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StVeAt08bdZbxWZV65uKdwIpqNRCahVIWhaaSpeV+bHIN9TXVdZ+5p9sXODwkXTPbAXYTc3Qoq0ZxcOjgSl0aQ==" workbookSaltValue="TRNThEgbKq6RkjFbS678iQ==" workbookSpinCount="100000"/>
  <bookViews>
    <workbookView xWindow="-108" yWindow="-108" windowWidth="23256" windowHeight="12456" tabRatio="686"/>
  </bookViews>
  <sheets>
    <sheet name="通常分様式" sheetId="19" r:id="rId1"/>
    <sheet name="―" sheetId="6" state="hidden" r:id="rId2"/>
    <sheet name="フラグ管理用" sheetId="23" state="hidden" r:id="rId3"/>
    <sheet name="転記作業用" sheetId="16" state="hidden" r:id="rId4"/>
    <sheet name="基金調べ" sheetId="21" r:id="rId5"/>
    <sheet name="【チェックリスト】 " sheetId="20" r:id="rId6"/>
    <sheet name="計算用" sheetId="22" state="hidden" r:id="rId7"/>
    <sheet name="【6月19日提出時確認シート】" sheetId="24" r:id="rId8"/>
    <sheet name="事業名一覧 " sheetId="13" r:id="rId9"/>
    <sheet name="自治体コード" sheetId="7" state="hidden" r:id="rId10"/>
  </sheets>
  <definedNames>
    <definedName name="国の予算年度">―!$AJ$2:$AJ$2</definedName>
    <definedName name="補助・単独">―!$A$2:$A$3</definedName>
    <definedName name="個人を対象とした給付金等">―!$M$2:$M$3</definedName>
    <definedName name="特定事業者等支援">―!$K$2:$K$3</definedName>
    <definedName name="コロナ感染症への対応として必要な事業">―!$C$2:$C$2</definedName>
    <definedName name="対象外経費に臨時交付金を充当していない">―!$G$2:$G$2</definedName>
    <definedName name="コロナ禍において原油価格・物価高騰等に直面する生活者や事業者に対する支援">―!$AD$2:$AD$3</definedName>
    <definedName name="低所得世帯支援枠を活用する事業">―!$AD$5:$AD$6</definedName>
    <definedName name="単独">―!$A$5</definedName>
    <definedName name="交付金の区分_○_×">―!$AF$14:$AF$15</definedName>
    <definedName name="交付金の区分_○">―!$AF$19</definedName>
    <definedName name="種類_重点_低所得_1_4">―!$AH$20:$AH$23</definedName>
    <definedName name="種類_通常・低所得">―!$AH$2</definedName>
    <definedName name="検査促進枠の地方負担分に充当_低所得">―!$I$7</definedName>
    <definedName name="特定事業者等支援_低所得">―!$K$5</definedName>
    <definedName name="事業始期_通常">―!$Q$2:$Q$13</definedName>
    <definedName name="事業終期_通常">―!$S$2:$S$13</definedName>
    <definedName name="予算区分_地単_通常">―!$U$2:$U$4</definedName>
    <definedName name="低所得世帯支援枠を活用しない事業">―!$AD$8</definedName>
    <definedName name="低所得世帯支援枠を絶対活用する事業">―!$AD$10</definedName>
    <definedName name="コロナ禍において原油価格・物価高騰等に直面する生活者や事業者に対する支援_低所得">―!$AD$12</definedName>
    <definedName name="種類_重点_低所得">―!$AH$14:$AH$18</definedName>
    <definedName name="基金の要件">―!$Z$2:$Z$4</definedName>
    <definedName name="確認シート_○">フラグ管理用!$AZ$9</definedName>
    <definedName name="事業始期_検査">―!$Q$31:$Q$58</definedName>
    <definedName name="交付金の区分_×">―!$AF$17</definedName>
    <definedName name="コロナ禍において原油価格・物価高騰等に直面する生活者や事業者に対する支援_低所得_×">―!$AD$14</definedName>
    <definedName name="検査促進枠の地方負担分に充当_地単">―!$I$2:$I$3</definedName>
    <definedName name="交付金の区分_低所得">―!$AF$7</definedName>
    <definedName name="国庫補助事業の名称">'事業名一覧 '!$A$3:$A$55</definedName>
    <definedName name="予算区分_補助">―!$U$13:$U$16</definedName>
    <definedName name="基金_補助">―!$O$7</definedName>
    <definedName name="検査促進枠の地方負担分に充当_補助">―!$I$5</definedName>
    <definedName name="基金_地単_検査">―!$O$5</definedName>
    <definedName name="基金_地単_通常">―!$O$2:$O$3</definedName>
    <definedName name="経済対策との関係_通常">―!$E$2:$E$6</definedName>
    <definedName name="交付金の区分_その他">―!$AF$5</definedName>
    <definedName name="交付金の区分_高騰">―!$AF$2:$AF$3</definedName>
    <definedName name="交付金の区分_低所得_○">―!$AF$12</definedName>
    <definedName name="予算区分_補助_第1回">―!$U$18:$U$19</definedName>
    <definedName name="交付金の区分_低所得_×">―!$AF$10</definedName>
    <definedName name="事業始期_補助">―!$Q$15:$Q$29</definedName>
    <definedName name="事業終期_基金">―!$S$15:$S$27</definedName>
    <definedName name="種類_重点">―!$AH$4:$AH$12</definedName>
    <definedName name="低所得世帯支援の事務費に充当">―!$AL$2:$AL$3</definedName>
    <definedName name="予算区分_地単_検査等">―!$U$6:$U$11</definedName>
    <definedName name="_xlnm.Print_Area" localSheetId="1">―!$A$1:$AM$65</definedName>
    <definedName name="_xlnm.Print_Area" localSheetId="8">'事業名一覧 '!$A$1:$B$55</definedName>
    <definedName name="_xlnm._FilterDatabase" localSheetId="0" hidden="1">通常分様式!$A$29:$BW$430</definedName>
    <definedName name="_xlnm.Print_Area" localSheetId="0">通常分様式!$A$1:$AL$41</definedName>
    <definedName name="_xlnm.Print_Titles" localSheetId="0">通常分様式!$26:$29</definedName>
    <definedName name="_xlnm.Print_Area" localSheetId="5">'【チェックリスト】 '!$A$1:$E$48</definedName>
    <definedName name="_xlnm.Print_Area" localSheetId="4">基金調べ!$A$1:$J$18</definedName>
    <definedName name="_xlnm.Print_Titles" localSheetId="4">基金調べ!$2:$2</definedName>
    <definedName name="_xlnm.Print_Area" localSheetId="7">'【6月19日提出時確認シート】'!$A$1:$F$13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<sst xmlns="http://schemas.openxmlformats.org/spreadsheetml/2006/main" xmlns:r="http://schemas.openxmlformats.org/officeDocument/2006/relationships" count="7644" uniqueCount="7644">
  <si>
    <t>宮崎県諸塚村</t>
  </si>
  <si>
    <t>016489</t>
  </si>
  <si>
    <t>茨城県稲敷市</t>
  </si>
  <si>
    <t>坂城町</t>
  </si>
  <si>
    <t>014834</t>
  </si>
  <si>
    <t>川内村</t>
  </si>
  <si>
    <t>メールアドレス</t>
  </si>
  <si>
    <t>07207</t>
  </si>
  <si>
    <t>01460</t>
  </si>
  <si>
    <t>060003</t>
  </si>
  <si>
    <t>473031</t>
  </si>
  <si>
    <t>31203</t>
  </si>
  <si>
    <t>都道府県名</t>
  </si>
  <si>
    <t>385069</t>
  </si>
  <si>
    <t>増毛町</t>
  </si>
  <si>
    <t>石岡市</t>
  </si>
  <si>
    <t>024431</t>
  </si>
  <si>
    <t>交付対象事業の名称</t>
  </si>
  <si>
    <t>434477</t>
  </si>
  <si>
    <t>203637</t>
  </si>
  <si>
    <t>龍ケ崎市</t>
  </si>
  <si>
    <t>102075</t>
  </si>
  <si>
    <t>304018</t>
  </si>
  <si>
    <t>電話番号</t>
  </si>
  <si>
    <t>234257</t>
  </si>
  <si>
    <t>016683</t>
  </si>
  <si>
    <t>Ａ</t>
  </si>
  <si>
    <t>203866</t>
  </si>
  <si>
    <t>102083</t>
  </si>
  <si>
    <t>向日市</t>
  </si>
  <si>
    <t>地方公共団体名</t>
  </si>
  <si>
    <t>023035</t>
  </si>
  <si>
    <t>大槌町</t>
  </si>
  <si>
    <t>302040</t>
  </si>
  <si>
    <t>15212</t>
  </si>
  <si>
    <t>富岡町</t>
  </si>
  <si>
    <t>安八町</t>
  </si>
  <si>
    <t>三重県明和町</t>
  </si>
  <si>
    <t>都道府県・市町村コード（５桁）</t>
  </si>
  <si>
    <t>五條市</t>
  </si>
  <si>
    <t>東京都</t>
  </si>
  <si>
    <t>46491</t>
  </si>
  <si>
    <t>044067</t>
  </si>
  <si>
    <t>事業
始期</t>
  </si>
  <si>
    <t>263664</t>
  </si>
  <si>
    <t>鋸南町</t>
  </si>
  <si>
    <t>014079</t>
  </si>
  <si>
    <t>西之表市</t>
  </si>
  <si>
    <t>北海道南富良野町</t>
  </si>
  <si>
    <t>124630</t>
  </si>
  <si>
    <t>Ｂ</t>
  </si>
  <si>
    <t>神山町</t>
  </si>
  <si>
    <t>担当部局課名</t>
  </si>
  <si>
    <t>40100</t>
  </si>
  <si>
    <t>016314</t>
  </si>
  <si>
    <t>木津川市</t>
  </si>
  <si>
    <t>464902</t>
  </si>
  <si>
    <t>草津町</t>
  </si>
  <si>
    <t>私立高等学校等経常費助成費補助金</t>
  </si>
  <si>
    <t>担当者氏名</t>
  </si>
  <si>
    <t>013919</t>
  </si>
  <si>
    <t>余市町</t>
  </si>
  <si>
    <t>竜王町</t>
  </si>
  <si>
    <t>千葉県山武市</t>
  </si>
  <si>
    <t>20204</t>
  </si>
  <si>
    <t>01692</t>
  </si>
  <si>
    <t>島田市</t>
  </si>
  <si>
    <t>093611</t>
  </si>
  <si>
    <t>012246</t>
  </si>
  <si>
    <t>Ｎｏ</t>
  </si>
  <si>
    <t>272086</t>
  </si>
  <si>
    <t>353051</t>
  </si>
  <si>
    <t>082333</t>
  </si>
  <si>
    <t>邑南町</t>
  </si>
  <si>
    <t>42207</t>
  </si>
  <si>
    <t>鶴田町</t>
  </si>
  <si>
    <t>補助・単独</t>
  </si>
  <si>
    <t>北海道士幌町</t>
  </si>
  <si>
    <t>鷹栖町</t>
  </si>
  <si>
    <t>下條村</t>
  </si>
  <si>
    <t>岡山県真庭市</t>
  </si>
  <si>
    <t>42208</t>
  </si>
  <si>
    <t>242047</t>
  </si>
  <si>
    <t>015849</t>
  </si>
  <si>
    <t>最上町</t>
  </si>
  <si>
    <t>24442</t>
  </si>
  <si>
    <t>014320</t>
  </si>
  <si>
    <t>所管</t>
  </si>
  <si>
    <t>岡山県井原市</t>
  </si>
  <si>
    <t>15226</t>
  </si>
  <si>
    <t>033031</t>
  </si>
  <si>
    <t>事業
終期</t>
  </si>
  <si>
    <t>05214</t>
  </si>
  <si>
    <t>埼玉県鳩山町</t>
  </si>
  <si>
    <t>074225</t>
  </si>
  <si>
    <t>014257</t>
  </si>
  <si>
    <t>033022</t>
  </si>
  <si>
    <t>294276</t>
  </si>
  <si>
    <t>23234</t>
  </si>
  <si>
    <t>12215</t>
  </si>
  <si>
    <t>362085</t>
  </si>
  <si>
    <t>七飯町</t>
  </si>
  <si>
    <t>泊村</t>
  </si>
  <si>
    <t>函南町</t>
  </si>
  <si>
    <t>13110</t>
  </si>
  <si>
    <t>剣淵町</t>
  </si>
  <si>
    <t>292044</t>
  </si>
  <si>
    <t>015628</t>
  </si>
  <si>
    <t>034614</t>
  </si>
  <si>
    <t>大間町</t>
  </si>
  <si>
    <t>13115</t>
  </si>
  <si>
    <t>205435</t>
  </si>
  <si>
    <t>瀬戸内町</t>
  </si>
  <si>
    <t>平田村</t>
  </si>
  <si>
    <t>大阪府羽曳野市</t>
  </si>
  <si>
    <t>輪島市</t>
  </si>
  <si>
    <t>南陽市</t>
  </si>
  <si>
    <t>R4.11</t>
  </si>
  <si>
    <t>南木曽町</t>
  </si>
  <si>
    <t>青森県西目屋村</t>
  </si>
  <si>
    <t>Ｃ</t>
  </si>
  <si>
    <t>飯豊町</t>
  </si>
  <si>
    <t>田尻町</t>
  </si>
  <si>
    <t>北海道赤平市</t>
  </si>
  <si>
    <t>各務原市</t>
  </si>
  <si>
    <t>152251</t>
  </si>
  <si>
    <t>久山町</t>
  </si>
  <si>
    <t>国庫補助事業の名称</t>
  </si>
  <si>
    <t>014702</t>
  </si>
  <si>
    <t>442020</t>
  </si>
  <si>
    <t>39000</t>
  </si>
  <si>
    <t>滋賀県近江八幡市</t>
  </si>
  <si>
    <t>六ヶ所村</t>
  </si>
  <si>
    <t>022012</t>
  </si>
  <si>
    <t>佐伯市</t>
  </si>
  <si>
    <t>苫前町</t>
  </si>
  <si>
    <t>15000</t>
  </si>
  <si>
    <t>北海道苫小牧市</t>
  </si>
  <si>
    <t>阿久根市</t>
  </si>
  <si>
    <t>姶良市</t>
  </si>
  <si>
    <t>大阪府貝塚市</t>
  </si>
  <si>
    <t>明石市</t>
  </si>
  <si>
    <t>千葉県長南町</t>
  </si>
  <si>
    <t>青森県平内町</t>
  </si>
  <si>
    <t>102105</t>
  </si>
  <si>
    <t>浜頓別町</t>
  </si>
  <si>
    <t>岐阜県北方町</t>
  </si>
  <si>
    <t>山形県酒田市</t>
  </si>
  <si>
    <t>東村山市</t>
  </si>
  <si>
    <t>幌加内町</t>
  </si>
  <si>
    <t>402184</t>
  </si>
  <si>
    <t>愛知県大府市</t>
  </si>
  <si>
    <t>422142</t>
  </si>
  <si>
    <t>47000</t>
  </si>
  <si>
    <t>合計</t>
  </si>
  <si>
    <t>016322</t>
  </si>
  <si>
    <t>上富良野町</t>
  </si>
  <si>
    <t>284432</t>
  </si>
  <si>
    <t>232254</t>
  </si>
  <si>
    <t>北海道石狩市</t>
  </si>
  <si>
    <t>上野村</t>
  </si>
  <si>
    <t>03484</t>
  </si>
  <si>
    <t>宮城県富谷市</t>
  </si>
  <si>
    <t>082309</t>
  </si>
  <si>
    <t>075485</t>
  </si>
  <si>
    <t>20485</t>
  </si>
  <si>
    <t>13202</t>
  </si>
  <si>
    <t>014281</t>
  </si>
  <si>
    <t>223042</t>
  </si>
  <si>
    <t>47381</t>
  </si>
  <si>
    <t>43433</t>
  </si>
  <si>
    <t>常陸大宮市</t>
  </si>
  <si>
    <t>北大東村</t>
  </si>
  <si>
    <t>北海道江差町</t>
  </si>
  <si>
    <t>上野原市</t>
  </si>
  <si>
    <t>都道府県・市町村名</t>
  </si>
  <si>
    <t>小平市</t>
  </si>
  <si>
    <t>兵庫県</t>
  </si>
  <si>
    <t>羽後町</t>
  </si>
  <si>
    <t>近江八幡市</t>
  </si>
  <si>
    <t>272272</t>
  </si>
  <si>
    <t>京都府城陽市</t>
  </si>
  <si>
    <t>08225</t>
  </si>
  <si>
    <t>01518</t>
  </si>
  <si>
    <t>015784</t>
  </si>
  <si>
    <t>伊那市</t>
  </si>
  <si>
    <t>エ通常分:対象経費:④ー４:</t>
  </si>
  <si>
    <t>北本市</t>
  </si>
  <si>
    <t>石川県</t>
  </si>
  <si>
    <t>金額が千円単位で記入されているか</t>
  </si>
  <si>
    <t>232220</t>
  </si>
  <si>
    <t>青梅市</t>
  </si>
  <si>
    <t>葛巻町</t>
  </si>
  <si>
    <t>20205</t>
  </si>
  <si>
    <t>米原市</t>
  </si>
  <si>
    <t>南関町</t>
  </si>
  <si>
    <t>122033</t>
  </si>
  <si>
    <t>35208</t>
  </si>
  <si>
    <t>29205</t>
  </si>
  <si>
    <t>補</t>
  </si>
  <si>
    <t>20409</t>
  </si>
  <si>
    <t>073628</t>
  </si>
  <si>
    <t>01552</t>
  </si>
  <si>
    <t>二宮町</t>
  </si>
  <si>
    <t>06381</t>
  </si>
  <si>
    <t>風間浦村</t>
  </si>
  <si>
    <t>埼玉県北本市</t>
  </si>
  <si>
    <t>113638</t>
  </si>
  <si>
    <t>富士見市</t>
  </si>
  <si>
    <t>福島県白河市</t>
  </si>
  <si>
    <t>46530</t>
  </si>
  <si>
    <t>津別町</t>
  </si>
  <si>
    <t>宮崎県木城町</t>
  </si>
  <si>
    <t>014036</t>
  </si>
  <si>
    <t>北塩原村</t>
  </si>
  <si>
    <t>252069</t>
  </si>
  <si>
    <t>20212</t>
  </si>
  <si>
    <t>釜石市</t>
  </si>
  <si>
    <t>朝日村</t>
  </si>
  <si>
    <t>大潟村</t>
  </si>
  <si>
    <t>単</t>
  </si>
  <si>
    <t>山田町</t>
  </si>
  <si>
    <t>022047</t>
  </si>
  <si>
    <t>千早赤阪村</t>
  </si>
  <si>
    <t>07503</t>
  </si>
  <si>
    <t>33346</t>
  </si>
  <si>
    <t>十和田市</t>
  </si>
  <si>
    <t>03209</t>
  </si>
  <si>
    <t>新温泉町</t>
  </si>
  <si>
    <t>203238</t>
  </si>
  <si>
    <t>152226</t>
  </si>
  <si>
    <t>435074</t>
  </si>
  <si>
    <t>01458</t>
  </si>
  <si>
    <t>082171</t>
  </si>
  <si>
    <t>中之条町</t>
  </si>
  <si>
    <t>加古川市</t>
  </si>
  <si>
    <t>42203</t>
  </si>
  <si>
    <t>023213</t>
  </si>
  <si>
    <t>414018</t>
  </si>
  <si>
    <t>016365</t>
  </si>
  <si>
    <t>131229</t>
  </si>
  <si>
    <t>多古町</t>
  </si>
  <si>
    <t>総務省</t>
  </si>
  <si>
    <t>北海道中標津町</t>
  </si>
  <si>
    <t>五戸町</t>
  </si>
  <si>
    <t>232386</t>
  </si>
  <si>
    <t>土庄町</t>
  </si>
  <si>
    <t>長井市</t>
  </si>
  <si>
    <t>静岡県函南町</t>
  </si>
  <si>
    <t>伊奈町</t>
  </si>
  <si>
    <t>文部科学省</t>
  </si>
  <si>
    <t>共和町</t>
  </si>
  <si>
    <t>041009</t>
  </si>
  <si>
    <t>愛知県大口町</t>
  </si>
  <si>
    <t>044440</t>
  </si>
  <si>
    <t>大阪府太子町</t>
  </si>
  <si>
    <t>三笠市</t>
  </si>
  <si>
    <t>石川県七尾市</t>
  </si>
  <si>
    <t>えりも町</t>
  </si>
  <si>
    <t>11230</t>
  </si>
  <si>
    <t>大分県佐伯市</t>
  </si>
  <si>
    <t>青森県佐井村</t>
  </si>
  <si>
    <t>142069</t>
  </si>
  <si>
    <t>122114</t>
  </si>
  <si>
    <t>六戸町</t>
  </si>
  <si>
    <t>すべての事業において、事業の概要の①目的・効果に、新型コロナウイルスとの関連性について明記されているか（例：新型コロナウイルス感染拡大防止のため～、新型コロナウイルスの影響を受ける～　等）</t>
  </si>
  <si>
    <t>032085</t>
  </si>
  <si>
    <t>福井県大野市</t>
  </si>
  <si>
    <t>鹿追町</t>
  </si>
  <si>
    <t>05327</t>
  </si>
  <si>
    <t>野田村</t>
  </si>
  <si>
    <t>阿南市</t>
  </si>
  <si>
    <t>長岡市</t>
  </si>
  <si>
    <t>利尻町</t>
  </si>
  <si>
    <t>352152</t>
  </si>
  <si>
    <t>39203</t>
  </si>
  <si>
    <t>帯広市</t>
  </si>
  <si>
    <t>423831</t>
  </si>
  <si>
    <t>上砂川町</t>
  </si>
  <si>
    <t>064262</t>
  </si>
  <si>
    <t>芳賀町</t>
  </si>
  <si>
    <t>352101</t>
  </si>
  <si>
    <t>37208</t>
  </si>
  <si>
    <t>小樽市</t>
  </si>
  <si>
    <t>022098</t>
  </si>
  <si>
    <t>01432</t>
  </si>
  <si>
    <t>中央市</t>
  </si>
  <si>
    <t>小計　交付限度額⑦＋⑧</t>
  </si>
  <si>
    <t>那須町</t>
  </si>
  <si>
    <t>コロナ感染症への対応として必要な事業</t>
  </si>
  <si>
    <t>茨城県美浦村</t>
  </si>
  <si>
    <t>北海道奥尻町</t>
  </si>
  <si>
    <t>一宮町</t>
  </si>
  <si>
    <t>014699</t>
  </si>
  <si>
    <t>012351</t>
  </si>
  <si>
    <t>39364</t>
  </si>
  <si>
    <t>伊豆の国市</t>
  </si>
  <si>
    <t>213616</t>
  </si>
  <si>
    <t>つくばみらい市</t>
  </si>
  <si>
    <t>青森県新郷村</t>
  </si>
  <si>
    <t>31204</t>
  </si>
  <si>
    <t>23207</t>
  </si>
  <si>
    <t>114081</t>
  </si>
  <si>
    <t>292052</t>
  </si>
  <si>
    <t>大分市</t>
  </si>
  <si>
    <t>低所得者世帯給付金以外に係る部分</t>
    <rPh sb="12" eb="13">
      <t>カカ</t>
    </rPh>
    <rPh sb="14" eb="16">
      <t>ブブン</t>
    </rPh>
    <phoneticPr fontId="20"/>
  </si>
  <si>
    <t>さくら市</t>
  </si>
  <si>
    <t>014028</t>
  </si>
  <si>
    <t>232068</t>
  </si>
  <si>
    <t>楢葉町</t>
  </si>
  <si>
    <t>長南町</t>
  </si>
  <si>
    <t>452025</t>
  </si>
  <si>
    <t>213411</t>
  </si>
  <si>
    <t>天理市</t>
  </si>
  <si>
    <t>島根県邑南町</t>
  </si>
  <si>
    <t>20404</t>
  </si>
  <si>
    <t>山形市</t>
  </si>
  <si>
    <t>南丹市</t>
  </si>
  <si>
    <t>富士川町</t>
  </si>
  <si>
    <t>25383</t>
  </si>
  <si>
    <t>074233</t>
  </si>
  <si>
    <t>014630</t>
  </si>
  <si>
    <t>秋田県八峰町</t>
  </si>
  <si>
    <t>13227</t>
  </si>
  <si>
    <t>岐阜県土岐市</t>
  </si>
  <si>
    <t>46501</t>
  </si>
  <si>
    <t>33202</t>
  </si>
  <si>
    <t>014290</t>
  </si>
  <si>
    <t>331007</t>
  </si>
  <si>
    <t>06204</t>
  </si>
  <si>
    <t>大空町</t>
  </si>
  <si>
    <t>40217</t>
  </si>
  <si>
    <t>144029</t>
  </si>
  <si>
    <t>稚内市</t>
  </si>
  <si>
    <t>江戸川区</t>
  </si>
  <si>
    <t>112305</t>
  </si>
  <si>
    <t>大蔵村</t>
  </si>
  <si>
    <t>243035</t>
  </si>
  <si>
    <t>132039</t>
  </si>
  <si>
    <t>長野県高山村</t>
  </si>
  <si>
    <t>宮城県塩竈市</t>
  </si>
  <si>
    <t>024414</t>
  </si>
  <si>
    <t>14201</t>
  </si>
  <si>
    <t>252123</t>
  </si>
  <si>
    <t>303437</t>
  </si>
  <si>
    <t>島根県奥出雲町</t>
  </si>
  <si>
    <t>016632</t>
  </si>
  <si>
    <t>074837</t>
  </si>
  <si>
    <t>402257</t>
  </si>
  <si>
    <t>大町市</t>
  </si>
  <si>
    <t>01398</t>
  </si>
  <si>
    <t>宮城県</t>
  </si>
  <si>
    <t>016462</t>
  </si>
  <si>
    <t>015555</t>
  </si>
  <si>
    <t>足寄町</t>
  </si>
  <si>
    <t>徳島市</t>
  </si>
  <si>
    <t>鹿児島県伊仙町</t>
  </si>
  <si>
    <t>静岡県伊豆市</t>
  </si>
  <si>
    <t>小布施町</t>
  </si>
  <si>
    <t>10000</t>
  </si>
  <si>
    <t>14217</t>
  </si>
  <si>
    <t>363685</t>
  </si>
  <si>
    <t>鹿児島県屋久島町</t>
  </si>
  <si>
    <t>福岡県筑後市</t>
  </si>
  <si>
    <t>仙北市</t>
  </si>
  <si>
    <t>藤岡市</t>
  </si>
  <si>
    <t>感染症対応と関連しない施設の整備自体を主目的とするもの</t>
    <rPh sb="0" eb="3">
      <t>カンセンショウ</t>
    </rPh>
    <rPh sb="3" eb="5">
      <t>タイオウ</t>
    </rPh>
    <rPh sb="6" eb="8">
      <t>カンレン</t>
    </rPh>
    <rPh sb="11" eb="13">
      <t>シセツ</t>
    </rPh>
    <rPh sb="14" eb="16">
      <t>セイビ</t>
    </rPh>
    <rPh sb="16" eb="18">
      <t>ジタイ</t>
    </rPh>
    <rPh sb="19" eb="22">
      <t>シュモクテキ</t>
    </rPh>
    <phoneticPr fontId="20"/>
  </si>
  <si>
    <t>232017</t>
  </si>
  <si>
    <t>岐阜市</t>
  </si>
  <si>
    <t>長門市</t>
  </si>
  <si>
    <t>奈良県川西町</t>
  </si>
  <si>
    <t>40206</t>
  </si>
  <si>
    <t>ひたちなか市</t>
  </si>
  <si>
    <t>白糠町</t>
  </si>
  <si>
    <t>43208</t>
  </si>
  <si>
    <t>清瀬市</t>
  </si>
  <si>
    <t>置戸町</t>
  </si>
  <si>
    <t>392065</t>
  </si>
  <si>
    <t>012033</t>
  </si>
  <si>
    <t>北海道南幌町</t>
  </si>
  <si>
    <t>28382</t>
  </si>
  <si>
    <t>湧別町</t>
  </si>
  <si>
    <t>43514</t>
  </si>
  <si>
    <t>40226</t>
  </si>
  <si>
    <t>36201</t>
  </si>
  <si>
    <t>26465</t>
  </si>
  <si>
    <t>044041</t>
  </si>
  <si>
    <t>08215</t>
  </si>
  <si>
    <t>北海道釧路町</t>
  </si>
  <si>
    <t>13212</t>
  </si>
  <si>
    <t>122173</t>
  </si>
  <si>
    <t>淡路市</t>
  </si>
  <si>
    <t>山梨県小菅村</t>
  </si>
  <si>
    <t>022021</t>
  </si>
  <si>
    <t>25209</t>
  </si>
  <si>
    <t>024023</t>
  </si>
  <si>
    <t>福井県福井市</t>
  </si>
  <si>
    <t>鳥羽市</t>
  </si>
  <si>
    <t>久慈市</t>
  </si>
  <si>
    <t>予算区分確認用</t>
    <rPh sb="0" eb="2">
      <t>ヨサン</t>
    </rPh>
    <rPh sb="2" eb="4">
      <t>クブン</t>
    </rPh>
    <rPh sb="4" eb="6">
      <t>カクニン</t>
    </rPh>
    <rPh sb="6" eb="7">
      <t>ヨウ</t>
    </rPh>
    <phoneticPr fontId="20"/>
  </si>
  <si>
    <t>東彼杵町</t>
  </si>
  <si>
    <t>014389</t>
  </si>
  <si>
    <t>由仁町</t>
  </si>
  <si>
    <t>12216</t>
  </si>
  <si>
    <t>182044</t>
  </si>
  <si>
    <t>枕崎市</t>
  </si>
  <si>
    <t>（単位：千円）</t>
    <rPh sb="1" eb="3">
      <t>タンイ</t>
    </rPh>
    <rPh sb="4" eb="6">
      <t>センエン</t>
    </rPh>
    <phoneticPr fontId="20"/>
  </si>
  <si>
    <t>総事業費</t>
  </si>
  <si>
    <t>生駒市</t>
  </si>
  <si>
    <t>03201</t>
  </si>
  <si>
    <t>福津市</t>
  </si>
  <si>
    <t>082058</t>
  </si>
  <si>
    <t>29202</t>
  </si>
  <si>
    <t>272043</t>
  </si>
  <si>
    <t>青森県東通村</t>
  </si>
  <si>
    <t>014541</t>
  </si>
  <si>
    <t>26212</t>
  </si>
  <si>
    <t>26207</t>
  </si>
  <si>
    <t>用地の取得費</t>
    <rPh sb="3" eb="5">
      <t>シュトク</t>
    </rPh>
    <rPh sb="5" eb="6">
      <t>ヒ</t>
    </rPh>
    <phoneticPr fontId="20"/>
  </si>
  <si>
    <t>大野城市</t>
  </si>
  <si>
    <t>貸付金・保証金（繰上償還による保証金の過払い相当分の返金に伴う国庫返納を要するもの。利子補給または信用保証料補助は除く）</t>
    <rPh sb="10" eb="12">
      <t>ショウカン</t>
    </rPh>
    <rPh sb="42" eb="44">
      <t>リシ</t>
    </rPh>
    <rPh sb="44" eb="46">
      <t>ホキュウ</t>
    </rPh>
    <rPh sb="49" eb="51">
      <t>シンヨウ</t>
    </rPh>
    <rPh sb="51" eb="53">
      <t>ホショウ</t>
    </rPh>
    <rPh sb="53" eb="54">
      <t>リョウ</t>
    </rPh>
    <rPh sb="54" eb="56">
      <t>ホジョ</t>
    </rPh>
    <rPh sb="57" eb="58">
      <t>ノゾ</t>
    </rPh>
    <phoneticPr fontId="20"/>
  </si>
  <si>
    <t>422096</t>
  </si>
  <si>
    <t>日野市</t>
  </si>
  <si>
    <t>122262</t>
  </si>
  <si>
    <t>事業者等への損失補償（協力金等は除く）</t>
    <rPh sb="0" eb="3">
      <t>ジギョウシャ</t>
    </rPh>
    <rPh sb="3" eb="4">
      <t>トウ</t>
    </rPh>
    <rPh sb="6" eb="8">
      <t>ソンシツ</t>
    </rPh>
    <rPh sb="8" eb="10">
      <t>ホショウ</t>
    </rPh>
    <rPh sb="11" eb="14">
      <t>キョウリョクキン</t>
    </rPh>
    <rPh sb="14" eb="15">
      <t>トウ</t>
    </rPh>
    <rPh sb="16" eb="17">
      <t>ノゾ</t>
    </rPh>
    <phoneticPr fontId="20"/>
  </si>
  <si>
    <t>海士町</t>
  </si>
  <si>
    <t>01668</t>
  </si>
  <si>
    <t>23201</t>
  </si>
  <si>
    <t>犬山市</t>
  </si>
  <si>
    <t>05203</t>
  </si>
  <si>
    <t>014842</t>
  </si>
  <si>
    <t>012025</t>
  </si>
  <si>
    <t>横瀬町</t>
  </si>
  <si>
    <t>山梨県道志村</t>
  </si>
  <si>
    <t>011002</t>
  </si>
  <si>
    <t>382108</t>
  </si>
  <si>
    <t>北海道</t>
  </si>
  <si>
    <t>東みよし町</t>
  </si>
  <si>
    <t>会津若松市</t>
  </si>
  <si>
    <t>302091</t>
  </si>
  <si>
    <t>034827</t>
  </si>
  <si>
    <t>102113</t>
  </si>
  <si>
    <t>053490</t>
  </si>
  <si>
    <t>初山別村</t>
  </si>
  <si>
    <t>124222</t>
  </si>
  <si>
    <t>札幌市</t>
  </si>
  <si>
    <t>143219</t>
  </si>
  <si>
    <t>和歌山県かつらぎ町</t>
  </si>
  <si>
    <t>岐阜県瑞穂市</t>
  </si>
  <si>
    <t>陸別町</t>
  </si>
  <si>
    <t>太良町</t>
  </si>
  <si>
    <t>332046</t>
  </si>
  <si>
    <t>13206</t>
  </si>
  <si>
    <t>函館市</t>
  </si>
  <si>
    <t>394106</t>
  </si>
  <si>
    <t>014231</t>
  </si>
  <si>
    <t>静岡県沼津市</t>
  </si>
  <si>
    <t>113492</t>
  </si>
  <si>
    <t>松島町</t>
  </si>
  <si>
    <t>03322</t>
  </si>
  <si>
    <t>012041</t>
  </si>
  <si>
    <t>14208</t>
  </si>
  <si>
    <t>旭川市</t>
  </si>
  <si>
    <t>17202</t>
  </si>
  <si>
    <t>172049</t>
  </si>
  <si>
    <t>福井県小浜市</t>
  </si>
  <si>
    <t>34204</t>
  </si>
  <si>
    <t>022071</t>
  </si>
  <si>
    <t>36207</t>
  </si>
  <si>
    <t>012050</t>
  </si>
  <si>
    <t>222160</t>
  </si>
  <si>
    <t>南大東村</t>
  </si>
  <si>
    <t>茨城県つくばみらい市</t>
  </si>
  <si>
    <t>北海道小平町</t>
  </si>
  <si>
    <t>室蘭市</t>
  </si>
  <si>
    <t>岩手県九戸村</t>
  </si>
  <si>
    <t>024236</t>
  </si>
  <si>
    <t>広島県大崎上島町</t>
  </si>
  <si>
    <t>20219</t>
  </si>
  <si>
    <t>天栄村</t>
  </si>
  <si>
    <t>神河町</t>
  </si>
  <si>
    <t>猿払村</t>
  </si>
  <si>
    <t>（感染症流行下における学校教育活動体制整備事業）
令和5年3月交付決定分
①コロナ禍における児童生徒の安心安全な学習環境を確保しつつ教育活動を着実に継続するため
②感染症対策等を講じる取組及び児童生徒の学びの保障をするための取組
③事業費5,850,000円（うち新型コロナ交付金対象　2,925,000円）
（内訳）
・900,000円×2校＝1,800,000円（大堰・本郷・大刀洗小）
・1,350,000円×3校＝4,050,000円（本郷小・菊池小・大刀洗中）
　国補助1/2の裏に交付金充当
④町内小・中学校</t>
    <rPh sb="25" eb="27">
      <t>レイワ</t>
    </rPh>
    <rPh sb="28" eb="29">
      <t>ネン</t>
    </rPh>
    <rPh sb="30" eb="31">
      <t>ガツ</t>
    </rPh>
    <rPh sb="31" eb="35">
      <t>コウ</t>
    </rPh>
    <rPh sb="35" eb="36">
      <t>フン</t>
    </rPh>
    <phoneticPr fontId="20"/>
  </si>
  <si>
    <t>09205</t>
  </si>
  <si>
    <t>32528</t>
  </si>
  <si>
    <t>012068</t>
  </si>
  <si>
    <t>223441</t>
  </si>
  <si>
    <t>釧路市</t>
  </si>
  <si>
    <t>新潟県十日町市</t>
  </si>
  <si>
    <t>103446</t>
  </si>
  <si>
    <t>402273</t>
  </si>
  <si>
    <t>千葉県八街市</t>
  </si>
  <si>
    <t>八雲町</t>
  </si>
  <si>
    <t>012076</t>
  </si>
  <si>
    <t>342149</t>
  </si>
  <si>
    <t>神奈川県清川村</t>
  </si>
  <si>
    <t>北海道訓子府町</t>
  </si>
  <si>
    <t>016454</t>
  </si>
  <si>
    <t>岐阜県羽島市</t>
  </si>
  <si>
    <t>千葉県印西市</t>
  </si>
  <si>
    <t>075213</t>
  </si>
  <si>
    <t>21203</t>
  </si>
  <si>
    <t>093645</t>
  </si>
  <si>
    <t>214035</t>
  </si>
  <si>
    <t>南房総市</t>
  </si>
  <si>
    <t>074471</t>
  </si>
  <si>
    <t>愛媛県四国中央市</t>
  </si>
  <si>
    <t>012084</t>
  </si>
  <si>
    <t>20215</t>
  </si>
  <si>
    <t>北見市</t>
  </si>
  <si>
    <t>川南町</t>
  </si>
  <si>
    <t>ウ推奨メニュ:事業数:⑦:</t>
  </si>
  <si>
    <t>012092</t>
  </si>
  <si>
    <t>木城町</t>
  </si>
  <si>
    <t>平塚市</t>
  </si>
  <si>
    <t>016373</t>
  </si>
  <si>
    <t>三芳町</t>
  </si>
  <si>
    <t>05368</t>
  </si>
  <si>
    <t>262056</t>
  </si>
  <si>
    <t>30428</t>
  </si>
  <si>
    <t>384887</t>
  </si>
  <si>
    <t>石狩市</t>
  </si>
  <si>
    <t>夕張市</t>
  </si>
  <si>
    <t>20207</t>
  </si>
  <si>
    <t>203092</t>
  </si>
  <si>
    <t>132152</t>
  </si>
  <si>
    <t>大樹町</t>
  </si>
  <si>
    <t>基金の名称</t>
  </si>
  <si>
    <t>鹿角市</t>
  </si>
  <si>
    <t>39344</t>
  </si>
  <si>
    <t>013951</t>
  </si>
  <si>
    <t>エラー（基金誤り※想定外のプルダウン選択）</t>
    <rPh sb="4" eb="6">
      <t>キキン</t>
    </rPh>
    <rPh sb="6" eb="7">
      <t>アヤマ</t>
    </rPh>
    <rPh sb="9" eb="11">
      <t>ソウテイ</t>
    </rPh>
    <rPh sb="11" eb="12">
      <t>ガイ</t>
    </rPh>
    <rPh sb="18" eb="20">
      <t>センタク</t>
    </rPh>
    <phoneticPr fontId="20"/>
  </si>
  <si>
    <t>123498</t>
  </si>
  <si>
    <t>倶知安町</t>
  </si>
  <si>
    <t>01391</t>
  </si>
  <si>
    <t>012106</t>
  </si>
  <si>
    <t>014371</t>
  </si>
  <si>
    <t>上尾市</t>
  </si>
  <si>
    <t>山鹿市</t>
  </si>
  <si>
    <t>岩見沢市</t>
  </si>
  <si>
    <t>062120</t>
  </si>
  <si>
    <t>232114</t>
  </si>
  <si>
    <t>12443</t>
  </si>
  <si>
    <t>大桑村</t>
  </si>
  <si>
    <t>43203</t>
  </si>
  <si>
    <t>知内町</t>
  </si>
  <si>
    <t>203068</t>
  </si>
  <si>
    <t>沖縄県渡名喜村</t>
  </si>
  <si>
    <t>012114</t>
  </si>
  <si>
    <t>網走市</t>
  </si>
  <si>
    <t>愛知県常滑市</t>
  </si>
  <si>
    <t>120006</t>
  </si>
  <si>
    <t>325252</t>
  </si>
  <si>
    <t>122041</t>
  </si>
  <si>
    <t>112429</t>
  </si>
  <si>
    <t>012122</t>
  </si>
  <si>
    <t>333468</t>
  </si>
  <si>
    <t>愛知県設楽町</t>
  </si>
  <si>
    <t>鎌倉市</t>
  </si>
  <si>
    <t>士別市</t>
  </si>
  <si>
    <t>柏市</t>
  </si>
  <si>
    <t>留萌市</t>
  </si>
  <si>
    <t>鹿児島市</t>
  </si>
  <si>
    <t>014648</t>
  </si>
  <si>
    <t>八女市</t>
  </si>
  <si>
    <t>天城町</t>
  </si>
  <si>
    <t>鳥取市</t>
  </si>
  <si>
    <t>ウ推奨メニュ:対象経費:③:</t>
  </si>
  <si>
    <t>20384</t>
  </si>
  <si>
    <t>012131</t>
  </si>
  <si>
    <t>422011</t>
  </si>
  <si>
    <t>府中市</t>
  </si>
  <si>
    <t>苫小牧市</t>
  </si>
  <si>
    <t>024112</t>
  </si>
  <si>
    <t>宮崎県美郷町</t>
  </si>
  <si>
    <t>04100</t>
  </si>
  <si>
    <t>川根本町</t>
  </si>
  <si>
    <t>012149</t>
  </si>
  <si>
    <t>大鹿村</t>
  </si>
  <si>
    <t>南足柄市</t>
  </si>
  <si>
    <t>20388</t>
  </si>
  <si>
    <t>016942</t>
  </si>
  <si>
    <t>012157</t>
  </si>
  <si>
    <t>新地町</t>
  </si>
  <si>
    <t>箱根町</t>
  </si>
  <si>
    <t>08236</t>
  </si>
  <si>
    <t>美唄市</t>
  </si>
  <si>
    <t>まんのう町</t>
  </si>
  <si>
    <t>蓬田村</t>
  </si>
  <si>
    <t>大分県</t>
  </si>
  <si>
    <t>262064</t>
  </si>
  <si>
    <t>012165</t>
  </si>
  <si>
    <t>094072</t>
  </si>
  <si>
    <t>赤井川村</t>
  </si>
  <si>
    <t>16202</t>
  </si>
  <si>
    <t>文京区</t>
  </si>
  <si>
    <t>芦別市</t>
  </si>
  <si>
    <t>012173</t>
  </si>
  <si>
    <t>浅口市</t>
  </si>
  <si>
    <t>10421</t>
  </si>
  <si>
    <t>294501</t>
  </si>
  <si>
    <t>10205</t>
  </si>
  <si>
    <t>京都府和束町</t>
  </si>
  <si>
    <t>台東区</t>
  </si>
  <si>
    <t>304280</t>
  </si>
  <si>
    <t>中川町</t>
  </si>
  <si>
    <t>古平町</t>
  </si>
  <si>
    <t>大阪市</t>
  </si>
  <si>
    <t>島根県海士町</t>
  </si>
  <si>
    <t>11324</t>
  </si>
  <si>
    <t>御殿場市</t>
  </si>
  <si>
    <t>江別市</t>
  </si>
  <si>
    <t>233625</t>
  </si>
  <si>
    <t>当麻町</t>
  </si>
  <si>
    <t>24215</t>
  </si>
  <si>
    <t>様似町</t>
  </si>
  <si>
    <t>012181</t>
  </si>
  <si>
    <t>福生市</t>
  </si>
  <si>
    <t>京都府京丹後市</t>
  </si>
  <si>
    <t>014656</t>
  </si>
  <si>
    <t>293440</t>
  </si>
  <si>
    <t>南山城村</t>
  </si>
  <si>
    <t>18423</t>
  </si>
  <si>
    <t>赤平市</t>
  </si>
  <si>
    <t>063223</t>
  </si>
  <si>
    <t>222135</t>
  </si>
  <si>
    <t>012190</t>
  </si>
  <si>
    <t>014869</t>
  </si>
  <si>
    <t>R4.4</t>
  </si>
  <si>
    <t>交付限度額計</t>
    <rPh sb="0" eb="2">
      <t>コウフ</t>
    </rPh>
    <rPh sb="2" eb="4">
      <t>ゲンド</t>
    </rPh>
    <rPh sb="4" eb="5">
      <t>ガク</t>
    </rPh>
    <rPh sb="5" eb="6">
      <t>ケイ</t>
    </rPh>
    <phoneticPr fontId="20"/>
  </si>
  <si>
    <t>015610</t>
  </si>
  <si>
    <t>紋別市</t>
  </si>
  <si>
    <t>432059</t>
  </si>
  <si>
    <t>144011</t>
  </si>
  <si>
    <t>熊本県高森町</t>
  </si>
  <si>
    <t>075647</t>
  </si>
  <si>
    <t>徳島県北島町</t>
  </si>
  <si>
    <t>東通村</t>
  </si>
  <si>
    <t>奈井江町</t>
  </si>
  <si>
    <t>04205</t>
  </si>
  <si>
    <t>402150</t>
  </si>
  <si>
    <t>014362</t>
  </si>
  <si>
    <t>藤枝市</t>
  </si>
  <si>
    <t>23563</t>
  </si>
  <si>
    <t>012203</t>
  </si>
  <si>
    <t>竹原市</t>
  </si>
  <si>
    <t>012211</t>
  </si>
  <si>
    <t>大垣市</t>
  </si>
  <si>
    <t>112291</t>
  </si>
  <si>
    <t>03208</t>
  </si>
  <si>
    <t>北海道音更町</t>
  </si>
  <si>
    <t>喜茂別町</t>
  </si>
  <si>
    <t>佐久市</t>
  </si>
  <si>
    <t>07543</t>
  </si>
  <si>
    <t>低所得世帯支援枠を活用しない事業</t>
    <rPh sb="0" eb="3">
      <t>テイショトク</t>
    </rPh>
    <rPh sb="3" eb="5">
      <t>セタイ</t>
    </rPh>
    <rPh sb="5" eb="7">
      <t>シエン</t>
    </rPh>
    <rPh sb="7" eb="8">
      <t>ワク</t>
    </rPh>
    <rPh sb="9" eb="11">
      <t>カツヨウ</t>
    </rPh>
    <rPh sb="14" eb="16">
      <t>ジギョウ</t>
    </rPh>
    <phoneticPr fontId="20"/>
  </si>
  <si>
    <t>名寄市</t>
  </si>
  <si>
    <t>08542</t>
  </si>
  <si>
    <t>082015</t>
  </si>
  <si>
    <t>43482</t>
  </si>
  <si>
    <t>25201</t>
  </si>
  <si>
    <t>中泊町</t>
  </si>
  <si>
    <t>05207</t>
  </si>
  <si>
    <t>24205</t>
  </si>
  <si>
    <t>17204</t>
  </si>
  <si>
    <t>202185</t>
  </si>
  <si>
    <t>012220</t>
  </si>
  <si>
    <t>012262</t>
  </si>
  <si>
    <t>012238</t>
  </si>
  <si>
    <t>162094</t>
  </si>
  <si>
    <t>024244</t>
  </si>
  <si>
    <t>232211</t>
  </si>
  <si>
    <t>182109</t>
  </si>
  <si>
    <t>06000</t>
  </si>
  <si>
    <t>沖縄県久米島町</t>
  </si>
  <si>
    <t>204251</t>
  </si>
  <si>
    <t>魚沼市</t>
  </si>
  <si>
    <t>075477</t>
  </si>
  <si>
    <t>39403</t>
  </si>
  <si>
    <t>022080</t>
  </si>
  <si>
    <t>中島村</t>
  </si>
  <si>
    <t>三重県多気町</t>
  </si>
  <si>
    <t>北海道仁木町</t>
  </si>
  <si>
    <t>根室市</t>
  </si>
  <si>
    <t>平内町</t>
  </si>
  <si>
    <t>231002</t>
  </si>
  <si>
    <t>守口市</t>
  </si>
  <si>
    <t>072109</t>
  </si>
  <si>
    <t>北海道北斗市</t>
  </si>
  <si>
    <t>比布町</t>
  </si>
  <si>
    <t>263036</t>
  </si>
  <si>
    <t>046060</t>
  </si>
  <si>
    <t>千歳市</t>
  </si>
  <si>
    <t>013625</t>
  </si>
  <si>
    <t>014087</t>
  </si>
  <si>
    <t>133639</t>
  </si>
  <si>
    <t>104299</t>
  </si>
  <si>
    <t>012254</t>
  </si>
  <si>
    <t>滑川市</t>
  </si>
  <si>
    <t>滝川市</t>
  </si>
  <si>
    <t>埼玉県和光市</t>
  </si>
  <si>
    <t>福島県葛尾村</t>
  </si>
  <si>
    <t>朝来市</t>
  </si>
  <si>
    <t>134015</t>
  </si>
  <si>
    <t>鯖江市</t>
  </si>
  <si>
    <t>31370</t>
  </si>
  <si>
    <t>222267</t>
  </si>
  <si>
    <t>砂川市</t>
  </si>
  <si>
    <t>11347</t>
  </si>
  <si>
    <t>AG</t>
  </si>
  <si>
    <t>基金_低所得</t>
    <rPh sb="0" eb="2">
      <t>キキン</t>
    </rPh>
    <rPh sb="3" eb="6">
      <t>テイショトク</t>
    </rPh>
    <phoneticPr fontId="20"/>
  </si>
  <si>
    <t>012271</t>
  </si>
  <si>
    <t>京丹波町</t>
  </si>
  <si>
    <t>38422</t>
  </si>
  <si>
    <t>茅ヶ崎市</t>
  </si>
  <si>
    <t>神奈川県鎌倉市</t>
  </si>
  <si>
    <t>清水町</t>
  </si>
  <si>
    <t>464911</t>
  </si>
  <si>
    <t>福岡県糸島市</t>
  </si>
  <si>
    <t>伊豆市</t>
  </si>
  <si>
    <t>07504</t>
  </si>
  <si>
    <t>013315</t>
  </si>
  <si>
    <t>大町町</t>
  </si>
  <si>
    <t>兵庫県西宮市</t>
  </si>
  <si>
    <t>泰阜村</t>
  </si>
  <si>
    <t>下北山村</t>
  </si>
  <si>
    <t>鮫川村</t>
  </si>
  <si>
    <t>上田市</t>
  </si>
  <si>
    <t>歌志内市</t>
  </si>
  <si>
    <t>032093</t>
  </si>
  <si>
    <t>28218</t>
  </si>
  <si>
    <t>012289</t>
  </si>
  <si>
    <t>深川市</t>
  </si>
  <si>
    <t>神奈川県座間市</t>
  </si>
  <si>
    <t>阿智村</t>
  </si>
  <si>
    <t>雄武町</t>
  </si>
  <si>
    <t>012297</t>
  </si>
  <si>
    <t>40646</t>
  </si>
  <si>
    <t>132098</t>
  </si>
  <si>
    <t>福岡県水巻町</t>
  </si>
  <si>
    <t>富良野市</t>
  </si>
  <si>
    <t>壮瞥町</t>
  </si>
  <si>
    <t>402052</t>
  </si>
  <si>
    <t>244431</t>
  </si>
  <si>
    <t>八郎潟町</t>
  </si>
  <si>
    <t>012301</t>
  </si>
  <si>
    <t>福島県三島町</t>
  </si>
  <si>
    <t>登別市</t>
  </si>
  <si>
    <t>長野県高森町</t>
  </si>
  <si>
    <t>012319</t>
  </si>
  <si>
    <t>020001</t>
  </si>
  <si>
    <t>014532</t>
  </si>
  <si>
    <t>徳島県阿波市</t>
  </si>
  <si>
    <t>木祖村</t>
  </si>
  <si>
    <t>会津坂下町</t>
  </si>
  <si>
    <t>兵庫県たつの市</t>
  </si>
  <si>
    <t>吉川市</t>
  </si>
  <si>
    <t>016675</t>
  </si>
  <si>
    <t>越前町</t>
  </si>
  <si>
    <t>155811</t>
  </si>
  <si>
    <t>恵庭市</t>
  </si>
  <si>
    <t>012335</t>
  </si>
  <si>
    <t>菊川市</t>
  </si>
  <si>
    <t>蕨市</t>
  </si>
  <si>
    <t>035068</t>
  </si>
  <si>
    <t>02384</t>
  </si>
  <si>
    <t>飯田市</t>
  </si>
  <si>
    <t>伊達市</t>
  </si>
  <si>
    <t>11369</t>
  </si>
  <si>
    <t>434248</t>
  </si>
  <si>
    <t>012343</t>
  </si>
  <si>
    <t>おおい町</t>
  </si>
  <si>
    <t>北広島市</t>
  </si>
  <si>
    <t>福島県会津若松市</t>
  </si>
  <si>
    <t>40213</t>
  </si>
  <si>
    <t>東松島市</t>
  </si>
  <si>
    <t>32209</t>
  </si>
  <si>
    <t>芝山町</t>
  </si>
  <si>
    <t>012360</t>
  </si>
  <si>
    <t>30424</t>
  </si>
  <si>
    <t>北斗市</t>
  </si>
  <si>
    <t>09301</t>
  </si>
  <si>
    <t>青森県今別町</t>
  </si>
  <si>
    <t>024058</t>
  </si>
  <si>
    <t>013030</t>
  </si>
  <si>
    <t>46224</t>
  </si>
  <si>
    <t>014559</t>
  </si>
  <si>
    <t>054640</t>
  </si>
  <si>
    <t>宮崎県</t>
  </si>
  <si>
    <t>事業終期_基金</t>
    <rPh sb="0" eb="2">
      <t>ジギョウ</t>
    </rPh>
    <rPh sb="2" eb="4">
      <t>シュウキ</t>
    </rPh>
    <rPh sb="5" eb="7">
      <t>キキン</t>
    </rPh>
    <phoneticPr fontId="20"/>
  </si>
  <si>
    <t>志賀町</t>
  </si>
  <si>
    <t>四街道市</t>
  </si>
  <si>
    <t>152161</t>
  </si>
  <si>
    <t>当別町</t>
  </si>
  <si>
    <t>075019</t>
  </si>
  <si>
    <t>保健衛生施設等施設整備費補助金</t>
    <rPh sb="0" eb="2">
      <t>ホケン</t>
    </rPh>
    <rPh sb="2" eb="4">
      <t>エイセイ</t>
    </rPh>
    <rPh sb="4" eb="6">
      <t>シセツ</t>
    </rPh>
    <rPh sb="6" eb="7">
      <t>トウ</t>
    </rPh>
    <rPh sb="7" eb="9">
      <t>シセツ</t>
    </rPh>
    <rPh sb="9" eb="12">
      <t>セイビヒ</t>
    </rPh>
    <rPh sb="12" eb="15">
      <t>ホジョキン</t>
    </rPh>
    <phoneticPr fontId="44"/>
  </si>
  <si>
    <t>46303</t>
  </si>
  <si>
    <t>佐世保市</t>
  </si>
  <si>
    <t>062065</t>
  </si>
  <si>
    <t>鳥取県三朝町</t>
  </si>
  <si>
    <t>原村</t>
  </si>
  <si>
    <t>栗東市</t>
  </si>
  <si>
    <t>長崎県雲仙市</t>
  </si>
  <si>
    <t>14362</t>
  </si>
  <si>
    <t>013048</t>
  </si>
  <si>
    <t>07501</t>
  </si>
  <si>
    <t>新篠津村</t>
  </si>
  <si>
    <t>293458</t>
  </si>
  <si>
    <t>厚真町</t>
  </si>
  <si>
    <t>寿都町</t>
  </si>
  <si>
    <t>大山町</t>
  </si>
  <si>
    <t>24562</t>
  </si>
  <si>
    <t>刈羽村</t>
  </si>
  <si>
    <t>むつ市</t>
  </si>
  <si>
    <t>46523</t>
  </si>
  <si>
    <t>小川町</t>
  </si>
  <si>
    <t>042153</t>
  </si>
  <si>
    <t>岩内町</t>
  </si>
  <si>
    <t>青森県十和田市</t>
  </si>
  <si>
    <t>松前町</t>
  </si>
  <si>
    <t>014095</t>
  </si>
  <si>
    <t>062031</t>
  </si>
  <si>
    <t>智頭町</t>
  </si>
  <si>
    <t>013323</t>
  </si>
  <si>
    <t>092011</t>
  </si>
  <si>
    <t>福島町</t>
  </si>
  <si>
    <t>013331</t>
  </si>
  <si>
    <t>昭和町</t>
  </si>
  <si>
    <t>利府町</t>
  </si>
  <si>
    <t>013340</t>
  </si>
  <si>
    <t>福岡県宮若市</t>
  </si>
  <si>
    <t>122157</t>
  </si>
  <si>
    <t>東海村</t>
  </si>
  <si>
    <t>153427</t>
  </si>
  <si>
    <t>木古内町</t>
  </si>
  <si>
    <t>013374</t>
  </si>
  <si>
    <t>「成果目標」及び「住民への周知方法」欄への記入されているか</t>
  </si>
  <si>
    <t>082210</t>
  </si>
  <si>
    <t>愛媛県松野町</t>
  </si>
  <si>
    <t>013439</t>
  </si>
  <si>
    <t>01514</t>
  </si>
  <si>
    <t>35344</t>
  </si>
  <si>
    <t>鹿部町</t>
  </si>
  <si>
    <t>013455</t>
  </si>
  <si>
    <t>見附市</t>
  </si>
  <si>
    <t>横浜町</t>
  </si>
  <si>
    <t>40220</t>
  </si>
  <si>
    <t>春日部市</t>
  </si>
  <si>
    <t>森町</t>
  </si>
  <si>
    <t>435058</t>
  </si>
  <si>
    <t>013463</t>
  </si>
  <si>
    <t>野木町</t>
  </si>
  <si>
    <t>07342</t>
  </si>
  <si>
    <t>293857</t>
  </si>
  <si>
    <t>013471</t>
  </si>
  <si>
    <t>13102</t>
  </si>
  <si>
    <t>阿賀町</t>
  </si>
  <si>
    <t>会津美里町</t>
  </si>
  <si>
    <t>鳴門市</t>
  </si>
  <si>
    <t>10448</t>
  </si>
  <si>
    <t>今別町</t>
  </si>
  <si>
    <t>洋野町</t>
  </si>
  <si>
    <t>ア配分:限度額:⑨:</t>
  </si>
  <si>
    <t>長万部町</t>
  </si>
  <si>
    <t>03211</t>
  </si>
  <si>
    <t>雨竜町</t>
  </si>
  <si>
    <t>292109</t>
  </si>
  <si>
    <t>ア配分:既:⑤:</t>
  </si>
  <si>
    <t>21501</t>
  </si>
  <si>
    <t>013617</t>
  </si>
  <si>
    <t>022101</t>
  </si>
  <si>
    <t>江差町</t>
  </si>
  <si>
    <t>01638</t>
  </si>
  <si>
    <t>北海道木古内町</t>
  </si>
  <si>
    <t>上ノ国町</t>
  </si>
  <si>
    <t>113271</t>
  </si>
  <si>
    <t>013633</t>
  </si>
  <si>
    <t>厚沢部町</t>
  </si>
  <si>
    <t>232122</t>
  </si>
  <si>
    <t>山形県朝日町</t>
  </si>
  <si>
    <t>35207</t>
  </si>
  <si>
    <t>016101</t>
  </si>
  <si>
    <t>河内町</t>
  </si>
  <si>
    <t>宮古市</t>
  </si>
  <si>
    <t>深浦町</t>
  </si>
  <si>
    <t>田子町</t>
  </si>
  <si>
    <t>013641</t>
  </si>
  <si>
    <t>新郷村</t>
  </si>
  <si>
    <t>竹田市</t>
  </si>
  <si>
    <t>412058</t>
  </si>
  <si>
    <t>埼玉県宮代町</t>
  </si>
  <si>
    <t>男鹿市</t>
  </si>
  <si>
    <t>埼玉県川口市</t>
  </si>
  <si>
    <t>福島県相馬市</t>
  </si>
  <si>
    <t>28215</t>
  </si>
  <si>
    <t>473014</t>
  </si>
  <si>
    <t>乙部町</t>
  </si>
  <si>
    <t>瑞穂市</t>
  </si>
  <si>
    <t>142077</t>
  </si>
  <si>
    <t>三重県名張市</t>
  </si>
  <si>
    <t>岡谷市</t>
  </si>
  <si>
    <t>金ケ崎町</t>
  </si>
  <si>
    <t>秋田県潟上市</t>
  </si>
  <si>
    <t>013676</t>
  </si>
  <si>
    <t>014826</t>
  </si>
  <si>
    <t>宜野湾市</t>
  </si>
  <si>
    <t>阿見町</t>
  </si>
  <si>
    <t>016497</t>
  </si>
  <si>
    <t>024422</t>
  </si>
  <si>
    <t>国庫補助額</t>
    <rPh sb="0" eb="2">
      <t>コッコ</t>
    </rPh>
    <rPh sb="2" eb="4">
      <t>ホジョ</t>
    </rPh>
    <rPh sb="4" eb="5">
      <t>ガク</t>
    </rPh>
    <phoneticPr fontId="20"/>
  </si>
  <si>
    <t>山口県柳井市</t>
  </si>
  <si>
    <t>40601</t>
  </si>
  <si>
    <t>123293</t>
  </si>
  <si>
    <t>042145</t>
  </si>
  <si>
    <t>052043</t>
  </si>
  <si>
    <t>長野県岡谷市</t>
  </si>
  <si>
    <t>沼田市</t>
  </si>
  <si>
    <t>016381</t>
  </si>
  <si>
    <t>282235</t>
  </si>
  <si>
    <t>473570</t>
  </si>
  <si>
    <t>奥尻町</t>
  </si>
  <si>
    <t>042030</t>
  </si>
  <si>
    <t>29363</t>
  </si>
  <si>
    <t>東庄町</t>
  </si>
  <si>
    <t>072079</t>
  </si>
  <si>
    <t>交付金の区分_○</t>
    <rPh sb="0" eb="3">
      <t>コウフキン</t>
    </rPh>
    <rPh sb="4" eb="6">
      <t>クブン</t>
    </rPh>
    <phoneticPr fontId="20"/>
  </si>
  <si>
    <t>073083</t>
  </si>
  <si>
    <t>長崎市</t>
  </si>
  <si>
    <t>07482</t>
  </si>
  <si>
    <t>下川町</t>
  </si>
  <si>
    <t>岡山県早島町</t>
  </si>
  <si>
    <t>長野県御代田町</t>
  </si>
  <si>
    <t>113484</t>
  </si>
  <si>
    <t>相生市</t>
  </si>
  <si>
    <t>013706</t>
  </si>
  <si>
    <t>252042</t>
  </si>
  <si>
    <t>今金町</t>
  </si>
  <si>
    <t>262099</t>
  </si>
  <si>
    <t>083640</t>
  </si>
  <si>
    <t>074021</t>
  </si>
  <si>
    <t>岩沼市</t>
  </si>
  <si>
    <t>244708</t>
  </si>
  <si>
    <t>13120</t>
  </si>
  <si>
    <t>開成町</t>
  </si>
  <si>
    <t>013714</t>
  </si>
  <si>
    <t>053619</t>
  </si>
  <si>
    <t>064289</t>
  </si>
  <si>
    <t>小美玉市</t>
  </si>
  <si>
    <t>三郷町</t>
  </si>
  <si>
    <t>294411</t>
  </si>
  <si>
    <t>せたな町</t>
  </si>
  <si>
    <t>士幌町</t>
  </si>
  <si>
    <t>21505</t>
  </si>
  <si>
    <t>193461</t>
  </si>
  <si>
    <t>能美市</t>
  </si>
  <si>
    <t>015474</t>
  </si>
  <si>
    <t>032034</t>
  </si>
  <si>
    <t>令和５年度　新型コロナウイルス感染症対応地方創生臨時交付金実施計画【基金調べ】</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29" eb="31">
      <t>ジッシ</t>
    </rPh>
    <rPh sb="31" eb="33">
      <t>ケイカク</t>
    </rPh>
    <phoneticPr fontId="20"/>
  </si>
  <si>
    <t>大津町</t>
  </si>
  <si>
    <t>エラー（O列選択漏れ）</t>
    <rPh sb="5" eb="6">
      <t>レツ</t>
    </rPh>
    <rPh sb="6" eb="8">
      <t>センタク</t>
    </rPh>
    <rPh sb="8" eb="9">
      <t>モ</t>
    </rPh>
    <phoneticPr fontId="20"/>
  </si>
  <si>
    <t>島牧村</t>
  </si>
  <si>
    <t>沖縄県西原町</t>
  </si>
  <si>
    <t>032115</t>
  </si>
  <si>
    <t>013927</t>
  </si>
  <si>
    <t>真庭市</t>
  </si>
  <si>
    <t>01217</t>
  </si>
  <si>
    <t>132241</t>
  </si>
  <si>
    <t>15225</t>
  </si>
  <si>
    <t>鮭川村</t>
  </si>
  <si>
    <t>海老名市</t>
  </si>
  <si>
    <t>29361</t>
  </si>
  <si>
    <t>013935</t>
  </si>
  <si>
    <t>173843</t>
  </si>
  <si>
    <t>各事業について、実施の確実性が十分に見込まれるものであるか、また、新型コロナウイルスとの関連性が明らかであるか（コロナ対策として追加的に必要になった経費であるという点等が自治体として整理されているか）</t>
  </si>
  <si>
    <t>愛媛県砥部町</t>
  </si>
  <si>
    <t>28227</t>
  </si>
  <si>
    <t>016471</t>
  </si>
  <si>
    <t>苓北町</t>
  </si>
  <si>
    <t>465054</t>
  </si>
  <si>
    <t>184233</t>
  </si>
  <si>
    <t>泉崎村</t>
  </si>
  <si>
    <t>422045</t>
  </si>
  <si>
    <t>和歌山県有田川町</t>
  </si>
  <si>
    <t>29322</t>
  </si>
  <si>
    <t>113859</t>
  </si>
  <si>
    <t>黒松内町</t>
  </si>
  <si>
    <t>福岡県志免町</t>
  </si>
  <si>
    <t>016641</t>
  </si>
  <si>
    <t>131032</t>
  </si>
  <si>
    <t>那珂川町</t>
  </si>
  <si>
    <t>013943</t>
  </si>
  <si>
    <t>千葉県八千代市</t>
  </si>
  <si>
    <t>鳴沢村</t>
  </si>
  <si>
    <t>462250</t>
  </si>
  <si>
    <t>木曽町</t>
  </si>
  <si>
    <t>遠賀町</t>
  </si>
  <si>
    <t>016047</t>
  </si>
  <si>
    <t>162060</t>
  </si>
  <si>
    <t>014044</t>
  </si>
  <si>
    <t>142158</t>
  </si>
  <si>
    <t>柏崎市</t>
  </si>
  <si>
    <t>蘭越町</t>
  </si>
  <si>
    <t>筑北村</t>
  </si>
  <si>
    <t>02201</t>
  </si>
  <si>
    <t>204501</t>
  </si>
  <si>
    <t>014311</t>
  </si>
  <si>
    <t>北海道伊達市</t>
  </si>
  <si>
    <t>越生町</t>
  </si>
  <si>
    <t>ニセコ町</t>
  </si>
  <si>
    <t>013960</t>
  </si>
  <si>
    <t>蔵王町</t>
  </si>
  <si>
    <t>192139</t>
  </si>
  <si>
    <t>真狩村</t>
  </si>
  <si>
    <t>コロナ禍において原油価格・物価高騰等に直面する生活者や事業者に対する支援_低所得_×</t>
    <rPh sb="37" eb="40">
      <t>テイショトク</t>
    </rPh>
    <phoneticPr fontId="20"/>
  </si>
  <si>
    <t>R6.4以降</t>
    <rPh sb="4" eb="6">
      <t>イコウ</t>
    </rPh>
    <phoneticPr fontId="20"/>
  </si>
  <si>
    <t>環境大臣</t>
    <rPh sb="0" eb="2">
      <t>カンキョウ</t>
    </rPh>
    <rPh sb="2" eb="4">
      <t>ダイジン</t>
    </rPh>
    <phoneticPr fontId="45"/>
  </si>
  <si>
    <t>野々市市</t>
  </si>
  <si>
    <t>342122</t>
  </si>
  <si>
    <t>013978</t>
  </si>
  <si>
    <t>204137</t>
  </si>
  <si>
    <t>132276</t>
  </si>
  <si>
    <t>佐川町</t>
  </si>
  <si>
    <t>01482</t>
  </si>
  <si>
    <t>留寿都村</t>
  </si>
  <si>
    <t>112143</t>
  </si>
  <si>
    <t>013986</t>
  </si>
  <si>
    <t>27361</t>
  </si>
  <si>
    <t>中富良野町</t>
  </si>
  <si>
    <t>013994</t>
  </si>
  <si>
    <t>真岡市</t>
  </si>
  <si>
    <t>京極町</t>
  </si>
  <si>
    <t>兵庫県豊岡市</t>
  </si>
  <si>
    <t>06364</t>
  </si>
  <si>
    <t>東川町</t>
  </si>
  <si>
    <t>岩泉町</t>
  </si>
  <si>
    <t>伊江村</t>
  </si>
  <si>
    <t>442089</t>
  </si>
  <si>
    <t>上勝町</t>
  </si>
  <si>
    <t>014001</t>
  </si>
  <si>
    <t>角田市</t>
  </si>
  <si>
    <t>北海道八雲町</t>
  </si>
  <si>
    <t>016438</t>
  </si>
  <si>
    <t>364029</t>
  </si>
  <si>
    <t>014010</t>
  </si>
  <si>
    <t>015458</t>
  </si>
  <si>
    <t>神恵内村</t>
  </si>
  <si>
    <t>福島県</t>
  </si>
  <si>
    <t>014052</t>
  </si>
  <si>
    <t>014303</t>
  </si>
  <si>
    <t>広島県福山市</t>
  </si>
  <si>
    <t>積丹町</t>
  </si>
  <si>
    <t>秋田県羽後町</t>
  </si>
  <si>
    <t>014061</t>
  </si>
  <si>
    <t>272078</t>
  </si>
  <si>
    <t>占冠村</t>
  </si>
  <si>
    <t>仁木町</t>
  </si>
  <si>
    <t>34309</t>
  </si>
  <si>
    <t>石川町</t>
  </si>
  <si>
    <t>01545</t>
  </si>
  <si>
    <t>152129</t>
  </si>
  <si>
    <t>02206</t>
  </si>
  <si>
    <t>015601</t>
  </si>
  <si>
    <t>南幌町</t>
  </si>
  <si>
    <t>南城市</t>
  </si>
  <si>
    <t>岩手県普代村</t>
  </si>
  <si>
    <t>023230</t>
  </si>
  <si>
    <t>322032</t>
  </si>
  <si>
    <t>412074</t>
  </si>
  <si>
    <t>014249</t>
  </si>
  <si>
    <t>大多喜町</t>
  </si>
  <si>
    <t>王寺町</t>
  </si>
  <si>
    <t>おいらせ町</t>
  </si>
  <si>
    <t>滝上町</t>
  </si>
  <si>
    <t>かすみがうら市</t>
  </si>
  <si>
    <t>11237</t>
  </si>
  <si>
    <t>014273</t>
  </si>
  <si>
    <t>R4予備費（国）</t>
    <rPh sb="2" eb="5">
      <t>ヨビヒ</t>
    </rPh>
    <phoneticPr fontId="20"/>
  </si>
  <si>
    <t>由利本荘市</t>
  </si>
  <si>
    <t>074055</t>
  </si>
  <si>
    <t>河南町</t>
  </si>
  <si>
    <t>種類において⑨推奨事業メニューよりも更に効果があると考える支援を選択した事業について、その理由を記載しているか</t>
    <rPh sb="0" eb="2">
      <t>シュルイ</t>
    </rPh>
    <rPh sb="7" eb="9">
      <t>スイショウ</t>
    </rPh>
    <rPh sb="32" eb="34">
      <t>センタク</t>
    </rPh>
    <rPh sb="36" eb="38">
      <t>ジギョウ</t>
    </rPh>
    <rPh sb="45" eb="47">
      <t>リユウ</t>
    </rPh>
    <rPh sb="48" eb="50">
      <t>キサイ</t>
    </rPh>
    <phoneticPr fontId="20"/>
  </si>
  <si>
    <t>西脇市</t>
  </si>
  <si>
    <t>092061</t>
  </si>
  <si>
    <t>082163</t>
  </si>
  <si>
    <t>08216</t>
  </si>
  <si>
    <t>014729</t>
  </si>
  <si>
    <t>033812</t>
  </si>
  <si>
    <t>長沼町</t>
  </si>
  <si>
    <t>014613</t>
  </si>
  <si>
    <t>重点交付金_フラグ</t>
    <rPh sb="0" eb="2">
      <t>ジュウテン</t>
    </rPh>
    <rPh sb="2" eb="5">
      <t>コウフキン</t>
    </rPh>
    <phoneticPr fontId="20"/>
  </si>
  <si>
    <t>栃木市</t>
  </si>
  <si>
    <t>32343</t>
  </si>
  <si>
    <t>20562</t>
  </si>
  <si>
    <t>155047</t>
  </si>
  <si>
    <t>栗山町</t>
  </si>
  <si>
    <t>筑紫野市</t>
  </si>
  <si>
    <t>遠別町</t>
  </si>
  <si>
    <t>本実施計画のNo.7以降に記載していた低所得世帯支援枠を活用した低所得世帯支援に関連する事業を削除し空欄にする場合、行の削除をしていない</t>
  </si>
  <si>
    <t>奈良県桜井市</t>
  </si>
  <si>
    <t>静岡県伊東市</t>
  </si>
  <si>
    <t>八百津町</t>
  </si>
  <si>
    <t>エ通常分:対象経費:⑤:</t>
  </si>
  <si>
    <t>島根県江津市</t>
  </si>
  <si>
    <t>42307</t>
  </si>
  <si>
    <t>南箕輪村</t>
  </si>
  <si>
    <t>464686</t>
  </si>
  <si>
    <t>事業No.7以下の行で、B4を充当していない</t>
    <rPh sb="0" eb="2">
      <t>ジギョウ</t>
    </rPh>
    <rPh sb="6" eb="8">
      <t>イカ</t>
    </rPh>
    <rPh sb="9" eb="10">
      <t>ギョウ</t>
    </rPh>
    <rPh sb="15" eb="17">
      <t>ジュウトウ</t>
    </rPh>
    <phoneticPr fontId="20"/>
  </si>
  <si>
    <t>433489</t>
  </si>
  <si>
    <t>月形町</t>
  </si>
  <si>
    <t>074217</t>
  </si>
  <si>
    <t>053635</t>
  </si>
  <si>
    <t>山形県南陽市</t>
  </si>
  <si>
    <t>聖籠町</t>
  </si>
  <si>
    <t>佐呂間町</t>
  </si>
  <si>
    <t>413275</t>
  </si>
  <si>
    <t>浦臼町</t>
  </si>
  <si>
    <t>343021</t>
  </si>
  <si>
    <t>身延町</t>
  </si>
  <si>
    <t>172103</t>
  </si>
  <si>
    <t>新十津川町</t>
  </si>
  <si>
    <t>静岡県磐田市</t>
  </si>
  <si>
    <t>222232</t>
  </si>
  <si>
    <t>014346</t>
  </si>
  <si>
    <t>熊本県氷川町</t>
  </si>
  <si>
    <t>131075</t>
  </si>
  <si>
    <t>長和町</t>
  </si>
  <si>
    <t>014338</t>
  </si>
  <si>
    <t>小田原市</t>
  </si>
  <si>
    <t>妹背牛町</t>
  </si>
  <si>
    <t>伊予市</t>
  </si>
  <si>
    <t>393444</t>
  </si>
  <si>
    <t>宮城県岩沼市</t>
  </si>
  <si>
    <t>大鰐町</t>
  </si>
  <si>
    <t>313297</t>
  </si>
  <si>
    <t>023078</t>
  </si>
  <si>
    <t>長野県南木曽町</t>
  </si>
  <si>
    <t>秩父別町</t>
  </si>
  <si>
    <t>④-Ⅰ．原油価格高騰対策</t>
    <rPh sb="4" eb="6">
      <t>ゲンユ</t>
    </rPh>
    <rPh sb="6" eb="8">
      <t>カカク</t>
    </rPh>
    <rPh sb="8" eb="10">
      <t>コウトウ</t>
    </rPh>
    <rPh sb="10" eb="12">
      <t>タイサク</t>
    </rPh>
    <phoneticPr fontId="20"/>
  </si>
  <si>
    <t>井手町</t>
  </si>
  <si>
    <t>062057</t>
  </si>
  <si>
    <t>二本松市</t>
  </si>
  <si>
    <t>福岡県みやま市</t>
  </si>
  <si>
    <t>016411</t>
  </si>
  <si>
    <t>東海市</t>
  </si>
  <si>
    <t>静岡県焼津市</t>
  </si>
  <si>
    <t>132187</t>
  </si>
  <si>
    <t>北竜町</t>
  </si>
  <si>
    <t>015857</t>
  </si>
  <si>
    <t>394025</t>
  </si>
  <si>
    <t>38213</t>
  </si>
  <si>
    <t>富士吉田市</t>
  </si>
  <si>
    <t>204161</t>
  </si>
  <si>
    <t>軽米町</t>
  </si>
  <si>
    <t>沼田町</t>
  </si>
  <si>
    <t>山形県飯豊町</t>
  </si>
  <si>
    <t>014524</t>
  </si>
  <si>
    <t>エ通常分:事業数:④ー４:</t>
  </si>
  <si>
    <t>鉾田市</t>
  </si>
  <si>
    <t>矢掛町</t>
  </si>
  <si>
    <t>213829</t>
  </si>
  <si>
    <t>西尾市</t>
  </si>
  <si>
    <t>東神楽町</t>
  </si>
  <si>
    <t>044245</t>
  </si>
  <si>
    <t>014567</t>
  </si>
  <si>
    <t>新発田市</t>
  </si>
  <si>
    <t>兵庫県市川町</t>
  </si>
  <si>
    <t>洞爺湖町</t>
  </si>
  <si>
    <t>池田町</t>
  </si>
  <si>
    <t>082040</t>
  </si>
  <si>
    <t>愛別町</t>
  </si>
  <si>
    <t>広島県府中市</t>
  </si>
  <si>
    <t>172090</t>
  </si>
  <si>
    <t>014575</t>
  </si>
  <si>
    <t>南伊豆町</t>
  </si>
  <si>
    <t>上川町</t>
  </si>
  <si>
    <t>鹿児島県鹿児島市</t>
  </si>
  <si>
    <t>神奈川県湯河原町</t>
  </si>
  <si>
    <t>01393</t>
  </si>
  <si>
    <t>014583</t>
  </si>
  <si>
    <t>福岡県久留米市</t>
  </si>
  <si>
    <t>014591</t>
  </si>
  <si>
    <t>三沢市</t>
  </si>
  <si>
    <t>福岡県篠栗町</t>
  </si>
  <si>
    <t>山梨県西桂町</t>
  </si>
  <si>
    <t>天塩町</t>
  </si>
  <si>
    <t>美瑛町</t>
  </si>
  <si>
    <t>075051</t>
  </si>
  <si>
    <t>６次産業化市場規模拡大対策整備交付金</t>
    <rPh sb="1" eb="2">
      <t>ジ</t>
    </rPh>
    <rPh sb="2" eb="5">
      <t>サンギョウカ</t>
    </rPh>
    <rPh sb="5" eb="7">
      <t>シジョウ</t>
    </rPh>
    <rPh sb="7" eb="9">
      <t>キボ</t>
    </rPh>
    <rPh sb="9" eb="11">
      <t>カクダイ</t>
    </rPh>
    <rPh sb="11" eb="13">
      <t>タイサク</t>
    </rPh>
    <rPh sb="13" eb="15">
      <t>セイビ</t>
    </rPh>
    <rPh sb="15" eb="18">
      <t>コウフキン</t>
    </rPh>
    <phoneticPr fontId="45"/>
  </si>
  <si>
    <t>北海道奈井江町</t>
  </si>
  <si>
    <t>192112</t>
  </si>
  <si>
    <t>平取町</t>
  </si>
  <si>
    <t>212199</t>
  </si>
  <si>
    <t>24208</t>
  </si>
  <si>
    <t>112313</t>
  </si>
  <si>
    <t>014605</t>
  </si>
  <si>
    <t>014621</t>
  </si>
  <si>
    <t>222119</t>
  </si>
  <si>
    <t>南富良野町</t>
  </si>
  <si>
    <t>314013</t>
  </si>
  <si>
    <t>和寒町</t>
  </si>
  <si>
    <t>014681</t>
  </si>
  <si>
    <t>立川市</t>
  </si>
  <si>
    <t>美深町</t>
  </si>
  <si>
    <t>甘楽町</t>
  </si>
  <si>
    <t>音威子府村</t>
  </si>
  <si>
    <t>06203</t>
  </si>
  <si>
    <t>八峰町</t>
  </si>
  <si>
    <t>014711</t>
  </si>
  <si>
    <t>御杖村</t>
  </si>
  <si>
    <t>204463</t>
  </si>
  <si>
    <t>403491</t>
  </si>
  <si>
    <t>016390</t>
  </si>
  <si>
    <t>大阪府堺市</t>
  </si>
  <si>
    <t>223255</t>
  </si>
  <si>
    <t>014818</t>
  </si>
  <si>
    <t>小平町</t>
  </si>
  <si>
    <t>024465</t>
  </si>
  <si>
    <t>34202</t>
  </si>
  <si>
    <t>015865</t>
  </si>
  <si>
    <t>徳島県上板町</t>
  </si>
  <si>
    <t>長野県南相木村</t>
  </si>
  <si>
    <t>194301</t>
  </si>
  <si>
    <t>羽幌町</t>
  </si>
  <si>
    <t>35201</t>
  </si>
  <si>
    <t>丸亀市</t>
  </si>
  <si>
    <t>473812</t>
  </si>
  <si>
    <t>063665</t>
  </si>
  <si>
    <t>幌延町</t>
  </si>
  <si>
    <t>014851</t>
  </si>
  <si>
    <t>01550</t>
  </si>
  <si>
    <t>白山市</t>
  </si>
  <si>
    <t>075612</t>
  </si>
  <si>
    <t>高浜市</t>
  </si>
  <si>
    <t>014877</t>
  </si>
  <si>
    <t>015113</t>
  </si>
  <si>
    <t>四万十町</t>
  </si>
  <si>
    <t>015121</t>
  </si>
  <si>
    <t>千代田区</t>
  </si>
  <si>
    <t>015130</t>
  </si>
  <si>
    <t>082023</t>
  </si>
  <si>
    <t>07481</t>
  </si>
  <si>
    <t>北海道豊頃町</t>
  </si>
  <si>
    <t>中標津町</t>
  </si>
  <si>
    <t>中頓別町</t>
  </si>
  <si>
    <t>山元町</t>
  </si>
  <si>
    <t>鹿児島県龍郷町</t>
  </si>
  <si>
    <t>広島県海田町</t>
  </si>
  <si>
    <t>群馬県榛東村</t>
  </si>
  <si>
    <t>123421</t>
  </si>
  <si>
    <t>静岡県袋井市</t>
  </si>
  <si>
    <t>神奈川県箱根町</t>
  </si>
  <si>
    <t>073679</t>
  </si>
  <si>
    <t>精華町</t>
  </si>
  <si>
    <t>総務大臣</t>
    <rPh sb="0" eb="2">
      <t>ソウム</t>
    </rPh>
    <rPh sb="2" eb="4">
      <t>ダイジン</t>
    </rPh>
    <phoneticPr fontId="45"/>
  </si>
  <si>
    <t>015148</t>
  </si>
  <si>
    <t>石川県加賀市</t>
  </si>
  <si>
    <t>王滝村</t>
  </si>
  <si>
    <t>鹿児島県志布志市</t>
  </si>
  <si>
    <t>美幌町</t>
  </si>
  <si>
    <t>枝幸町</t>
  </si>
  <si>
    <t>高浜町</t>
  </si>
  <si>
    <t>243442</t>
  </si>
  <si>
    <t>015164</t>
  </si>
  <si>
    <t>26343</t>
  </si>
  <si>
    <t>豊富町</t>
  </si>
  <si>
    <t>岩手県西和賀町</t>
  </si>
  <si>
    <t>015172</t>
  </si>
  <si>
    <t>新潟県加茂市</t>
  </si>
  <si>
    <t>美郷町</t>
  </si>
  <si>
    <t>372021</t>
  </si>
  <si>
    <t>273414</t>
  </si>
  <si>
    <t>32441</t>
  </si>
  <si>
    <t>富加町</t>
  </si>
  <si>
    <t>礼文町</t>
  </si>
  <si>
    <t>04214</t>
  </si>
  <si>
    <t>234419</t>
  </si>
  <si>
    <t>御蔵島村</t>
  </si>
  <si>
    <t>015181</t>
  </si>
  <si>
    <t>016420</t>
  </si>
  <si>
    <t>福島県小野町</t>
  </si>
  <si>
    <t>前橋市</t>
  </si>
  <si>
    <t>015199</t>
  </si>
  <si>
    <t>栃木県</t>
  </si>
  <si>
    <t>長野県木祖村</t>
  </si>
  <si>
    <t>小清水町</t>
  </si>
  <si>
    <t>甲府市</t>
  </si>
  <si>
    <t>利尻富士町</t>
  </si>
  <si>
    <t>本宮市</t>
  </si>
  <si>
    <t>016446</t>
  </si>
  <si>
    <t>015202</t>
  </si>
  <si>
    <t>山形村</t>
  </si>
  <si>
    <t>082147</t>
  </si>
  <si>
    <t>015431</t>
  </si>
  <si>
    <t>日野町</t>
  </si>
  <si>
    <t>岡山県赤磐市</t>
  </si>
  <si>
    <t>燕市</t>
  </si>
  <si>
    <t>新冠町</t>
  </si>
  <si>
    <t>24204</t>
  </si>
  <si>
    <t>井原市</t>
  </si>
  <si>
    <t>22429</t>
  </si>
  <si>
    <t>舟形町</t>
  </si>
  <si>
    <t>173240</t>
  </si>
  <si>
    <t>015440</t>
  </si>
  <si>
    <t>355020</t>
  </si>
  <si>
    <t>09214</t>
  </si>
  <si>
    <t>斜里町</t>
  </si>
  <si>
    <t>静岡県御前崎市</t>
  </si>
  <si>
    <t>023621</t>
  </si>
  <si>
    <t>09208</t>
  </si>
  <si>
    <t>113263</t>
  </si>
  <si>
    <t>015466</t>
  </si>
  <si>
    <t>福岡県大任町</t>
  </si>
  <si>
    <t>272094</t>
  </si>
  <si>
    <t>33208</t>
  </si>
  <si>
    <t>越谷市</t>
  </si>
  <si>
    <t>清里町</t>
  </si>
  <si>
    <t>行橋市</t>
  </si>
  <si>
    <t>10525</t>
  </si>
  <si>
    <t>43505</t>
  </si>
  <si>
    <t>015491</t>
  </si>
  <si>
    <t>豊浦町</t>
  </si>
  <si>
    <t>尾花沢市</t>
  </si>
  <si>
    <t>182061</t>
  </si>
  <si>
    <t>06207</t>
  </si>
  <si>
    <t>訓子府町</t>
  </si>
  <si>
    <t>南砺市</t>
  </si>
  <si>
    <t>015504</t>
  </si>
  <si>
    <t>北海道中頓別町</t>
  </si>
  <si>
    <t>082325</t>
  </si>
  <si>
    <t>横手市</t>
  </si>
  <si>
    <t>音更町</t>
  </si>
  <si>
    <t>015521</t>
  </si>
  <si>
    <t>072028</t>
  </si>
  <si>
    <t>遠軽町</t>
  </si>
  <si>
    <t>福岡県苅田町</t>
  </si>
  <si>
    <t>015598</t>
  </si>
  <si>
    <t>09201</t>
  </si>
  <si>
    <t>興部町</t>
  </si>
  <si>
    <t>検査促進枠の地方負担分に充当、特定事業者等支援、個人を対象とした給付金等、基金が選択されているか</t>
    <rPh sb="15" eb="17">
      <t>トクテイ</t>
    </rPh>
    <rPh sb="17" eb="20">
      <t>ジギョウシャ</t>
    </rPh>
    <rPh sb="20" eb="21">
      <t>トウ</t>
    </rPh>
    <rPh sb="21" eb="23">
      <t>シエン</t>
    </rPh>
    <rPh sb="24" eb="26">
      <t>コジン</t>
    </rPh>
    <rPh sb="27" eb="29">
      <t>タイショウ</t>
    </rPh>
    <rPh sb="32" eb="35">
      <t>キュウフキン</t>
    </rPh>
    <rPh sb="35" eb="36">
      <t>トウ</t>
    </rPh>
    <rPh sb="37" eb="39">
      <t>キキン</t>
    </rPh>
    <rPh sb="40" eb="42">
      <t>センタク</t>
    </rPh>
    <phoneticPr fontId="20"/>
  </si>
  <si>
    <t>西興部村</t>
  </si>
  <si>
    <t>01345</t>
  </si>
  <si>
    <t>愛媛県</t>
  </si>
  <si>
    <t>015636</t>
  </si>
  <si>
    <t>015644</t>
  </si>
  <si>
    <t>064611</t>
  </si>
  <si>
    <t>佐渡市</t>
  </si>
  <si>
    <t>02303</t>
  </si>
  <si>
    <t>矢板市</t>
  </si>
  <si>
    <t>015717</t>
  </si>
  <si>
    <t>愛媛県西条市</t>
  </si>
  <si>
    <t>102032</t>
  </si>
  <si>
    <t>015750</t>
  </si>
  <si>
    <t>東京都江戸川区</t>
  </si>
  <si>
    <t>39304</t>
  </si>
  <si>
    <t>白老町</t>
  </si>
  <si>
    <t>埼玉県上尾市</t>
  </si>
  <si>
    <t>壱岐市</t>
  </si>
  <si>
    <t>08442</t>
  </si>
  <si>
    <t>033219</t>
  </si>
  <si>
    <t>192091</t>
  </si>
  <si>
    <t>本別町</t>
  </si>
  <si>
    <t>015814</t>
  </si>
  <si>
    <t>462187</t>
  </si>
  <si>
    <t>093017</t>
  </si>
  <si>
    <t>01214</t>
  </si>
  <si>
    <t>北海道豊浦町</t>
  </si>
  <si>
    <t>古河市</t>
  </si>
  <si>
    <t>太子町</t>
  </si>
  <si>
    <t>福岡県大野城市</t>
  </si>
  <si>
    <t>田舎館村</t>
  </si>
  <si>
    <t>安平町</t>
  </si>
  <si>
    <t>宮崎市</t>
  </si>
  <si>
    <t>153079</t>
  </si>
  <si>
    <t>42205</t>
  </si>
  <si>
    <t>川崎市</t>
  </si>
  <si>
    <t>072044</t>
  </si>
  <si>
    <t>むかわ町</t>
  </si>
  <si>
    <t>町田市</t>
  </si>
  <si>
    <t>063673</t>
  </si>
  <si>
    <t>うるま市</t>
  </si>
  <si>
    <t>①食材費の高騰により、小学校給食費の負担額を引き上げざるを得なくなったが、コロナ禍の中電気代やガス代等の経費負担増加に直面している現状を鑑み、コロナ禍における物価高騰対応事業として食費の値上げ分を補助して保護者の実質負担額を据え置くことにより、子育て世帯を支援する。
②小中学校の給食費が月額500円引き上げとなった差額を補助する。
③事業費　7,727,500円
（内訳）
（1）補助費　7,727,500円
小学校　500円×11月×960人（児童数）
中学校　500円×11月×445人（生徒数）
④小学校児童の保護者</t>
  </si>
  <si>
    <t>27214</t>
  </si>
  <si>
    <t>016012</t>
  </si>
  <si>
    <t>千葉県柏市</t>
  </si>
  <si>
    <t>日高町</t>
  </si>
  <si>
    <t>本体分</t>
    <rPh sb="0" eb="2">
      <t>ホンタイ</t>
    </rPh>
    <rPh sb="2" eb="3">
      <t>ブン</t>
    </rPh>
    <phoneticPr fontId="20"/>
  </si>
  <si>
    <t>加美町</t>
  </si>
  <si>
    <t>113018</t>
  </si>
  <si>
    <t>016098</t>
  </si>
  <si>
    <t>016021</t>
  </si>
  <si>
    <t>016071</t>
  </si>
  <si>
    <t>21215</t>
  </si>
  <si>
    <t>13223</t>
  </si>
  <si>
    <t>南相木村</t>
  </si>
  <si>
    <t>洲本市</t>
  </si>
  <si>
    <t>13308</t>
  </si>
  <si>
    <t>032069</t>
  </si>
  <si>
    <t>10204</t>
  </si>
  <si>
    <t>豊後大野市</t>
  </si>
  <si>
    <t>浦河町</t>
  </si>
  <si>
    <t>鳥取県大山町</t>
  </si>
  <si>
    <t>都城市</t>
  </si>
  <si>
    <t>092029</t>
  </si>
  <si>
    <t>112356</t>
  </si>
  <si>
    <t>016918</t>
  </si>
  <si>
    <t>092169</t>
  </si>
  <si>
    <t>11212</t>
  </si>
  <si>
    <t>364011</t>
  </si>
  <si>
    <t>03216</t>
  </si>
  <si>
    <t>07407</t>
  </si>
  <si>
    <t>福島県会津坂下町</t>
  </si>
  <si>
    <t>016080</t>
  </si>
  <si>
    <t>406082</t>
  </si>
  <si>
    <t>山都町</t>
  </si>
  <si>
    <t>熊本県相良村</t>
  </si>
  <si>
    <t>ときがわ町</t>
  </si>
  <si>
    <t>074641</t>
  </si>
  <si>
    <t>02205</t>
  </si>
  <si>
    <t>23209</t>
  </si>
  <si>
    <t>新ひだか町</t>
  </si>
  <si>
    <t>062014</t>
  </si>
  <si>
    <t>羅臼町</t>
  </si>
  <si>
    <t>23213</t>
  </si>
  <si>
    <t>西会津町</t>
  </si>
  <si>
    <t>山口県阿武町</t>
  </si>
  <si>
    <t>群馬県高山村</t>
  </si>
  <si>
    <t>宮城県柴田町</t>
  </si>
  <si>
    <t>13207</t>
  </si>
  <si>
    <t>016331</t>
  </si>
  <si>
    <t>筑後市</t>
  </si>
  <si>
    <t>上士幌町</t>
  </si>
  <si>
    <t>長野県箕輪町</t>
  </si>
  <si>
    <t>千葉県匝瑳市</t>
  </si>
  <si>
    <t>114651</t>
  </si>
  <si>
    <t>高畠町</t>
  </si>
  <si>
    <t>01401</t>
  </si>
  <si>
    <t>132071</t>
  </si>
  <si>
    <t>和歌山県紀の川市</t>
  </si>
  <si>
    <t>016349</t>
  </si>
  <si>
    <t>29342</t>
  </si>
  <si>
    <t>016357</t>
  </si>
  <si>
    <t>新得町</t>
  </si>
  <si>
    <t>04302</t>
  </si>
  <si>
    <t>252131</t>
  </si>
  <si>
    <t>芽室町</t>
  </si>
  <si>
    <t>東京都羽村市</t>
  </si>
  <si>
    <t>043249</t>
  </si>
  <si>
    <t>中札内村</t>
  </si>
  <si>
    <t>座間市</t>
  </si>
  <si>
    <t>更別村</t>
  </si>
  <si>
    <t>053686</t>
  </si>
  <si>
    <t>212172</t>
  </si>
  <si>
    <t>41423</t>
  </si>
  <si>
    <t>広尾町</t>
  </si>
  <si>
    <t>182052</t>
  </si>
  <si>
    <t>273660</t>
  </si>
  <si>
    <t>幕別町</t>
  </si>
  <si>
    <t>豊頃町</t>
  </si>
  <si>
    <t>茂木町</t>
  </si>
  <si>
    <t>浦幌町</t>
  </si>
  <si>
    <t>北海道雨竜町</t>
  </si>
  <si>
    <t>342041</t>
  </si>
  <si>
    <t>016616</t>
  </si>
  <si>
    <t>242098</t>
  </si>
  <si>
    <t>大船渡市</t>
  </si>
  <si>
    <t>11207</t>
  </si>
  <si>
    <t>082121</t>
  </si>
  <si>
    <t>稲沢市</t>
  </si>
  <si>
    <t>釧路町</t>
  </si>
  <si>
    <t>01463</t>
  </si>
  <si>
    <t>402109</t>
  </si>
  <si>
    <t>016624</t>
  </si>
  <si>
    <t>東京都新島村</t>
  </si>
  <si>
    <t>074446</t>
  </si>
  <si>
    <t>長野県諏訪市</t>
  </si>
  <si>
    <t>湯沢市</t>
  </si>
  <si>
    <t>厚岸町</t>
  </si>
  <si>
    <t>国のR4予算分（交付限度額④）</t>
  </si>
  <si>
    <t>浜中町</t>
  </si>
  <si>
    <t>023817</t>
  </si>
  <si>
    <t>指宿市</t>
  </si>
  <si>
    <t>茨城町</t>
  </si>
  <si>
    <t>標茶町</t>
  </si>
  <si>
    <t>082228</t>
  </si>
  <si>
    <t>宇治市</t>
  </si>
  <si>
    <t>09407</t>
  </si>
  <si>
    <t>10443</t>
  </si>
  <si>
    <t>富谷市</t>
    <rPh sb="2" eb="3">
      <t>シ</t>
    </rPh>
    <phoneticPr fontId="44"/>
  </si>
  <si>
    <t>016659</t>
  </si>
  <si>
    <t>弟子屈町</t>
  </si>
  <si>
    <t>鶴居村</t>
  </si>
  <si>
    <t>群馬県高崎市</t>
  </si>
  <si>
    <t>大仙市</t>
  </si>
  <si>
    <t>016926</t>
  </si>
  <si>
    <t>朝日町</t>
  </si>
  <si>
    <t>氷川町</t>
  </si>
  <si>
    <t>221007</t>
  </si>
  <si>
    <t>185019</t>
  </si>
  <si>
    <t>016934</t>
  </si>
  <si>
    <t>標津町</t>
  </si>
  <si>
    <t>沖縄県大宜味村</t>
  </si>
  <si>
    <t>徳島県吉野川市</t>
  </si>
  <si>
    <t>023841</t>
  </si>
  <si>
    <t>青森県</t>
  </si>
  <si>
    <t>滋賀県甲賀市</t>
  </si>
  <si>
    <t>075418</t>
  </si>
  <si>
    <t>40602</t>
  </si>
  <si>
    <t>152111</t>
  </si>
  <si>
    <t>藤崎町</t>
  </si>
  <si>
    <t>事業数</t>
    <rPh sb="0" eb="2">
      <t>ジギョウ</t>
    </rPh>
    <rPh sb="2" eb="3">
      <t>スウ</t>
    </rPh>
    <phoneticPr fontId="20"/>
  </si>
  <si>
    <t>富士市</t>
  </si>
  <si>
    <t>11346</t>
  </si>
  <si>
    <t>青森市</t>
  </si>
  <si>
    <t>23217</t>
  </si>
  <si>
    <t>092142</t>
  </si>
  <si>
    <t>302066</t>
  </si>
  <si>
    <t>山形県三川町</t>
  </si>
  <si>
    <t>024066</t>
  </si>
  <si>
    <t>弘前市</t>
  </si>
  <si>
    <t>平川市</t>
  </si>
  <si>
    <t>08564</t>
  </si>
  <si>
    <t>ア配分:既:①②③:</t>
  </si>
  <si>
    <t>黒石市</t>
  </si>
  <si>
    <t>登米市</t>
  </si>
  <si>
    <t>三川町</t>
  </si>
  <si>
    <t>04401</t>
  </si>
  <si>
    <t>08208</t>
  </si>
  <si>
    <t>222224</t>
  </si>
  <si>
    <t>112194</t>
  </si>
  <si>
    <t>08309</t>
  </si>
  <si>
    <t>13109</t>
  </si>
  <si>
    <t>下野市</t>
  </si>
  <si>
    <t>神栖市</t>
  </si>
  <si>
    <t>埼玉県坂戸市</t>
  </si>
  <si>
    <t>07541</t>
  </si>
  <si>
    <t>022039</t>
  </si>
  <si>
    <t>27229</t>
  </si>
  <si>
    <t>香取市</t>
  </si>
  <si>
    <t>11238</t>
  </si>
  <si>
    <t>21000</t>
  </si>
  <si>
    <t>412104</t>
  </si>
  <si>
    <t>八戸市</t>
  </si>
  <si>
    <t>神奈川県相模原市</t>
  </si>
  <si>
    <t>022055</t>
  </si>
  <si>
    <t>063622</t>
  </si>
  <si>
    <t>五所川原市</t>
  </si>
  <si>
    <t>46468</t>
  </si>
  <si>
    <t>普代村</t>
  </si>
  <si>
    <t>294535</t>
  </si>
  <si>
    <t>062138</t>
  </si>
  <si>
    <t>01586</t>
  </si>
  <si>
    <t>43441</t>
  </si>
  <si>
    <t>022063</t>
  </si>
  <si>
    <t>矢巾町</t>
  </si>
  <si>
    <t>栃木県さくら市</t>
  </si>
  <si>
    <t>つがる市</t>
  </si>
  <si>
    <t>長瀞町</t>
  </si>
  <si>
    <t>023019</t>
  </si>
  <si>
    <t>023043</t>
  </si>
  <si>
    <t>東京都日の出町</t>
  </si>
  <si>
    <t>千代田町</t>
  </si>
  <si>
    <t>053279</t>
  </si>
  <si>
    <t>南小国町</t>
  </si>
  <si>
    <t>鳥取県倉吉市</t>
  </si>
  <si>
    <t>外ヶ浜町</t>
  </si>
  <si>
    <t>432041</t>
  </si>
  <si>
    <t>岐阜県養老町</t>
  </si>
  <si>
    <t>202061</t>
  </si>
  <si>
    <t>平戸市</t>
  </si>
  <si>
    <t>エラー（G列選択漏れ）</t>
    <rPh sb="5" eb="6">
      <t>レツ</t>
    </rPh>
    <rPh sb="6" eb="8">
      <t>センタク</t>
    </rPh>
    <rPh sb="8" eb="9">
      <t>モ</t>
    </rPh>
    <phoneticPr fontId="20"/>
  </si>
  <si>
    <t>鰺ヶ沢町</t>
  </si>
  <si>
    <t>023434</t>
  </si>
  <si>
    <t>埼玉県狭山市</t>
  </si>
  <si>
    <t>足利市</t>
  </si>
  <si>
    <t>泉大津市</t>
  </si>
  <si>
    <t>08220</t>
  </si>
  <si>
    <t>愛知県東海市</t>
  </si>
  <si>
    <t>飯綱町</t>
  </si>
  <si>
    <t>074616</t>
  </si>
  <si>
    <t>松田町</t>
  </si>
  <si>
    <t>河津町</t>
  </si>
  <si>
    <t>西目屋村</t>
  </si>
  <si>
    <t>052124</t>
  </si>
  <si>
    <t>023612</t>
  </si>
  <si>
    <t>北上市</t>
  </si>
  <si>
    <t>塩竈市</t>
  </si>
  <si>
    <t>長野県原村</t>
  </si>
  <si>
    <t>白子町</t>
  </si>
  <si>
    <t>023671</t>
  </si>
  <si>
    <t>板柳町</t>
  </si>
  <si>
    <t>075451</t>
  </si>
  <si>
    <t>362026</t>
  </si>
  <si>
    <t>023876</t>
  </si>
  <si>
    <t>秋田市</t>
  </si>
  <si>
    <t>土佐市</t>
  </si>
  <si>
    <t>204072</t>
  </si>
  <si>
    <t>024015</t>
  </si>
  <si>
    <t>上市町</t>
  </si>
  <si>
    <t>埼玉県嵐山町</t>
  </si>
  <si>
    <t>野辺地町</t>
  </si>
  <si>
    <t>上峰町</t>
  </si>
  <si>
    <t>035033</t>
  </si>
  <si>
    <t>飛島村</t>
  </si>
  <si>
    <t>七戸町</t>
  </si>
  <si>
    <t>23302</t>
  </si>
  <si>
    <t>024082</t>
  </si>
  <si>
    <t>南相馬市</t>
  </si>
  <si>
    <t>東北町</t>
  </si>
  <si>
    <t>024121</t>
  </si>
  <si>
    <t>古賀市</t>
  </si>
  <si>
    <t>234451</t>
  </si>
  <si>
    <t>西川町</t>
  </si>
  <si>
    <t>01633</t>
  </si>
  <si>
    <t>広陵町</t>
  </si>
  <si>
    <t>長野県松本市</t>
  </si>
  <si>
    <t>宜野座村</t>
  </si>
  <si>
    <t>阿南町</t>
  </si>
  <si>
    <t>26209</t>
  </si>
  <si>
    <t>大田区</t>
  </si>
  <si>
    <t>024252</t>
  </si>
  <si>
    <t>462039</t>
  </si>
  <si>
    <t>湯梨浜町</t>
  </si>
  <si>
    <t>福井県</t>
  </si>
  <si>
    <t>色麻町</t>
  </si>
  <si>
    <t>024261</t>
  </si>
  <si>
    <t>114421</t>
  </si>
  <si>
    <t>十日町市</t>
  </si>
  <si>
    <t>佐井村</t>
  </si>
  <si>
    <t>三戸町</t>
  </si>
  <si>
    <t>406465</t>
  </si>
  <si>
    <t>田野町</t>
  </si>
  <si>
    <t>14401</t>
  </si>
  <si>
    <t>024457</t>
  </si>
  <si>
    <t>374041</t>
  </si>
  <si>
    <t>南部町</t>
  </si>
  <si>
    <t>熊本県山鹿市</t>
  </si>
  <si>
    <t>河北町</t>
  </si>
  <si>
    <t>24000</t>
  </si>
  <si>
    <t>階上町</t>
  </si>
  <si>
    <t>20452</t>
  </si>
  <si>
    <t>桑折町</t>
  </si>
  <si>
    <t>常総市</t>
  </si>
  <si>
    <t>024503</t>
  </si>
  <si>
    <t>174637</t>
  </si>
  <si>
    <t>10211</t>
  </si>
  <si>
    <t>202177</t>
  </si>
  <si>
    <t>千葉県</t>
  </si>
  <si>
    <t>下妻市</t>
  </si>
  <si>
    <t>433683</t>
  </si>
  <si>
    <t>032018</t>
  </si>
  <si>
    <t>立山町</t>
  </si>
  <si>
    <t>岩手県</t>
  </si>
  <si>
    <t>吉富町</t>
  </si>
  <si>
    <t>カ低所得(NO1～6):総事業費:全:NO2</t>
  </si>
  <si>
    <t>盛岡市</t>
  </si>
  <si>
    <t>032026</t>
  </si>
  <si>
    <t>鶴岡市</t>
  </si>
  <si>
    <t>北名古屋市</t>
  </si>
  <si>
    <t>263435</t>
  </si>
  <si>
    <t>山形県大蔵村</t>
  </si>
  <si>
    <t>白川村</t>
  </si>
  <si>
    <t>032051</t>
  </si>
  <si>
    <t>043613</t>
  </si>
  <si>
    <t>44203</t>
  </si>
  <si>
    <t>363839</t>
  </si>
  <si>
    <t>花巻市</t>
  </si>
  <si>
    <t>233021</t>
  </si>
  <si>
    <t>38202</t>
  </si>
  <si>
    <t>032077</t>
  </si>
  <si>
    <t>402214</t>
  </si>
  <si>
    <t>04424</t>
  </si>
  <si>
    <t>033227</t>
  </si>
  <si>
    <t>事業の始期がきちんと入力されているか
(国庫補助事業等の地方負担分に充当する事業は令和５年１月以降を選択できます）</t>
    <rPh sb="10" eb="12">
      <t>ニュウリョク</t>
    </rPh>
    <rPh sb="20" eb="22">
      <t>コッコ</t>
    </rPh>
    <rPh sb="22" eb="24">
      <t>ホジョ</t>
    </rPh>
    <rPh sb="24" eb="26">
      <t>ジギョウ</t>
    </rPh>
    <rPh sb="26" eb="27">
      <t>トウ</t>
    </rPh>
    <rPh sb="28" eb="30">
      <t>チホウ</t>
    </rPh>
    <rPh sb="30" eb="33">
      <t>フタンブン</t>
    </rPh>
    <rPh sb="34" eb="36">
      <t>ジュウトウ</t>
    </rPh>
    <rPh sb="38" eb="40">
      <t>ジギョウ</t>
    </rPh>
    <rPh sb="41" eb="43">
      <t>レイワ</t>
    </rPh>
    <rPh sb="44" eb="45">
      <t>ネン</t>
    </rPh>
    <rPh sb="46" eb="47">
      <t>ガツ</t>
    </rPh>
    <rPh sb="47" eb="49">
      <t>イコウ</t>
    </rPh>
    <rPh sb="50" eb="52">
      <t>センタク</t>
    </rPh>
    <phoneticPr fontId="20"/>
  </si>
  <si>
    <t>東京都中央区</t>
  </si>
  <si>
    <t>遠野市</t>
  </si>
  <si>
    <t>奈良市</t>
  </si>
  <si>
    <t>上三川町</t>
  </si>
  <si>
    <t>23235</t>
  </si>
  <si>
    <t>一関市</t>
  </si>
  <si>
    <t>R4.9</t>
  </si>
  <si>
    <t>032107</t>
  </si>
  <si>
    <t>香春町</t>
  </si>
  <si>
    <t>神奈川県伊勢原市</t>
  </si>
  <si>
    <t>陸前高田市</t>
  </si>
  <si>
    <t>西予市</t>
  </si>
  <si>
    <t>奄美市</t>
  </si>
  <si>
    <t>兵庫県神河町</t>
  </si>
  <si>
    <t>032131</t>
  </si>
  <si>
    <t>112330</t>
  </si>
  <si>
    <t>二戸市</t>
  </si>
  <si>
    <t>豊中市</t>
  </si>
  <si>
    <t>032140</t>
  </si>
  <si>
    <t>01469</t>
  </si>
  <si>
    <t>八幡平市</t>
  </si>
  <si>
    <t>伊勢市</t>
  </si>
  <si>
    <t>小千谷市</t>
  </si>
  <si>
    <t>112020</t>
  </si>
  <si>
    <t>232271</t>
  </si>
  <si>
    <t>01212</t>
  </si>
  <si>
    <t>032158</t>
  </si>
  <si>
    <t>054631</t>
  </si>
  <si>
    <t>奥州市</t>
  </si>
  <si>
    <t>124273</t>
  </si>
  <si>
    <t>塩谷町</t>
  </si>
  <si>
    <t>03202</t>
  </si>
  <si>
    <t>423912</t>
  </si>
  <si>
    <t>342157</t>
  </si>
  <si>
    <t>033014</t>
  </si>
  <si>
    <t>雫石町</t>
  </si>
  <si>
    <t>岩手町</t>
  </si>
  <si>
    <t>エラー（プルダウン外の入力）</t>
    <rPh sb="9" eb="10">
      <t>ガイ</t>
    </rPh>
    <rPh sb="11" eb="13">
      <t>ニュウリョク</t>
    </rPh>
    <phoneticPr fontId="20"/>
  </si>
  <si>
    <t>能登町</t>
  </si>
  <si>
    <t>山梨市</t>
  </si>
  <si>
    <t>紫波町</t>
  </si>
  <si>
    <t>444626</t>
  </si>
  <si>
    <t>武蔵村山市</t>
  </si>
  <si>
    <t>総務大臣</t>
  </si>
  <si>
    <t>徳島県藍住町</t>
  </si>
  <si>
    <t>044211</t>
  </si>
  <si>
    <t>21521</t>
  </si>
  <si>
    <t>033669</t>
  </si>
  <si>
    <t>上小阿仁村</t>
  </si>
  <si>
    <t>263672</t>
  </si>
  <si>
    <t>東温市</t>
  </si>
  <si>
    <t>05202</t>
  </si>
  <si>
    <t>西和賀町</t>
  </si>
  <si>
    <t>三春町</t>
  </si>
  <si>
    <t>034029</t>
  </si>
  <si>
    <t>高槻市</t>
  </si>
  <si>
    <t>古座川町</t>
  </si>
  <si>
    <t>075043</t>
  </si>
  <si>
    <t>愛南町</t>
  </si>
  <si>
    <t>173860</t>
  </si>
  <si>
    <t>文部科学大臣</t>
    <rPh sb="0" eb="2">
      <t>モンブ</t>
    </rPh>
    <rPh sb="2" eb="4">
      <t>カガク</t>
    </rPh>
    <rPh sb="4" eb="6">
      <t>ダイジン</t>
    </rPh>
    <phoneticPr fontId="45"/>
  </si>
  <si>
    <t>奈良県大和郡山市</t>
  </si>
  <si>
    <t>143421</t>
  </si>
  <si>
    <t>平泉町</t>
  </si>
  <si>
    <t>東成瀬村</t>
  </si>
  <si>
    <t>山梨県</t>
  </si>
  <si>
    <t>群馬県上野村</t>
  </si>
  <si>
    <t>山形県河北町</t>
  </si>
  <si>
    <t>印西市</t>
  </si>
  <si>
    <t>034410</t>
  </si>
  <si>
    <t>住田町</t>
  </si>
  <si>
    <t>経済対策との関係_通常</t>
    <rPh sb="9" eb="11">
      <t>ツウジョウ</t>
    </rPh>
    <phoneticPr fontId="20"/>
  </si>
  <si>
    <t>082252</t>
  </si>
  <si>
    <t>16209</t>
  </si>
  <si>
    <t>232246</t>
  </si>
  <si>
    <t>公立学校情報通信ネットワーク環境施設整備費補助金</t>
    <rPh sb="0" eb="2">
      <t>コウリツ</t>
    </rPh>
    <rPh sb="2" eb="4">
      <t>ガッコウ</t>
    </rPh>
    <rPh sb="4" eb="6">
      <t>ジョウホウ</t>
    </rPh>
    <rPh sb="6" eb="8">
      <t>ツウシン</t>
    </rPh>
    <rPh sb="14" eb="16">
      <t>カンキョウ</t>
    </rPh>
    <rPh sb="16" eb="18">
      <t>シセツ</t>
    </rPh>
    <rPh sb="18" eb="21">
      <t>セイビヒ</t>
    </rPh>
    <rPh sb="21" eb="24">
      <t>ホジョキン</t>
    </rPh>
    <phoneticPr fontId="44"/>
  </si>
  <si>
    <t>034835</t>
  </si>
  <si>
    <t>奈良県山添村</t>
  </si>
  <si>
    <t>034843</t>
  </si>
  <si>
    <t>静岡県菊川市</t>
  </si>
  <si>
    <t>073229</t>
  </si>
  <si>
    <t>434841</t>
  </si>
  <si>
    <t>田野畑村</t>
  </si>
  <si>
    <t>中能登町</t>
  </si>
  <si>
    <t>092088</t>
  </si>
  <si>
    <t>034851</t>
  </si>
  <si>
    <t>035017</t>
  </si>
  <si>
    <t>姫路市</t>
  </si>
  <si>
    <t>九戸村</t>
  </si>
  <si>
    <t>035076</t>
  </si>
  <si>
    <t>035246</t>
  </si>
  <si>
    <t>15224</t>
  </si>
  <si>
    <t>一戸町</t>
  </si>
  <si>
    <t>北海道夕張市</t>
  </si>
  <si>
    <t>仙台市</t>
  </si>
  <si>
    <t>御宿町</t>
  </si>
  <si>
    <t>島根県</t>
  </si>
  <si>
    <t>042021</t>
  </si>
  <si>
    <t>石巻市</t>
  </si>
  <si>
    <t>長野県茅野市</t>
  </si>
  <si>
    <t>富山県氷見市</t>
  </si>
  <si>
    <t>042056</t>
  </si>
  <si>
    <t>01544</t>
  </si>
  <si>
    <t>気仙沼市</t>
  </si>
  <si>
    <t>岬町</t>
  </si>
  <si>
    <t>R4補正（国）</t>
  </si>
  <si>
    <t>01454</t>
  </si>
  <si>
    <t>042064</t>
  </si>
  <si>
    <t>白石市</t>
  </si>
  <si>
    <t>10203</t>
  </si>
  <si>
    <t>212156</t>
  </si>
  <si>
    <t>昭和村</t>
  </si>
  <si>
    <t>福岡県飯塚市</t>
  </si>
  <si>
    <t>福島県新地町</t>
  </si>
  <si>
    <t>40402</t>
  </si>
  <si>
    <t>193844</t>
  </si>
  <si>
    <t>つるぎ町</t>
  </si>
  <si>
    <t>042072</t>
  </si>
  <si>
    <t>福岡県中間市</t>
  </si>
  <si>
    <t>鳥取県若桜町</t>
  </si>
  <si>
    <t>名取市</t>
  </si>
  <si>
    <t>042081</t>
  </si>
  <si>
    <t>042099</t>
  </si>
  <si>
    <t>砥部町</t>
  </si>
  <si>
    <t>465259</t>
  </si>
  <si>
    <t>明和町</t>
  </si>
  <si>
    <t>40225</t>
  </si>
  <si>
    <t>多賀城市</t>
  </si>
  <si>
    <t>01487</t>
  </si>
  <si>
    <t>日立市</t>
  </si>
  <si>
    <t>042111</t>
  </si>
  <si>
    <t>女川町</t>
  </si>
  <si>
    <t>042129</t>
  </si>
  <si>
    <t>042137</t>
  </si>
  <si>
    <t>063011</t>
  </si>
  <si>
    <t>112399</t>
  </si>
  <si>
    <t>06428</t>
  </si>
  <si>
    <t>北海道遠別町</t>
  </si>
  <si>
    <t>栗原市</t>
  </si>
  <si>
    <t>152269</t>
  </si>
  <si>
    <t>063231</t>
  </si>
  <si>
    <t>01210</t>
  </si>
  <si>
    <t>長野県坂城町</t>
  </si>
  <si>
    <t>福島県本宮市</t>
  </si>
  <si>
    <t>12223</t>
  </si>
  <si>
    <t>103845</t>
  </si>
  <si>
    <t>東洋町</t>
  </si>
  <si>
    <t>121002</t>
  </si>
  <si>
    <t>北海道江別市</t>
  </si>
  <si>
    <t>大崎市</t>
  </si>
  <si>
    <t>廿日市市</t>
  </si>
  <si>
    <t>小金井市</t>
  </si>
  <si>
    <t>04421</t>
  </si>
  <si>
    <t>043010</t>
  </si>
  <si>
    <t>252026</t>
  </si>
  <si>
    <t>佐賀県嬉野市</t>
  </si>
  <si>
    <t>小海町</t>
  </si>
  <si>
    <t>三豊市</t>
  </si>
  <si>
    <t>島根県益田市</t>
  </si>
  <si>
    <t>国分寺市</t>
  </si>
  <si>
    <t>043028</t>
  </si>
  <si>
    <t>七ヶ宿町</t>
  </si>
  <si>
    <t>20451</t>
  </si>
  <si>
    <t>043214</t>
  </si>
  <si>
    <t>053660</t>
  </si>
  <si>
    <t>10464</t>
  </si>
  <si>
    <t>岩手県八幡平市</t>
  </si>
  <si>
    <t>鶴ヶ島市</t>
  </si>
  <si>
    <t>吉野町</t>
  </si>
  <si>
    <t>063614</t>
  </si>
  <si>
    <t>国のR4予備費分(低所得世帯支援枠分)
交付限度額⑧　（令和5年○月○日通知分）</t>
    <rPh sb="9" eb="12">
      <t>テイショトク</t>
    </rPh>
    <rPh sb="12" eb="14">
      <t>セタイ</t>
    </rPh>
    <rPh sb="14" eb="16">
      <t>シエン</t>
    </rPh>
    <rPh sb="16" eb="17">
      <t>ワク</t>
    </rPh>
    <rPh sb="17" eb="18">
      <t>ブン</t>
    </rPh>
    <phoneticPr fontId="20"/>
  </si>
  <si>
    <t>大河原町</t>
  </si>
  <si>
    <t>043222</t>
  </si>
  <si>
    <t>075442</t>
  </si>
  <si>
    <t>01236</t>
  </si>
  <si>
    <t>村田町</t>
  </si>
  <si>
    <t>今回配分予定額
国のR4予備費分(通常分)（交付限度額④）</t>
    <rPh sb="0" eb="2">
      <t>コンカイ</t>
    </rPh>
    <rPh sb="2" eb="4">
      <t>ハイブン</t>
    </rPh>
    <rPh sb="4" eb="6">
      <t>ヨテイ</t>
    </rPh>
    <rPh sb="6" eb="7">
      <t>ガク</t>
    </rPh>
    <phoneticPr fontId="20"/>
  </si>
  <si>
    <t>沖縄県名護市</t>
  </si>
  <si>
    <t>064017</t>
  </si>
  <si>
    <t>043231</t>
  </si>
  <si>
    <t>三重県紀宝町</t>
  </si>
  <si>
    <t>柴田町</t>
  </si>
  <si>
    <t>東村</t>
  </si>
  <si>
    <t>カ低所得(NO1～6):総事業費:全:NO1</t>
  </si>
  <si>
    <t>212121</t>
  </si>
  <si>
    <t>桐生市</t>
  </si>
  <si>
    <t>飯舘村</t>
  </si>
  <si>
    <t>長浜市</t>
  </si>
  <si>
    <t>11408</t>
  </si>
  <si>
    <t>川崎町</t>
  </si>
  <si>
    <t>043419</t>
  </si>
  <si>
    <t>藤沢市</t>
  </si>
  <si>
    <t>20430</t>
  </si>
  <si>
    <t>丸森町</t>
  </si>
  <si>
    <t>西ノ島町</t>
  </si>
  <si>
    <t>040002</t>
  </si>
  <si>
    <t>亘理町</t>
  </si>
  <si>
    <t>茨城県</t>
  </si>
  <si>
    <t>093432</t>
  </si>
  <si>
    <t>千葉県御宿町</t>
  </si>
  <si>
    <t>043621</t>
  </si>
  <si>
    <t>044016</t>
  </si>
  <si>
    <t>072095</t>
  </si>
  <si>
    <r>
      <t>国庫補助事業と地方単独事業の別に間違いが無いか（制度要綱別表に掲載された事業の裏負担に充てる場合以外はすべて地方単独事業</t>
    </r>
    <r>
      <rPr>
        <sz val="14"/>
        <color auto="1"/>
        <rFont val="ＭＳ Ｐゴシック"/>
      </rPr>
      <t>。なお、制度要綱別表に掲載された事業以外の国庫補助事業等の地方負担に臨時交付金は充てられないことに留意すること。）</t>
    </r>
  </si>
  <si>
    <t>南牧村</t>
  </si>
  <si>
    <t>074462</t>
  </si>
  <si>
    <t>ウ推奨メニュ:事業数:⑥:</t>
  </si>
  <si>
    <t>奈良県天川村</t>
  </si>
  <si>
    <t>12424</t>
  </si>
  <si>
    <t>七ヶ浜町</t>
  </si>
  <si>
    <t>三島市</t>
  </si>
  <si>
    <t>大和町</t>
  </si>
  <si>
    <t>高原町</t>
  </si>
  <si>
    <t>大阪府大阪市</t>
  </si>
  <si>
    <t>044229</t>
  </si>
  <si>
    <t>事業の概要に、①目的・効果、②交付金を充当する経費内容、③積算根拠（対象数、単価等）④事業の対象（交付対象者、対象施設等）について、記入要領等に基づきそれぞれ明記されているか</t>
  </si>
  <si>
    <t>岩手県山田町</t>
  </si>
  <si>
    <t>嬬恋村</t>
  </si>
  <si>
    <t>大郷町</t>
  </si>
  <si>
    <t>三重県津市</t>
  </si>
  <si>
    <t>大衡村</t>
  </si>
  <si>
    <t>塙町</t>
  </si>
  <si>
    <t>082236</t>
  </si>
  <si>
    <t>143847</t>
  </si>
  <si>
    <t>044458</t>
  </si>
  <si>
    <t>122068</t>
  </si>
  <si>
    <t>大石田町</t>
  </si>
  <si>
    <t>045012</t>
  </si>
  <si>
    <t>20407</t>
  </si>
  <si>
    <t>104213</t>
  </si>
  <si>
    <t>涌谷町</t>
  </si>
  <si>
    <t>303046</t>
  </si>
  <si>
    <t>154610</t>
  </si>
  <si>
    <t>082104</t>
  </si>
  <si>
    <t>045055</t>
  </si>
  <si>
    <t>33212</t>
  </si>
  <si>
    <t>213624</t>
  </si>
  <si>
    <t>杵築市</t>
  </si>
  <si>
    <t>美里町</t>
  </si>
  <si>
    <t>下関市</t>
  </si>
  <si>
    <t>045811</t>
  </si>
  <si>
    <t>162078</t>
  </si>
  <si>
    <t>083097</t>
  </si>
  <si>
    <t>Ｂ４</t>
  </si>
  <si>
    <t>宮城県美里町</t>
  </si>
  <si>
    <t>13303</t>
  </si>
  <si>
    <t>真室川町</t>
  </si>
  <si>
    <t>133035</t>
  </si>
  <si>
    <t>052141</t>
  </si>
  <si>
    <t>南三陸町</t>
  </si>
  <si>
    <t>津南町</t>
  </si>
  <si>
    <t>草加市</t>
  </si>
  <si>
    <t>北海道美幌町</t>
  </si>
  <si>
    <t>いの町</t>
  </si>
  <si>
    <t>104281</t>
  </si>
  <si>
    <t>324485</t>
  </si>
  <si>
    <t>29442</t>
  </si>
  <si>
    <t>勝山市</t>
  </si>
  <si>
    <t>喜多方市</t>
  </si>
  <si>
    <t>糸満市</t>
  </si>
  <si>
    <t>福島県広野町</t>
  </si>
  <si>
    <t>大江町</t>
  </si>
  <si>
    <t>甲賀市</t>
  </si>
  <si>
    <t>052019</t>
  </si>
  <si>
    <t>国庫補助事業の地方負担分について、交付金事業の名称が、制度要綱別表に記載された名称と一致しているか</t>
    <rPh sb="0" eb="2">
      <t>コッコ</t>
    </rPh>
    <rPh sb="2" eb="4">
      <t>ホジョ</t>
    </rPh>
    <rPh sb="4" eb="6">
      <t>ジギョウ</t>
    </rPh>
    <rPh sb="7" eb="9">
      <t>チホウ</t>
    </rPh>
    <rPh sb="9" eb="12">
      <t>フタンブン</t>
    </rPh>
    <phoneticPr fontId="20"/>
  </si>
  <si>
    <t>073687</t>
  </si>
  <si>
    <t>214019</t>
  </si>
  <si>
    <t>埼玉県秩父市</t>
  </si>
  <si>
    <t>秋田県</t>
  </si>
  <si>
    <t>322016</t>
  </si>
  <si>
    <t>172111</t>
  </si>
  <si>
    <t>01304</t>
  </si>
  <si>
    <t>052027</t>
  </si>
  <si>
    <t>392111</t>
  </si>
  <si>
    <t>46482</t>
  </si>
  <si>
    <t>343072</t>
  </si>
  <si>
    <t>能代市</t>
  </si>
  <si>
    <t>大分県日田市</t>
  </si>
  <si>
    <t>143626</t>
  </si>
  <si>
    <t>332160</t>
  </si>
  <si>
    <t>11227</t>
  </si>
  <si>
    <t>052035</t>
  </si>
  <si>
    <t>大館市</t>
  </si>
  <si>
    <t>303828</t>
  </si>
  <si>
    <t>052060</t>
  </si>
  <si>
    <t>290009</t>
  </si>
  <si>
    <t>01436</t>
  </si>
  <si>
    <t>075434</t>
  </si>
  <si>
    <t>404489</t>
  </si>
  <si>
    <t>406023</t>
  </si>
  <si>
    <t>群馬県明和町</t>
  </si>
  <si>
    <t>052078</t>
  </si>
  <si>
    <t>土佐清水市</t>
  </si>
  <si>
    <t>寒河江市</t>
  </si>
  <si>
    <t>大阪府交野市</t>
  </si>
  <si>
    <t>052094</t>
  </si>
  <si>
    <t>282243</t>
  </si>
  <si>
    <t>杉戸町</t>
  </si>
  <si>
    <t>22461</t>
  </si>
  <si>
    <t>052108</t>
  </si>
  <si>
    <t>243418</t>
  </si>
  <si>
    <t>神川町</t>
  </si>
  <si>
    <t>浪江町</t>
  </si>
  <si>
    <t>川越町</t>
  </si>
  <si>
    <t>052116</t>
  </si>
  <si>
    <t>瀬戸市</t>
  </si>
  <si>
    <t>福島県只見町</t>
  </si>
  <si>
    <t>潟上市</t>
  </si>
  <si>
    <t>神奈川県開成町</t>
  </si>
  <si>
    <t>052132</t>
  </si>
  <si>
    <t>202037</t>
  </si>
  <si>
    <t>北秋田市</t>
  </si>
  <si>
    <t>愛知県東郷町</t>
  </si>
  <si>
    <t>広野町</t>
  </si>
  <si>
    <t>宮城県大郷町</t>
  </si>
  <si>
    <t>22205</t>
  </si>
  <si>
    <t>473545</t>
  </si>
  <si>
    <t>にかほ市</t>
  </si>
  <si>
    <t>八千代町</t>
  </si>
  <si>
    <t>052159</t>
  </si>
  <si>
    <t>27202</t>
  </si>
  <si>
    <t>富士河口湖町</t>
  </si>
  <si>
    <t>28210</t>
  </si>
  <si>
    <t>053031</t>
  </si>
  <si>
    <t>08235</t>
  </si>
  <si>
    <t>小坂町</t>
  </si>
  <si>
    <t>11216</t>
  </si>
  <si>
    <t>三種町</t>
  </si>
  <si>
    <t>大和高田市</t>
  </si>
  <si>
    <t>13215</t>
  </si>
  <si>
    <t>053465</t>
  </si>
  <si>
    <t>401307</t>
  </si>
  <si>
    <t>122106</t>
  </si>
  <si>
    <t>香川県多度津町</t>
  </si>
  <si>
    <t>29344</t>
  </si>
  <si>
    <t>172031</t>
  </si>
  <si>
    <t>阿蘇市</t>
  </si>
  <si>
    <t>472093</t>
  </si>
  <si>
    <t>青森県大鰐町</t>
  </si>
  <si>
    <t>藤里町</t>
  </si>
  <si>
    <t>島根県津和野町</t>
  </si>
  <si>
    <t>富里市</t>
  </si>
  <si>
    <t>福岡県北九州市</t>
  </si>
  <si>
    <t>豊丘村</t>
  </si>
  <si>
    <t>北海道中富良野町</t>
  </si>
  <si>
    <t>053481</t>
  </si>
  <si>
    <t>宮城県松島町</t>
  </si>
  <si>
    <t>五城目町</t>
  </si>
  <si>
    <t>北海道旭川市</t>
  </si>
  <si>
    <t>熱海市</t>
  </si>
  <si>
    <t>373869</t>
  </si>
  <si>
    <t>39387</t>
  </si>
  <si>
    <t>井川町</t>
  </si>
  <si>
    <t>054348</t>
  </si>
  <si>
    <t>山形県</t>
  </si>
  <si>
    <t>336238</t>
  </si>
  <si>
    <t>岩手県一関市</t>
  </si>
  <si>
    <t>36203</t>
  </si>
  <si>
    <t>062022</t>
  </si>
  <si>
    <t>072117</t>
  </si>
  <si>
    <t>454419</t>
  </si>
  <si>
    <t>44207</t>
  </si>
  <si>
    <t>米沢市</t>
  </si>
  <si>
    <t>新座市</t>
  </si>
  <si>
    <t>10521</t>
  </si>
  <si>
    <t>072052</t>
  </si>
  <si>
    <t>104434</t>
  </si>
  <si>
    <t>363014</t>
  </si>
  <si>
    <t>062049</t>
  </si>
  <si>
    <t>酒田市</t>
  </si>
  <si>
    <t>塩尻市</t>
  </si>
  <si>
    <t>板倉町</t>
  </si>
  <si>
    <t>新庄市</t>
  </si>
  <si>
    <t>41345</t>
  </si>
  <si>
    <t>11222</t>
  </si>
  <si>
    <t>感染流行による学校閉鎖回数
⇒０</t>
  </si>
  <si>
    <t>大阪府和泉市</t>
  </si>
  <si>
    <t>062073</t>
  </si>
  <si>
    <t>01405</t>
  </si>
  <si>
    <t>湧水町</t>
  </si>
  <si>
    <t>454044</t>
  </si>
  <si>
    <t>062103</t>
  </si>
  <si>
    <t>122327</t>
  </si>
  <si>
    <t>上山市</t>
  </si>
  <si>
    <t>12349</t>
  </si>
  <si>
    <t>岩手県一戸町</t>
  </si>
  <si>
    <t>尾張旭市</t>
  </si>
  <si>
    <t>084476</t>
  </si>
  <si>
    <t>062081</t>
  </si>
  <si>
    <t>三重県熊野市</t>
  </si>
  <si>
    <t>272183</t>
  </si>
  <si>
    <t>28220</t>
  </si>
  <si>
    <t>双葉町</t>
  </si>
  <si>
    <t>北海道浦幌町</t>
  </si>
  <si>
    <t>魚津市</t>
  </si>
  <si>
    <t>館山市</t>
  </si>
  <si>
    <t>202151</t>
  </si>
  <si>
    <t>26205</t>
  </si>
  <si>
    <t>363421</t>
  </si>
  <si>
    <t>村山市</t>
  </si>
  <si>
    <t>47311</t>
  </si>
  <si>
    <t>062090</t>
  </si>
  <si>
    <t>104442</t>
  </si>
  <si>
    <t>27100</t>
  </si>
  <si>
    <t>愛知県知多市</t>
  </si>
  <si>
    <t>池田市</t>
  </si>
  <si>
    <t>天童市</t>
  </si>
  <si>
    <t>062111</t>
  </si>
  <si>
    <t>新潟県湯沢町</t>
  </si>
  <si>
    <t>東根市</t>
  </si>
  <si>
    <t>232360</t>
  </si>
  <si>
    <t>244619</t>
  </si>
  <si>
    <t>山辺町</t>
  </si>
  <si>
    <t>24324</t>
  </si>
  <si>
    <t>063029</t>
  </si>
  <si>
    <t>462195</t>
  </si>
  <si>
    <t>高山村</t>
  </si>
  <si>
    <t>中山町</t>
  </si>
  <si>
    <t>322067</t>
  </si>
  <si>
    <t>235628</t>
  </si>
  <si>
    <t>105228</t>
  </si>
  <si>
    <t>椎葉村</t>
  </si>
  <si>
    <t>063215</t>
  </si>
  <si>
    <t>29206</t>
  </si>
  <si>
    <t>03482</t>
  </si>
  <si>
    <t>063240</t>
  </si>
  <si>
    <t>131237</t>
  </si>
  <si>
    <t>東久留米市</t>
  </si>
  <si>
    <t>063410</t>
  </si>
  <si>
    <t>多度津町</t>
  </si>
  <si>
    <t>美咲町</t>
  </si>
  <si>
    <t>金山町</t>
  </si>
  <si>
    <t>北海道池田町</t>
  </si>
  <si>
    <t>千葉県多古町</t>
  </si>
  <si>
    <t>063631</t>
  </si>
  <si>
    <t>303909</t>
  </si>
  <si>
    <t>新潟県関川村</t>
  </si>
  <si>
    <t>063649</t>
  </si>
  <si>
    <t>232050</t>
  </si>
  <si>
    <t>25214</t>
  </si>
  <si>
    <t>063657</t>
  </si>
  <si>
    <t>154059</t>
  </si>
  <si>
    <t>戸沢村</t>
  </si>
  <si>
    <t>国見町</t>
  </si>
  <si>
    <t>川北町</t>
  </si>
  <si>
    <t>東員町</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</si>
  <si>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</si>
  <si>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</si>
  <si>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</si>
  <si>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</si>
  <si>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</si>
  <si>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</si>
  <si>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</si>
  <si>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</si>
  <si>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</si>
  <si>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</si>
  <si>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</si>
  <si>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</si>
  <si>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</si>
  <si>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</si>
  <si>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</si>
  <si>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</si>
  <si>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</si>
  <si>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</si>
  <si>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232289</t>
  </si>
  <si>
    <t>473286</t>
  </si>
  <si>
    <t>072010</t>
  </si>
  <si>
    <t>福島市</t>
  </si>
  <si>
    <t>中種子町</t>
  </si>
  <si>
    <t>愛知県美浜町</t>
  </si>
  <si>
    <t>122203</t>
  </si>
  <si>
    <t>エラー（G列○だが、補助裏を選択）</t>
    <rPh sb="5" eb="6">
      <t>レツ</t>
    </rPh>
    <rPh sb="10" eb="12">
      <t>ホジョ</t>
    </rPh>
    <rPh sb="12" eb="13">
      <t>ウラ</t>
    </rPh>
    <rPh sb="14" eb="16">
      <t>センタク</t>
    </rPh>
    <phoneticPr fontId="20"/>
  </si>
  <si>
    <t>082295</t>
  </si>
  <si>
    <t>363871</t>
  </si>
  <si>
    <t>072036</t>
  </si>
  <si>
    <t>334235</t>
  </si>
  <si>
    <t>茨城県鹿嶋市</t>
  </si>
  <si>
    <t>304247</t>
  </si>
  <si>
    <t>岡山県倉敷市</t>
  </si>
  <si>
    <t>郡山市</t>
  </si>
  <si>
    <t>美浦村</t>
  </si>
  <si>
    <t>いわき市</t>
  </si>
  <si>
    <t>075035</t>
  </si>
  <si>
    <t>稲敷市</t>
  </si>
  <si>
    <t>⑦中小企業等に対するエネルギー価格高騰対策支援</t>
    <rPh sb="1" eb="3">
      <t>チュウショウ</t>
    </rPh>
    <rPh sb="3" eb="5">
      <t>キギョウ</t>
    </rPh>
    <rPh sb="5" eb="6">
      <t>トウ</t>
    </rPh>
    <rPh sb="7" eb="8">
      <t>タイ</t>
    </rPh>
    <rPh sb="15" eb="17">
      <t>カカク</t>
    </rPh>
    <rPh sb="17" eb="19">
      <t>コウトウ</t>
    </rPh>
    <rPh sb="19" eb="21">
      <t>タイサク</t>
    </rPh>
    <rPh sb="21" eb="23">
      <t>シエン</t>
    </rPh>
    <phoneticPr fontId="20"/>
  </si>
  <si>
    <t>出雲崎町</t>
  </si>
  <si>
    <t>白河市</t>
  </si>
  <si>
    <t>雲仙市</t>
  </si>
  <si>
    <t>北海道京極町</t>
  </si>
  <si>
    <t>453820</t>
  </si>
  <si>
    <t>長野市</t>
  </si>
  <si>
    <t>042161</t>
  </si>
  <si>
    <t>日進市</t>
  </si>
  <si>
    <t>01549</t>
  </si>
  <si>
    <t>福島県北塩原村</t>
  </si>
  <si>
    <t>須賀川市</t>
  </si>
  <si>
    <t>神奈川県大井町</t>
  </si>
  <si>
    <t>千葉県南房総市</t>
  </si>
  <si>
    <t>宮城県丸森町</t>
  </si>
  <si>
    <t>19346</t>
  </si>
  <si>
    <t>10523</t>
  </si>
  <si>
    <t>072087</t>
  </si>
  <si>
    <t>鹿児島県西之表市</t>
  </si>
  <si>
    <t>佐賀県吉野ヶ里町</t>
  </si>
  <si>
    <t>072125</t>
  </si>
  <si>
    <t>新潟市</t>
  </si>
  <si>
    <t>長野県</t>
  </si>
  <si>
    <t>相馬市</t>
  </si>
  <si>
    <t>苅田町</t>
  </si>
  <si>
    <t>富山県小矢部市</t>
  </si>
  <si>
    <t>102024</t>
  </si>
  <si>
    <t>田村市</t>
  </si>
  <si>
    <t>082350</t>
  </si>
  <si>
    <t>奈良県奈良市</t>
  </si>
  <si>
    <t>輪之内町</t>
  </si>
  <si>
    <t>46452</t>
  </si>
  <si>
    <t>072141</t>
  </si>
  <si>
    <t>エラー（J列,K列選択漏れ）</t>
    <rPh sb="5" eb="6">
      <t>レツ</t>
    </rPh>
    <rPh sb="8" eb="9">
      <t>レツ</t>
    </rPh>
    <rPh sb="9" eb="11">
      <t>センタク</t>
    </rPh>
    <rPh sb="11" eb="12">
      <t>モ</t>
    </rPh>
    <phoneticPr fontId="20"/>
  </si>
  <si>
    <t>073032</t>
  </si>
  <si>
    <t>小笠原村</t>
  </si>
  <si>
    <t>川俣町</t>
  </si>
  <si>
    <t>玉村町</t>
  </si>
  <si>
    <t>232297</t>
  </si>
  <si>
    <t>宮崎県日向市</t>
  </si>
  <si>
    <t>大玉村</t>
  </si>
  <si>
    <t>30209</t>
  </si>
  <si>
    <t>敦賀市</t>
  </si>
  <si>
    <t>行方市</t>
  </si>
  <si>
    <t>132136</t>
  </si>
  <si>
    <t>073423</t>
  </si>
  <si>
    <t>板野町</t>
  </si>
  <si>
    <t>那珂市</t>
  </si>
  <si>
    <t>群馬県太田市</t>
  </si>
  <si>
    <t>鏡石町</t>
  </si>
  <si>
    <t>岩出市</t>
  </si>
  <si>
    <t>須坂市</t>
  </si>
  <si>
    <t>073440</t>
  </si>
  <si>
    <t>猪苗代町</t>
  </si>
  <si>
    <t>あさぎり町</t>
  </si>
  <si>
    <t>宮崎県五ヶ瀬町</t>
  </si>
  <si>
    <t>下郷町</t>
  </si>
  <si>
    <t>093459</t>
  </si>
  <si>
    <t>393061</t>
  </si>
  <si>
    <t>岡山県新庄村</t>
  </si>
  <si>
    <t>073644</t>
  </si>
  <si>
    <t>給食費の滞納率
⇒前年度比増加なし</t>
  </si>
  <si>
    <t>愛知県飛島村</t>
  </si>
  <si>
    <t>檜枝岐村</t>
  </si>
  <si>
    <t>402231</t>
  </si>
  <si>
    <t>只見町</t>
  </si>
  <si>
    <t>南会津町</t>
  </si>
  <si>
    <t>今治市</t>
  </si>
  <si>
    <t>074071</t>
  </si>
  <si>
    <t>02445</t>
  </si>
  <si>
    <t>03214</t>
  </si>
  <si>
    <t>奄美群島振興交付金</t>
    <rPh sb="0" eb="2">
      <t>アマミ</t>
    </rPh>
    <rPh sb="2" eb="4">
      <t>グントウ</t>
    </rPh>
    <rPh sb="4" eb="6">
      <t>シンコウ</t>
    </rPh>
    <rPh sb="6" eb="9">
      <t>コウフキン</t>
    </rPh>
    <phoneticPr fontId="45"/>
  </si>
  <si>
    <t>085642</t>
  </si>
  <si>
    <t>磐梯町</t>
  </si>
  <si>
    <t>074080</t>
  </si>
  <si>
    <t>愛知県瀬戸市</t>
  </si>
  <si>
    <t>湯川村</t>
  </si>
  <si>
    <t>柳津町</t>
  </si>
  <si>
    <t>122297</t>
  </si>
  <si>
    <t>三島町</t>
  </si>
  <si>
    <t>北区</t>
  </si>
  <si>
    <t>低所得世帯支援の事務費に充当</t>
    <rPh sb="0" eb="3">
      <t>テイショトク</t>
    </rPh>
    <rPh sb="3" eb="5">
      <t>セタイ</t>
    </rPh>
    <rPh sb="5" eb="7">
      <t>シエン</t>
    </rPh>
    <rPh sb="8" eb="11">
      <t>ジムヒ</t>
    </rPh>
    <rPh sb="12" eb="14">
      <t>ジュウトウ</t>
    </rPh>
    <phoneticPr fontId="20"/>
  </si>
  <si>
    <t>40210</t>
  </si>
  <si>
    <t>西郷村</t>
  </si>
  <si>
    <t>08211</t>
  </si>
  <si>
    <t>中津川市</t>
  </si>
  <si>
    <t>234427</t>
  </si>
  <si>
    <t>074659</t>
  </si>
  <si>
    <t>074667</t>
  </si>
  <si>
    <t>406473</t>
  </si>
  <si>
    <t>矢吹町</t>
  </si>
  <si>
    <t>笠間市</t>
  </si>
  <si>
    <t>東京都武蔵野市</t>
  </si>
  <si>
    <t>074811</t>
  </si>
  <si>
    <t>棚倉町</t>
  </si>
  <si>
    <t>074829</t>
  </si>
  <si>
    <t>223026</t>
  </si>
  <si>
    <t>矢祭町</t>
  </si>
  <si>
    <t>092053</t>
  </si>
  <si>
    <t>箕輪町</t>
  </si>
  <si>
    <t>猪名川町</t>
  </si>
  <si>
    <t>大川村</t>
  </si>
  <si>
    <t>三重県伊賀市</t>
  </si>
  <si>
    <t>074845</t>
  </si>
  <si>
    <t>075027</t>
  </si>
  <si>
    <t>群馬県草津町</t>
  </si>
  <si>
    <t>玉川村</t>
  </si>
  <si>
    <t>成田市</t>
  </si>
  <si>
    <t>454427</t>
  </si>
  <si>
    <t>岩手県盛岡市</t>
  </si>
  <si>
    <t>15211</t>
  </si>
  <si>
    <t>浅川町</t>
  </si>
  <si>
    <t>01233</t>
  </si>
  <si>
    <t>01642</t>
  </si>
  <si>
    <t>田原本町</t>
  </si>
  <si>
    <t>44211</t>
  </si>
  <si>
    <t>古殿町</t>
  </si>
  <si>
    <t>075221</t>
  </si>
  <si>
    <t>162108</t>
  </si>
  <si>
    <t>静岡県南伊豆町</t>
  </si>
  <si>
    <t>小牧市</t>
  </si>
  <si>
    <t>小野町</t>
  </si>
  <si>
    <t>102067</t>
  </si>
  <si>
    <t>075426</t>
  </si>
  <si>
    <t>紀北町</t>
  </si>
  <si>
    <t>配分予定額計</t>
  </si>
  <si>
    <t>大熊町</t>
  </si>
  <si>
    <t>102121</t>
  </si>
  <si>
    <t>つくば市</t>
  </si>
  <si>
    <t>075469</t>
  </si>
  <si>
    <t>葛尾村</t>
  </si>
  <si>
    <t>栃木県矢板市</t>
  </si>
  <si>
    <t>筑西市</t>
  </si>
  <si>
    <t>刈谷市</t>
  </si>
  <si>
    <t>402192</t>
  </si>
  <si>
    <t>06461</t>
  </si>
  <si>
    <t>柏原市</t>
  </si>
  <si>
    <t>水戸市</t>
  </si>
  <si>
    <t>082031</t>
  </si>
  <si>
    <t>北海道稚内市</t>
  </si>
  <si>
    <t>飯能市</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</si>
  <si>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</si>
  <si>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</si>
  <si>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</si>
  <si>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</si>
  <si>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</si>
  <si>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</si>
  <si>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</si>
  <si>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</si>
  <si>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</si>
  <si>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</si>
  <si>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</si>
  <si>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</si>
  <si>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</si>
  <si>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</si>
  <si>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</si>
  <si>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</si>
  <si>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</si>
  <si>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</si>
  <si>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</si>
  <si>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HP等への掲載</t>
  </si>
  <si>
    <t>40381</t>
  </si>
  <si>
    <t>水上村</t>
  </si>
  <si>
    <t>09345</t>
  </si>
  <si>
    <t>高岡市</t>
  </si>
  <si>
    <t>北茨城市</t>
  </si>
  <si>
    <t>白石町</t>
  </si>
  <si>
    <t>薩摩川内市</t>
  </si>
  <si>
    <t>47382</t>
  </si>
  <si>
    <t>162027</t>
  </si>
  <si>
    <t>403431</t>
  </si>
  <si>
    <t>取手市</t>
  </si>
  <si>
    <t>01333</t>
  </si>
  <si>
    <t>岡山県岡山市</t>
  </si>
  <si>
    <t>福島県双葉町</t>
  </si>
  <si>
    <t>082198</t>
  </si>
  <si>
    <t>三重県木曽岬町</t>
  </si>
  <si>
    <t>牛久市</t>
  </si>
  <si>
    <t>宮崎県宮崎市</t>
  </si>
  <si>
    <t>33213</t>
  </si>
  <si>
    <t>神流町</t>
  </si>
  <si>
    <t>鹿嶋市</t>
  </si>
  <si>
    <t>和木町</t>
  </si>
  <si>
    <t>01404</t>
  </si>
  <si>
    <t>262137</t>
  </si>
  <si>
    <t>安芸市</t>
  </si>
  <si>
    <t>御代田町</t>
  </si>
  <si>
    <t>082201</t>
  </si>
  <si>
    <t>潮来市</t>
  </si>
  <si>
    <t>千葉県袖ケ浦市</t>
  </si>
  <si>
    <t>45207</t>
  </si>
  <si>
    <t>信濃町</t>
  </si>
  <si>
    <t>082244</t>
  </si>
  <si>
    <t>17210</t>
  </si>
  <si>
    <t>守谷市</t>
  </si>
  <si>
    <t>広島県大竹市</t>
  </si>
  <si>
    <t>453617</t>
  </si>
  <si>
    <t>広島県北広島町</t>
  </si>
  <si>
    <t>192066</t>
  </si>
  <si>
    <t>三朝町</t>
  </si>
  <si>
    <t>082261</t>
  </si>
  <si>
    <t>271004</t>
  </si>
  <si>
    <t>16210</t>
  </si>
  <si>
    <t>213021</t>
  </si>
  <si>
    <t>082279</t>
  </si>
  <si>
    <t>23236</t>
  </si>
  <si>
    <t>東白川村</t>
  </si>
  <si>
    <t>082287</t>
  </si>
  <si>
    <t>202193</t>
  </si>
  <si>
    <t>04323</t>
  </si>
  <si>
    <t>栃木県益子町</t>
  </si>
  <si>
    <t>131211</t>
  </si>
  <si>
    <t>坂東市</t>
  </si>
  <si>
    <t>福島県大玉村</t>
  </si>
  <si>
    <t>38210</t>
  </si>
  <si>
    <t>23204</t>
  </si>
  <si>
    <t>082317</t>
  </si>
  <si>
    <t>天龍村</t>
  </si>
  <si>
    <t>112402</t>
  </si>
  <si>
    <t>193682</t>
  </si>
  <si>
    <t>282065</t>
  </si>
  <si>
    <t>桜川市</t>
  </si>
  <si>
    <t>082368</t>
  </si>
  <si>
    <t>特定事業者等支援</t>
    <rPh sb="0" eb="2">
      <t>トクテイ</t>
    </rPh>
    <rPh sb="2" eb="5">
      <t>ジギョウシャ</t>
    </rPh>
    <rPh sb="5" eb="6">
      <t>トウ</t>
    </rPh>
    <rPh sb="6" eb="8">
      <t>シエン</t>
    </rPh>
    <phoneticPr fontId="20"/>
  </si>
  <si>
    <t>213811</t>
  </si>
  <si>
    <t>083020</t>
  </si>
  <si>
    <t>142051</t>
  </si>
  <si>
    <t>大月市</t>
  </si>
  <si>
    <t>462161</t>
  </si>
  <si>
    <t>352021</t>
  </si>
  <si>
    <t>02450</t>
  </si>
  <si>
    <t>08443</t>
  </si>
  <si>
    <t>大洗町</t>
  </si>
  <si>
    <t>小松島市</t>
  </si>
  <si>
    <t>笛吹市</t>
  </si>
  <si>
    <t>085219</t>
  </si>
  <si>
    <t>東郷町</t>
  </si>
  <si>
    <t>083101</t>
  </si>
  <si>
    <t>城里町</t>
  </si>
  <si>
    <t>岩手県大槌町</t>
  </si>
  <si>
    <t>13118</t>
  </si>
  <si>
    <t>083411</t>
  </si>
  <si>
    <t>04301</t>
  </si>
  <si>
    <t>大子町</t>
  </si>
  <si>
    <t>地方消費者行政強化交付金</t>
    <rPh sb="0" eb="2">
      <t>チホウ</t>
    </rPh>
    <rPh sb="2" eb="5">
      <t>ショウヒシャ</t>
    </rPh>
    <rPh sb="5" eb="7">
      <t>ギョウセイ</t>
    </rPh>
    <rPh sb="7" eb="9">
      <t>キョウカ</t>
    </rPh>
    <rPh sb="9" eb="12">
      <t>コウフキン</t>
    </rPh>
    <phoneticPr fontId="44"/>
  </si>
  <si>
    <t>埼玉県横瀬町</t>
  </si>
  <si>
    <t>084425</t>
  </si>
  <si>
    <t>山県市</t>
  </si>
  <si>
    <t>152102</t>
  </si>
  <si>
    <t>084433</t>
  </si>
  <si>
    <t>39305</t>
  </si>
  <si>
    <t>232025</t>
  </si>
  <si>
    <t>さつま町</t>
  </si>
  <si>
    <t>鹿児島県十島村</t>
  </si>
  <si>
    <t>鴨川市</t>
  </si>
  <si>
    <t>085421</t>
  </si>
  <si>
    <t>八千代市</t>
  </si>
  <si>
    <t>五霞町</t>
  </si>
  <si>
    <t>茨城県古河市</t>
  </si>
  <si>
    <t>085464</t>
  </si>
  <si>
    <t>境町</t>
  </si>
  <si>
    <t>10202</t>
  </si>
  <si>
    <t>193658</t>
  </si>
  <si>
    <t>福島県田村市</t>
  </si>
  <si>
    <t>利根町</t>
  </si>
  <si>
    <t>宇都宮市</t>
  </si>
  <si>
    <t>北海道当別町</t>
  </si>
  <si>
    <t>七宗町</t>
  </si>
  <si>
    <t>交付金(重点)の区分（○,－）_フラグ</t>
    <rPh sb="0" eb="3">
      <t>コウフキン</t>
    </rPh>
    <rPh sb="4" eb="6">
      <t>ジュウテン</t>
    </rPh>
    <rPh sb="8" eb="10">
      <t>クブン</t>
    </rPh>
    <phoneticPr fontId="20"/>
  </si>
  <si>
    <t>熊本県苓北町</t>
  </si>
  <si>
    <t>092037</t>
  </si>
  <si>
    <t>352128</t>
  </si>
  <si>
    <t>45000</t>
  </si>
  <si>
    <t>292117</t>
  </si>
  <si>
    <t>222194</t>
  </si>
  <si>
    <t>092045</t>
  </si>
  <si>
    <t>埼玉県皆野町</t>
  </si>
  <si>
    <t>112453</t>
  </si>
  <si>
    <t>佐野市</t>
  </si>
  <si>
    <t>01637</t>
  </si>
  <si>
    <t>R5.3</t>
  </si>
  <si>
    <t>壬生町</t>
  </si>
  <si>
    <t>212181</t>
  </si>
  <si>
    <t>検査促進枠の地方負担分に充当_フラグ</t>
  </si>
  <si>
    <t>45405</t>
  </si>
  <si>
    <t>462152</t>
  </si>
  <si>
    <t>鹿沼市</t>
  </si>
  <si>
    <t>根羽村</t>
  </si>
  <si>
    <t>日光市</t>
  </si>
  <si>
    <t>みなかみ町</t>
  </si>
  <si>
    <t>小山市</t>
  </si>
  <si>
    <t>092096</t>
  </si>
  <si>
    <t>25208</t>
  </si>
  <si>
    <t>092100</t>
  </si>
  <si>
    <t>湯浅町</t>
  </si>
  <si>
    <t>大田原市</t>
  </si>
  <si>
    <t>272299</t>
  </si>
  <si>
    <t>交野市</t>
  </si>
  <si>
    <t>30406</t>
  </si>
  <si>
    <t>092151</t>
  </si>
  <si>
    <t>092118</t>
  </si>
  <si>
    <t>田布施町</t>
  </si>
  <si>
    <t>宿毛市</t>
  </si>
  <si>
    <t>江南市</t>
  </si>
  <si>
    <t>403814</t>
  </si>
  <si>
    <t>131024</t>
  </si>
  <si>
    <t>092134</t>
  </si>
  <si>
    <t>105236</t>
  </si>
  <si>
    <t>那須塩原市</t>
  </si>
  <si>
    <t>安曇野市</t>
  </si>
  <si>
    <t>那須烏山市</t>
  </si>
  <si>
    <t>岩手県遠野市</t>
  </si>
  <si>
    <t>173614</t>
  </si>
  <si>
    <t>交付対象経費</t>
    <rPh sb="0" eb="2">
      <t>コウフ</t>
    </rPh>
    <rPh sb="2" eb="4">
      <t>タイショウ</t>
    </rPh>
    <rPh sb="4" eb="6">
      <t>ケイヒ</t>
    </rPh>
    <phoneticPr fontId="20"/>
  </si>
  <si>
    <t>093424</t>
  </si>
  <si>
    <t>204153</t>
  </si>
  <si>
    <t>益子町</t>
  </si>
  <si>
    <t>宮城県白石市</t>
  </si>
  <si>
    <t>244422</t>
  </si>
  <si>
    <t>093441</t>
  </si>
  <si>
    <t>262013</t>
  </si>
  <si>
    <t>熊本市</t>
  </si>
  <si>
    <t>R5.12</t>
  </si>
  <si>
    <t>01602</t>
  </si>
  <si>
    <t>122343</t>
  </si>
  <si>
    <t>市貝町</t>
  </si>
  <si>
    <t>093840</t>
  </si>
  <si>
    <t>212041</t>
  </si>
  <si>
    <t>合志市</t>
  </si>
  <si>
    <t>福島県会津美里町</t>
  </si>
  <si>
    <t>093866</t>
  </si>
  <si>
    <t>長野県須坂市</t>
  </si>
  <si>
    <t>中野市</t>
  </si>
  <si>
    <t>愛知県田原市</t>
  </si>
  <si>
    <t>10429</t>
  </si>
  <si>
    <t>37000</t>
  </si>
  <si>
    <t>高根沢町</t>
  </si>
  <si>
    <t>35216</t>
  </si>
  <si>
    <t>094111</t>
  </si>
  <si>
    <t>282197</t>
  </si>
  <si>
    <t>勝浦町</t>
  </si>
  <si>
    <t>葉山町</t>
  </si>
  <si>
    <t>102016</t>
  </si>
  <si>
    <t>01204</t>
  </si>
  <si>
    <t>神奈川県南足柄市</t>
  </si>
  <si>
    <t>473138</t>
  </si>
  <si>
    <t>01228</t>
  </si>
  <si>
    <t>群馬県板倉町</t>
  </si>
  <si>
    <t>群馬県</t>
  </si>
  <si>
    <t>福島県平田村</t>
  </si>
  <si>
    <t>青森県五戸町</t>
  </si>
  <si>
    <t>高崎市</t>
  </si>
  <si>
    <t>102041</t>
  </si>
  <si>
    <t>小林市</t>
  </si>
  <si>
    <t>01424</t>
  </si>
  <si>
    <t>105210</t>
  </si>
  <si>
    <t>215023</t>
  </si>
  <si>
    <t>伊勢崎市</t>
  </si>
  <si>
    <t>32448</t>
  </si>
  <si>
    <t>港区</t>
  </si>
  <si>
    <t>那智勝浦町</t>
  </si>
  <si>
    <t>102059</t>
  </si>
  <si>
    <t>愛知県豊川市</t>
  </si>
  <si>
    <t>22306</t>
  </si>
  <si>
    <t>太田市</t>
  </si>
  <si>
    <t>三木市</t>
  </si>
  <si>
    <t>沖縄県与那国町</t>
  </si>
  <si>
    <t>松伏町</t>
  </si>
  <si>
    <t>館林市</t>
  </si>
  <si>
    <t>韮崎市</t>
  </si>
  <si>
    <t>富山県高岡市</t>
  </si>
  <si>
    <t>152242</t>
  </si>
  <si>
    <t>伊根町</t>
  </si>
  <si>
    <t>山口県</t>
  </si>
  <si>
    <t>旭市</t>
  </si>
  <si>
    <t>貝塚市</t>
  </si>
  <si>
    <t>102091</t>
  </si>
  <si>
    <t>志木市</t>
  </si>
  <si>
    <t>12210</t>
  </si>
  <si>
    <t>112119</t>
  </si>
  <si>
    <t>富岡市</t>
  </si>
  <si>
    <t>393649</t>
  </si>
  <si>
    <t>北海道小清水町</t>
  </si>
  <si>
    <t>行田市</t>
  </si>
  <si>
    <t>みどり市</t>
  </si>
  <si>
    <t>桶川市</t>
  </si>
  <si>
    <t>福智町</t>
  </si>
  <si>
    <t>榛東村</t>
  </si>
  <si>
    <t>283657</t>
  </si>
  <si>
    <t>北海道むかわ町</t>
  </si>
  <si>
    <t>103675</t>
  </si>
  <si>
    <t>高知県東洋町</t>
  </si>
  <si>
    <t>北中城村</t>
  </si>
  <si>
    <t>103454</t>
  </si>
  <si>
    <t>福岡県古賀市</t>
  </si>
  <si>
    <t>吉岡町</t>
  </si>
  <si>
    <t>北海道蘭越町</t>
  </si>
  <si>
    <t>103667</t>
  </si>
  <si>
    <t>東京都府中市</t>
  </si>
  <si>
    <t>28203</t>
  </si>
  <si>
    <t>103829</t>
  </si>
  <si>
    <t>鹿児島県日置市</t>
  </si>
  <si>
    <t>静岡県森町</t>
  </si>
  <si>
    <t>下仁田町</t>
  </si>
  <si>
    <t>立科町</t>
  </si>
  <si>
    <t>長野県上松町</t>
  </si>
  <si>
    <t>103837</t>
  </si>
  <si>
    <t>294012</t>
  </si>
  <si>
    <t>104248</t>
  </si>
  <si>
    <t>西東京市</t>
  </si>
  <si>
    <t>215031</t>
  </si>
  <si>
    <t>北谷町</t>
  </si>
  <si>
    <t>東京都神津島村</t>
  </si>
  <si>
    <t>長野原町</t>
  </si>
  <si>
    <t>五島市</t>
  </si>
  <si>
    <t>104256</t>
  </si>
  <si>
    <t>北海道広尾町</t>
  </si>
  <si>
    <t>羽島市</t>
  </si>
  <si>
    <t>岩倉市</t>
  </si>
  <si>
    <t>46404</t>
  </si>
  <si>
    <t>104264</t>
  </si>
  <si>
    <t>青森県黒石市</t>
  </si>
  <si>
    <t>東吾妻町</t>
  </si>
  <si>
    <t>片品村</t>
  </si>
  <si>
    <t>472158</t>
  </si>
  <si>
    <t>四日市市</t>
  </si>
  <si>
    <t>石川県白山市</t>
  </si>
  <si>
    <t>215074</t>
  </si>
  <si>
    <t>川場村</t>
  </si>
  <si>
    <t>304069</t>
  </si>
  <si>
    <t>104493</t>
  </si>
  <si>
    <t>232149</t>
  </si>
  <si>
    <t>104647</t>
  </si>
  <si>
    <t>44201</t>
  </si>
  <si>
    <t>24472</t>
  </si>
  <si>
    <t>武蔵野市</t>
  </si>
  <si>
    <t>105244</t>
  </si>
  <si>
    <t>大泉町</t>
  </si>
  <si>
    <t>安芸太田町</t>
  </si>
  <si>
    <t>105252</t>
  </si>
  <si>
    <t>安城市</t>
  </si>
  <si>
    <t>邑楽町</t>
  </si>
  <si>
    <t>徳島県神山町</t>
  </si>
  <si>
    <t>40448</t>
  </si>
  <si>
    <t>163228</t>
  </si>
  <si>
    <t>111007</t>
  </si>
  <si>
    <t>372030</t>
  </si>
  <si>
    <t>131113</t>
  </si>
  <si>
    <t>234273</t>
  </si>
  <si>
    <t>埼玉県</t>
  </si>
  <si>
    <t>熊本県津奈木町</t>
  </si>
  <si>
    <t>青森県風間浦村</t>
  </si>
  <si>
    <t>12238</t>
  </si>
  <si>
    <t>さいたま市</t>
  </si>
  <si>
    <t>山梨県南部町</t>
  </si>
  <si>
    <t>112011</t>
  </si>
  <si>
    <t>川越市</t>
  </si>
  <si>
    <t>熊谷市</t>
  </si>
  <si>
    <t>玖珠町</t>
  </si>
  <si>
    <t>川口市</t>
  </si>
  <si>
    <t>324493</t>
  </si>
  <si>
    <t>宮崎県串間市</t>
  </si>
  <si>
    <t>112038</t>
  </si>
  <si>
    <t>272116</t>
  </si>
  <si>
    <t>南風原町</t>
  </si>
  <si>
    <t>愛知県名古屋市</t>
    <rPh sb="3" eb="7">
      <t>ナゴヤシ</t>
    </rPh>
    <phoneticPr fontId="20"/>
  </si>
  <si>
    <t>112062</t>
  </si>
  <si>
    <t>272167</t>
  </si>
  <si>
    <t>稲城市</t>
  </si>
  <si>
    <t>112071</t>
  </si>
  <si>
    <t>周防大島町</t>
  </si>
  <si>
    <t>平群町</t>
  </si>
  <si>
    <t>エラー（事業終期選択漏れ）</t>
    <rPh sb="4" eb="6">
      <t>ジギョウ</t>
    </rPh>
    <rPh sb="6" eb="8">
      <t>シュウキ</t>
    </rPh>
    <rPh sb="8" eb="10">
      <t>センタク</t>
    </rPh>
    <rPh sb="10" eb="11">
      <t>モ</t>
    </rPh>
    <phoneticPr fontId="20"/>
  </si>
  <si>
    <t>45402</t>
  </si>
  <si>
    <t>162043</t>
  </si>
  <si>
    <t>47210</t>
  </si>
  <si>
    <t>秩父市</t>
  </si>
  <si>
    <t>愛知県幸田町</t>
  </si>
  <si>
    <t>112089</t>
  </si>
  <si>
    <t>R5.11</t>
  </si>
  <si>
    <t>07522</t>
  </si>
  <si>
    <t>24344</t>
  </si>
  <si>
    <t>所沢市</t>
  </si>
  <si>
    <t>01367</t>
  </si>
  <si>
    <t>112097</t>
  </si>
  <si>
    <t>112101</t>
  </si>
  <si>
    <t>豊山町</t>
  </si>
  <si>
    <t>加須市</t>
  </si>
  <si>
    <t>09215</t>
  </si>
  <si>
    <t>143014</t>
  </si>
  <si>
    <t>本庄市</t>
  </si>
  <si>
    <t>412091</t>
  </si>
  <si>
    <t>26100</t>
  </si>
  <si>
    <t>東松山市</t>
  </si>
  <si>
    <t>香川県綾川町</t>
  </si>
  <si>
    <t>112151</t>
  </si>
  <si>
    <t>11203</t>
  </si>
  <si>
    <t>狭山市</t>
  </si>
  <si>
    <t>千葉県白井市</t>
  </si>
  <si>
    <t>112160</t>
  </si>
  <si>
    <t>笠松町</t>
  </si>
  <si>
    <t>兵庫県三田市</t>
  </si>
  <si>
    <t>羽生市</t>
  </si>
  <si>
    <t>07421</t>
  </si>
  <si>
    <t>45429</t>
  </si>
  <si>
    <t>112178</t>
  </si>
  <si>
    <t>安堵町</t>
  </si>
  <si>
    <t>愛知県小牧市</t>
  </si>
  <si>
    <t>47302</t>
  </si>
  <si>
    <t>生坂村</t>
  </si>
  <si>
    <t>鴻巣市</t>
  </si>
  <si>
    <t>佐賀県佐賀市</t>
  </si>
  <si>
    <t>01641</t>
  </si>
  <si>
    <t>茅野市</t>
  </si>
  <si>
    <t>112186</t>
  </si>
  <si>
    <t>深谷市</t>
  </si>
  <si>
    <t>434337</t>
  </si>
  <si>
    <t>埼玉県志木市</t>
  </si>
  <si>
    <t>01560</t>
  </si>
  <si>
    <t>下呂市</t>
  </si>
  <si>
    <t>112216</t>
  </si>
  <si>
    <t>福岡市</t>
  </si>
  <si>
    <t>465348</t>
  </si>
  <si>
    <t>青森県五所川原市</t>
  </si>
  <si>
    <t>112224</t>
  </si>
  <si>
    <t>地方単独事業</t>
    <rPh sb="0" eb="2">
      <t>チホウ</t>
    </rPh>
    <rPh sb="2" eb="4">
      <t>タンドク</t>
    </rPh>
    <rPh sb="4" eb="6">
      <t>ジギョウ</t>
    </rPh>
    <phoneticPr fontId="20"/>
  </si>
  <si>
    <t>津山市</t>
  </si>
  <si>
    <t>452017</t>
  </si>
  <si>
    <t>04324</t>
  </si>
  <si>
    <t>133086</t>
  </si>
  <si>
    <t>112232</t>
  </si>
  <si>
    <t>01512</t>
  </si>
  <si>
    <t>錦町</t>
  </si>
  <si>
    <t>01511</t>
  </si>
  <si>
    <t>112241</t>
  </si>
  <si>
    <t>26407</t>
  </si>
  <si>
    <t>413411</t>
  </si>
  <si>
    <t>27000</t>
  </si>
  <si>
    <t>横浜市</t>
  </si>
  <si>
    <t>戸田市</t>
  </si>
  <si>
    <t>112259</t>
  </si>
  <si>
    <t>新潟県南魚沼市</t>
  </si>
  <si>
    <t>入間市</t>
  </si>
  <si>
    <t>岐阜県多治見市</t>
  </si>
  <si>
    <t>北海道様似町</t>
  </si>
  <si>
    <t>北海道剣淵町</t>
  </si>
  <si>
    <t>村上市</t>
  </si>
  <si>
    <t>34210</t>
  </si>
  <si>
    <t>223051</t>
  </si>
  <si>
    <t>112275</t>
  </si>
  <si>
    <t>朝霞市</t>
  </si>
  <si>
    <t>豊根村</t>
  </si>
  <si>
    <t>112283</t>
  </si>
  <si>
    <t>364681</t>
  </si>
  <si>
    <t>和光市</t>
  </si>
  <si>
    <t>国のR4予備費分(低所得世帯支援枠分)（交付限度額⑦、⑧）</t>
    <rPh sb="0" eb="1">
      <t>クニ</t>
    </rPh>
    <rPh sb="4" eb="7">
      <t>ヨビヒ</t>
    </rPh>
    <rPh sb="7" eb="8">
      <t>ブン</t>
    </rPh>
    <rPh sb="9" eb="12">
      <t>テイショトク</t>
    </rPh>
    <rPh sb="12" eb="14">
      <t>セタイ</t>
    </rPh>
    <rPh sb="14" eb="16">
      <t>シエン</t>
    </rPh>
    <rPh sb="16" eb="17">
      <t>ワク</t>
    </rPh>
    <rPh sb="17" eb="18">
      <t>ブン</t>
    </rPh>
    <rPh sb="20" eb="22">
      <t>コウフ</t>
    </rPh>
    <rPh sb="22" eb="24">
      <t>ゲンド</t>
    </rPh>
    <rPh sb="24" eb="25">
      <t>ガク</t>
    </rPh>
    <phoneticPr fontId="20"/>
  </si>
  <si>
    <t>07544</t>
  </si>
  <si>
    <t>黒部市</t>
  </si>
  <si>
    <t>112321</t>
  </si>
  <si>
    <t>三好市</t>
  </si>
  <si>
    <t>長野県南箕輪村</t>
  </si>
  <si>
    <t>473537</t>
  </si>
  <si>
    <t>久喜市</t>
  </si>
  <si>
    <t>02443</t>
  </si>
  <si>
    <t>112348</t>
  </si>
  <si>
    <t>205834</t>
  </si>
  <si>
    <t>弥彦村</t>
  </si>
  <si>
    <t>みよし市</t>
  </si>
  <si>
    <t>沖縄県宮古島市</t>
  </si>
  <si>
    <t>442046</t>
  </si>
  <si>
    <t>八潮市</t>
  </si>
  <si>
    <t>112372</t>
  </si>
  <si>
    <t>14382</t>
  </si>
  <si>
    <t>栄村</t>
  </si>
  <si>
    <t>妊娠出産子育て支援交付金</t>
    <rPh sb="0" eb="2">
      <t>ニンシン</t>
    </rPh>
    <rPh sb="2" eb="4">
      <t>シュッサン</t>
    </rPh>
    <rPh sb="4" eb="6">
      <t>コソダ</t>
    </rPh>
    <rPh sb="7" eb="9">
      <t>シエン</t>
    </rPh>
    <rPh sb="9" eb="12">
      <t>コウフキン</t>
    </rPh>
    <phoneticPr fontId="20"/>
  </si>
  <si>
    <t>福岡県宇美町</t>
  </si>
  <si>
    <t>三郷市</t>
  </si>
  <si>
    <t>富山県富山市</t>
  </si>
  <si>
    <t>112381</t>
  </si>
  <si>
    <t>蓮田市</t>
  </si>
  <si>
    <t>坂戸市</t>
  </si>
  <si>
    <t>133825</t>
  </si>
  <si>
    <t>幸手市</t>
  </si>
  <si>
    <t>204226</t>
  </si>
  <si>
    <t>184420</t>
  </si>
  <si>
    <t>112411</t>
  </si>
  <si>
    <t>24210</t>
  </si>
  <si>
    <t>日高市</t>
  </si>
  <si>
    <t>434426</t>
  </si>
  <si>
    <t>10428</t>
  </si>
  <si>
    <t>133817</t>
  </si>
  <si>
    <t>112437</t>
  </si>
  <si>
    <t>133612</t>
  </si>
  <si>
    <t>岐阜県中津川市</t>
  </si>
  <si>
    <t>28217</t>
  </si>
  <si>
    <t>ふじみ野市</t>
  </si>
  <si>
    <t>01465</t>
  </si>
  <si>
    <t>113247</t>
  </si>
  <si>
    <t>毛呂山町</t>
  </si>
  <si>
    <t>東京都日野市</t>
  </si>
  <si>
    <t>北海道壮瞥町</t>
  </si>
  <si>
    <t>113417</t>
  </si>
  <si>
    <t>401005</t>
  </si>
  <si>
    <t>184837</t>
  </si>
  <si>
    <t>新潟県新潟市</t>
  </si>
  <si>
    <t>滑川町</t>
  </si>
  <si>
    <t>113425</t>
  </si>
  <si>
    <t>嵐山町</t>
  </si>
  <si>
    <t>竹富町</t>
  </si>
  <si>
    <t>113433</t>
  </si>
  <si>
    <t>382051</t>
  </si>
  <si>
    <t>113468</t>
  </si>
  <si>
    <t>272191</t>
  </si>
  <si>
    <t>川島町</t>
  </si>
  <si>
    <t>甲州市</t>
  </si>
  <si>
    <t>113476</t>
  </si>
  <si>
    <t>435015</t>
  </si>
  <si>
    <t>吉見町</t>
  </si>
  <si>
    <t>小矢部市</t>
  </si>
  <si>
    <t>42212</t>
  </si>
  <si>
    <t>宝達志水町</t>
  </si>
  <si>
    <t>既配分額
国のR4補正予算分（通常分）（交付限度額①、②、③）</t>
    <rPh sb="0" eb="1">
      <t>キ</t>
    </rPh>
    <rPh sb="1" eb="3">
      <t>ハイブン</t>
    </rPh>
    <rPh sb="3" eb="4">
      <t>ガク</t>
    </rPh>
    <rPh sb="5" eb="6">
      <t>クニ</t>
    </rPh>
    <rPh sb="9" eb="11">
      <t>ホセイ</t>
    </rPh>
    <rPh sb="11" eb="13">
      <t>ヨサン</t>
    </rPh>
    <rPh sb="13" eb="14">
      <t>ブン</t>
    </rPh>
    <rPh sb="15" eb="17">
      <t>ツウジョウ</t>
    </rPh>
    <rPh sb="17" eb="18">
      <t>ブン</t>
    </rPh>
    <rPh sb="20" eb="22">
      <t>コウフ</t>
    </rPh>
    <rPh sb="22" eb="24">
      <t>ゲンド</t>
    </rPh>
    <rPh sb="24" eb="25">
      <t>ガク</t>
    </rPh>
    <phoneticPr fontId="20"/>
  </si>
  <si>
    <t>28464</t>
  </si>
  <si>
    <t>鳩山町</t>
  </si>
  <si>
    <t>113611</t>
  </si>
  <si>
    <t>113620</t>
  </si>
  <si>
    <t>緊急支援の対象となる町内の畜産農家からの申請率
⇒100%</t>
  </si>
  <si>
    <t>皆野町</t>
  </si>
  <si>
    <t>富津市</t>
  </si>
  <si>
    <t>113654</t>
  </si>
  <si>
    <t>埼玉県東秩父村</t>
  </si>
  <si>
    <t>124249</t>
  </si>
  <si>
    <t>33606</t>
  </si>
  <si>
    <t>小鹿野町</t>
  </si>
  <si>
    <t>新潟県粟島浦村</t>
  </si>
  <si>
    <t>113697</t>
  </si>
  <si>
    <t>東京都台東区</t>
  </si>
  <si>
    <t>394122</t>
  </si>
  <si>
    <t>東秩父村</t>
  </si>
  <si>
    <t>113832</t>
  </si>
  <si>
    <t>国頭村</t>
  </si>
  <si>
    <t>山梨県中央市</t>
  </si>
  <si>
    <t>新島村</t>
  </si>
  <si>
    <t>上里町</t>
  </si>
  <si>
    <t>熊本県菊陽町</t>
  </si>
  <si>
    <t>石井町</t>
  </si>
  <si>
    <t>04606</t>
  </si>
  <si>
    <t>単独</t>
    <rPh sb="0" eb="2">
      <t>タンドク</t>
    </rPh>
    <phoneticPr fontId="20"/>
  </si>
  <si>
    <t>寄居町</t>
  </si>
  <si>
    <t>栃木県真岡市</t>
  </si>
  <si>
    <t>37207</t>
  </si>
  <si>
    <t>272175</t>
  </si>
  <si>
    <t>11218</t>
  </si>
  <si>
    <t>194247</t>
  </si>
  <si>
    <t>宮代町</t>
  </si>
  <si>
    <t>212075</t>
  </si>
  <si>
    <t>総社市</t>
  </si>
  <si>
    <t>282049</t>
  </si>
  <si>
    <t>114642</t>
  </si>
  <si>
    <t>千葉市</t>
  </si>
  <si>
    <t>384224</t>
  </si>
  <si>
    <t>板橋区</t>
  </si>
  <si>
    <t>122025</t>
  </si>
  <si>
    <t>374032</t>
  </si>
  <si>
    <t>与那原町</t>
  </si>
  <si>
    <t>19366</t>
  </si>
  <si>
    <t>飛騨市</t>
  </si>
  <si>
    <t>狛江市</t>
  </si>
  <si>
    <t>銚子市</t>
  </si>
  <si>
    <t>市川市</t>
  </si>
  <si>
    <t>吉野川市</t>
  </si>
  <si>
    <t>131083</t>
  </si>
  <si>
    <t>船橋市</t>
  </si>
  <si>
    <t>262072</t>
  </si>
  <si>
    <t>静岡県牧之原市</t>
  </si>
  <si>
    <t>202126</t>
  </si>
  <si>
    <t>122050</t>
  </si>
  <si>
    <t>上越市</t>
  </si>
  <si>
    <t>45406</t>
  </si>
  <si>
    <t>木更津市</t>
  </si>
  <si>
    <t>38386</t>
  </si>
  <si>
    <t>06213</t>
  </si>
  <si>
    <t>123471</t>
  </si>
  <si>
    <t>122076</t>
  </si>
  <si>
    <t>31390</t>
  </si>
  <si>
    <t>半田市</t>
  </si>
  <si>
    <t>242012</t>
  </si>
  <si>
    <t>212091</t>
  </si>
  <si>
    <t>松戸市</t>
  </si>
  <si>
    <t>122084</t>
  </si>
  <si>
    <t>01224</t>
  </si>
  <si>
    <t>野田市</t>
  </si>
  <si>
    <t>373419</t>
  </si>
  <si>
    <t>茂原市</t>
  </si>
  <si>
    <t>岡山県和気町</t>
  </si>
  <si>
    <t>岡崎市</t>
  </si>
  <si>
    <t>01584</t>
  </si>
  <si>
    <t>08232</t>
  </si>
  <si>
    <t>山ノ内町</t>
  </si>
  <si>
    <t>122386</t>
  </si>
  <si>
    <t>122122</t>
  </si>
  <si>
    <t>佐倉市</t>
  </si>
  <si>
    <t>122131</t>
  </si>
  <si>
    <t>甲良町</t>
  </si>
  <si>
    <t>兵庫県西脇市</t>
  </si>
  <si>
    <t>座間味村</t>
  </si>
  <si>
    <t>東金市</t>
  </si>
  <si>
    <t>122165</t>
  </si>
  <si>
    <t>交付対象事業として以下のものを計上していないか</t>
  </si>
  <si>
    <t>習志野市</t>
  </si>
  <si>
    <t>283011</t>
  </si>
  <si>
    <t>横芝光町</t>
  </si>
  <si>
    <t>122181</t>
  </si>
  <si>
    <t>11234</t>
  </si>
  <si>
    <t>46220</t>
  </si>
  <si>
    <t>勝浦市</t>
  </si>
  <si>
    <t>122190</t>
  </si>
  <si>
    <t>07521</t>
  </si>
  <si>
    <t>岐阜県池田町</t>
  </si>
  <si>
    <t>市原市</t>
  </si>
  <si>
    <t>141305</t>
  </si>
  <si>
    <t>流山市</t>
  </si>
  <si>
    <t>あわら市</t>
  </si>
  <si>
    <t>122211</t>
  </si>
  <si>
    <t>群馬県みどり市</t>
  </si>
  <si>
    <t>122220</t>
  </si>
  <si>
    <t>↑【名残】AE列のエラーチェックとして上の式が入っていたため念のため上記に保存。(なお、AW列のエラーチェックを理由として、AE列は全て、1を入力している。)</t>
    <rPh sb="2" eb="4">
      <t>ナゴリ</t>
    </rPh>
    <rPh sb="7" eb="8">
      <t>レツ</t>
    </rPh>
    <rPh sb="19" eb="20">
      <t>ウエ</t>
    </rPh>
    <rPh sb="21" eb="22">
      <t>シキ</t>
    </rPh>
    <rPh sb="23" eb="24">
      <t>ハイ</t>
    </rPh>
    <rPh sb="30" eb="31">
      <t>ネン</t>
    </rPh>
    <rPh sb="34" eb="36">
      <t>ジョウキ</t>
    </rPh>
    <rPh sb="37" eb="39">
      <t>ホゾン</t>
    </rPh>
    <rPh sb="46" eb="47">
      <t>レツ</t>
    </rPh>
    <rPh sb="56" eb="58">
      <t>リユウ</t>
    </rPh>
    <rPh sb="64" eb="65">
      <t>レツ</t>
    </rPh>
    <rPh sb="66" eb="67">
      <t>スベ</t>
    </rPh>
    <rPh sb="71" eb="73">
      <t>ニュウリョク</t>
    </rPh>
    <phoneticPr fontId="20"/>
  </si>
  <si>
    <t>20543</t>
  </si>
  <si>
    <t>182028</t>
  </si>
  <si>
    <t>我孫子市</t>
  </si>
  <si>
    <t>406210</t>
  </si>
  <si>
    <t>193666</t>
  </si>
  <si>
    <t>122238</t>
  </si>
  <si>
    <t>373222</t>
  </si>
  <si>
    <t>08521</t>
  </si>
  <si>
    <t>11225</t>
  </si>
  <si>
    <t>01578</t>
  </si>
  <si>
    <t>山形県小国町</t>
  </si>
  <si>
    <t>122246</t>
  </si>
  <si>
    <t>鎌ケ谷市</t>
  </si>
  <si>
    <t>瑞穂町</t>
  </si>
  <si>
    <t>122254</t>
  </si>
  <si>
    <t>カ低所得(NO1～6):自治体数:7454億円から充当:</t>
  </si>
  <si>
    <t>沖縄県北中城村</t>
  </si>
  <si>
    <t>松本市</t>
  </si>
  <si>
    <t>君津市</t>
  </si>
  <si>
    <t>403831</t>
  </si>
  <si>
    <t>美祢市</t>
  </si>
  <si>
    <t>島根県大田市</t>
  </si>
  <si>
    <t>佐久穂町</t>
  </si>
  <si>
    <t>432148</t>
  </si>
  <si>
    <t>204030</t>
  </si>
  <si>
    <t>駒ヶ根市</t>
  </si>
  <si>
    <t>小竹町</t>
  </si>
  <si>
    <t>日向市</t>
  </si>
  <si>
    <t>122271</t>
  </si>
  <si>
    <t>浦安市</t>
  </si>
  <si>
    <t>132209</t>
  </si>
  <si>
    <t>嬉野市</t>
  </si>
  <si>
    <t>452050</t>
  </si>
  <si>
    <t>奈良県野迫川村</t>
  </si>
  <si>
    <t>122289</t>
  </si>
  <si>
    <t>袖ケ浦市</t>
  </si>
  <si>
    <t>香川県丸亀市</t>
  </si>
  <si>
    <t>43204</t>
  </si>
  <si>
    <t>14211</t>
  </si>
  <si>
    <t>192015</t>
  </si>
  <si>
    <t>384429</t>
  </si>
  <si>
    <t>埼玉県小川町</t>
  </si>
  <si>
    <t>122301</t>
  </si>
  <si>
    <t>大阪府豊中市</t>
  </si>
  <si>
    <t>172014</t>
  </si>
  <si>
    <t>八街市</t>
  </si>
  <si>
    <t>01221</t>
  </si>
  <si>
    <t>39412</t>
  </si>
  <si>
    <t>122319</t>
  </si>
  <si>
    <t>岡山県西粟倉村</t>
  </si>
  <si>
    <t>東京都世田谷区</t>
  </si>
  <si>
    <t>09343</t>
  </si>
  <si>
    <t>岐阜県各務原市</t>
  </si>
  <si>
    <t>白井市</t>
  </si>
  <si>
    <t>406015</t>
  </si>
  <si>
    <t>千葉県いすみ市</t>
  </si>
  <si>
    <t>155861</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</si>
  <si>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</si>
  <si>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</si>
  <si>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</si>
  <si>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</si>
  <si>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</si>
  <si>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</si>
  <si>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</si>
  <si>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</si>
  <si>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</si>
  <si>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</si>
  <si>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</si>
  <si>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</si>
  <si>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</si>
  <si>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</si>
  <si>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</si>
  <si>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</si>
  <si>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</si>
  <si>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</si>
  <si>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</si>
  <si>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</si>
  <si>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</si>
  <si>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</si>
  <si>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43368</t>
  </si>
  <si>
    <t>215040</t>
  </si>
  <si>
    <t>02441</t>
  </si>
  <si>
    <t>宇陀市</t>
  </si>
  <si>
    <t>01396</t>
  </si>
  <si>
    <t>34203</t>
  </si>
  <si>
    <t>133621</t>
  </si>
  <si>
    <t>124036</t>
  </si>
  <si>
    <t>沖縄県那覇市</t>
  </si>
  <si>
    <t>九十九里町</t>
  </si>
  <si>
    <t>47355</t>
  </si>
  <si>
    <t>124095</t>
  </si>
  <si>
    <t>124109</t>
  </si>
  <si>
    <t>11326</t>
  </si>
  <si>
    <t>124214</t>
  </si>
  <si>
    <t>エラー（AH、AI列記載漏れ）</t>
    <rPh sb="9" eb="10">
      <t>レツ</t>
    </rPh>
    <rPh sb="10" eb="12">
      <t>キサイ</t>
    </rPh>
    <rPh sb="12" eb="13">
      <t>モ</t>
    </rPh>
    <phoneticPr fontId="20"/>
  </si>
  <si>
    <t>長野県大町市</t>
  </si>
  <si>
    <t>睦沢町</t>
  </si>
  <si>
    <t>124231</t>
  </si>
  <si>
    <t>204170</t>
  </si>
  <si>
    <t>④-Ⅳ．コロナ禍において物価高騰等に直面する生活困窮者等への支援</t>
    <rPh sb="7" eb="8">
      <t>カ</t>
    </rPh>
    <rPh sb="12" eb="14">
      <t>ブッカ</t>
    </rPh>
    <rPh sb="14" eb="16">
      <t>コウトウ</t>
    </rPh>
    <rPh sb="16" eb="17">
      <t>トウ</t>
    </rPh>
    <rPh sb="18" eb="20">
      <t>チョクメン</t>
    </rPh>
    <rPh sb="22" eb="24">
      <t>セイカツ</t>
    </rPh>
    <rPh sb="24" eb="27">
      <t>コンキュウシャ</t>
    </rPh>
    <rPh sb="27" eb="28">
      <t>トウ</t>
    </rPh>
    <rPh sb="30" eb="32">
      <t>シエン</t>
    </rPh>
    <phoneticPr fontId="20"/>
  </si>
  <si>
    <t>長生村</t>
  </si>
  <si>
    <t>01434</t>
  </si>
  <si>
    <t>沼津市</t>
  </si>
  <si>
    <t>124265</t>
  </si>
  <si>
    <t>大分県中津市</t>
  </si>
  <si>
    <t>福井県高浜町</t>
  </si>
  <si>
    <t>下諏訪町</t>
  </si>
  <si>
    <t>福島県檜枝岐村</t>
  </si>
  <si>
    <t>長柄町</t>
  </si>
  <si>
    <t>宮崎県綾町</t>
  </si>
  <si>
    <t>124419</t>
  </si>
  <si>
    <t>124435</t>
  </si>
  <si>
    <t>29452</t>
  </si>
  <si>
    <t>131016</t>
  </si>
  <si>
    <t>272264</t>
  </si>
  <si>
    <t>中央区</t>
  </si>
  <si>
    <t>海津市</t>
  </si>
  <si>
    <t>131041</t>
  </si>
  <si>
    <t>273015</t>
  </si>
  <si>
    <t>392014</t>
  </si>
  <si>
    <t>02446</t>
  </si>
  <si>
    <t>新宿区</t>
  </si>
  <si>
    <t>203882</t>
  </si>
  <si>
    <t>養父市</t>
  </si>
  <si>
    <t>倉敷市</t>
  </si>
  <si>
    <t>40205</t>
  </si>
  <si>
    <t>131059</t>
  </si>
  <si>
    <t>131067</t>
  </si>
  <si>
    <t>墨田区</t>
  </si>
  <si>
    <t>15216</t>
  </si>
  <si>
    <t>江東区</t>
  </si>
  <si>
    <t>19212</t>
  </si>
  <si>
    <t>131091</t>
  </si>
  <si>
    <t>大月町</t>
  </si>
  <si>
    <t>393029</t>
  </si>
  <si>
    <t>品川区</t>
  </si>
  <si>
    <t>兵庫県新温泉町</t>
  </si>
  <si>
    <t>131105</t>
  </si>
  <si>
    <t>462144</t>
  </si>
  <si>
    <t>20521</t>
  </si>
  <si>
    <t>目黒区</t>
  </si>
  <si>
    <t>131121</t>
  </si>
  <si>
    <t>世田谷区</t>
  </si>
  <si>
    <t>予算区分_補助</t>
    <rPh sb="0" eb="2">
      <t>ヨサン</t>
    </rPh>
    <rPh sb="2" eb="4">
      <t>クブン</t>
    </rPh>
    <rPh sb="5" eb="7">
      <t>ホジョ</t>
    </rPh>
    <phoneticPr fontId="20"/>
  </si>
  <si>
    <t>土岐市</t>
  </si>
  <si>
    <t>福岡県大木町</t>
  </si>
  <si>
    <t>131130</t>
  </si>
  <si>
    <t>青森県東北町</t>
  </si>
  <si>
    <t>渋谷区</t>
  </si>
  <si>
    <t>324418</t>
  </si>
  <si>
    <t>R4補正（地）</t>
    <rPh sb="2" eb="4">
      <t>ホセイ</t>
    </rPh>
    <phoneticPr fontId="20"/>
  </si>
  <si>
    <t>23238</t>
  </si>
  <si>
    <t>01205</t>
  </si>
  <si>
    <t>240001</t>
  </si>
  <si>
    <t>131148</t>
  </si>
  <si>
    <t>192104</t>
  </si>
  <si>
    <t>中野区</t>
  </si>
  <si>
    <t>東京都御蔵島村</t>
  </si>
  <si>
    <t>28221</t>
  </si>
  <si>
    <t>131156</t>
  </si>
  <si>
    <t>和水町</t>
  </si>
  <si>
    <t>玄海町</t>
  </si>
  <si>
    <t>杉並区</t>
  </si>
  <si>
    <t>131164</t>
  </si>
  <si>
    <t>豊島区</t>
  </si>
  <si>
    <t>472115</t>
  </si>
  <si>
    <t>132110</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</si>
  <si>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</si>
  <si>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</si>
  <si>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</si>
  <si>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</si>
  <si>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</si>
  <si>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</si>
  <si>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</si>
  <si>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</si>
  <si>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</si>
  <si>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</si>
  <si>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</si>
  <si>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</si>
  <si>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</si>
  <si>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</si>
  <si>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</si>
  <si>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</si>
  <si>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25203</t>
  </si>
  <si>
    <t>07464</t>
  </si>
  <si>
    <t>28481</t>
  </si>
  <si>
    <t>葛飾区</t>
  </si>
  <si>
    <t>462047</t>
  </si>
  <si>
    <t>132012</t>
  </si>
  <si>
    <t>04361</t>
  </si>
  <si>
    <t>八王子市</t>
  </si>
  <si>
    <t>472107</t>
  </si>
  <si>
    <t>養老町</t>
  </si>
  <si>
    <t>132021</t>
  </si>
  <si>
    <t>132047</t>
  </si>
  <si>
    <t>252140</t>
  </si>
  <si>
    <t>岡山市</t>
  </si>
  <si>
    <t>272281</t>
  </si>
  <si>
    <t>上島町</t>
  </si>
  <si>
    <t>事業始期_フラグ</t>
    <rPh sb="0" eb="2">
      <t>ジギョウ</t>
    </rPh>
    <rPh sb="2" eb="4">
      <t>シキ</t>
    </rPh>
    <phoneticPr fontId="20"/>
  </si>
  <si>
    <t>豊橋市</t>
  </si>
  <si>
    <t>三鷹市</t>
  </si>
  <si>
    <t>132055</t>
  </si>
  <si>
    <t>21201</t>
  </si>
  <si>
    <t>132063</t>
  </si>
  <si>
    <t>47360</t>
  </si>
  <si>
    <t>204862</t>
  </si>
  <si>
    <t>愛知県高浜市</t>
  </si>
  <si>
    <t>昭島市</t>
  </si>
  <si>
    <t>亀岡市</t>
  </si>
  <si>
    <t>10384</t>
  </si>
  <si>
    <t>132080</t>
  </si>
  <si>
    <t>46218</t>
  </si>
  <si>
    <t>46206</t>
  </si>
  <si>
    <t>調布市</t>
  </si>
  <si>
    <t>05346</t>
  </si>
  <si>
    <t>低所得</t>
    <rPh sb="0" eb="3">
      <t>テイショトク</t>
    </rPh>
    <phoneticPr fontId="20"/>
  </si>
  <si>
    <t>132101</t>
  </si>
  <si>
    <t>福岡県川崎町</t>
  </si>
  <si>
    <t>394033</t>
  </si>
  <si>
    <t>132128</t>
  </si>
  <si>
    <t>132144</t>
  </si>
  <si>
    <t>282278</t>
  </si>
  <si>
    <t>宮崎県国富町</t>
  </si>
  <si>
    <t>39411</t>
  </si>
  <si>
    <t>204021</t>
  </si>
  <si>
    <t>中小企業経営支援等対策費補助金</t>
    <rPh sb="0" eb="2">
      <t>チュウショウ</t>
    </rPh>
    <rPh sb="2" eb="4">
      <t>キギョウ</t>
    </rPh>
    <rPh sb="4" eb="6">
      <t>ケイエイ</t>
    </rPh>
    <rPh sb="6" eb="8">
      <t>シエン</t>
    </rPh>
    <rPh sb="8" eb="9">
      <t>トウ</t>
    </rPh>
    <rPh sb="9" eb="11">
      <t>タイサク</t>
    </rPh>
    <rPh sb="11" eb="12">
      <t>ヒ</t>
    </rPh>
    <rPh sb="12" eb="15">
      <t>ホジョキン</t>
    </rPh>
    <phoneticPr fontId="45"/>
  </si>
  <si>
    <t>地域子供の未来応援交付金</t>
  </si>
  <si>
    <t>国立市</t>
  </si>
  <si>
    <t>北海道喜茂別町</t>
  </si>
  <si>
    <t>132195</t>
  </si>
  <si>
    <t>12204</t>
  </si>
  <si>
    <t>東大和市</t>
  </si>
  <si>
    <t>土佐町</t>
  </si>
  <si>
    <t>01646</t>
  </si>
  <si>
    <t>132217</t>
  </si>
  <si>
    <t>兵庫県相生市</t>
  </si>
  <si>
    <t>12232</t>
  </si>
  <si>
    <t>132233</t>
  </si>
  <si>
    <t>三原村</t>
  </si>
  <si>
    <t>東京都西東京市</t>
  </si>
  <si>
    <t>福井市</t>
  </si>
  <si>
    <t>多摩市</t>
  </si>
  <si>
    <t>435066</t>
  </si>
  <si>
    <t>132250</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</si>
  <si>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</si>
  <si>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</si>
  <si>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</si>
  <si>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</si>
  <si>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</si>
  <si>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</si>
  <si>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</si>
  <si>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</si>
  <si>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</si>
  <si>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</si>
  <si>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</si>
  <si>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</si>
  <si>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</si>
  <si>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</si>
  <si>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</si>
  <si>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</si>
  <si>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</si>
  <si>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</si>
  <si>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粟島浦村</t>
  </si>
  <si>
    <t>草津市</t>
  </si>
  <si>
    <t>長野県伊那市</t>
  </si>
  <si>
    <t>大島町</t>
  </si>
  <si>
    <t>南国市</t>
  </si>
  <si>
    <t>利島村</t>
  </si>
  <si>
    <t>133647</t>
  </si>
  <si>
    <t>瀬戸内市</t>
  </si>
  <si>
    <t>神津島村</t>
  </si>
  <si>
    <t>津市</t>
  </si>
  <si>
    <t>長崎県長与町</t>
  </si>
  <si>
    <t>15202</t>
  </si>
  <si>
    <t>伊勢原市</t>
  </si>
  <si>
    <t>三宅村</t>
  </si>
  <si>
    <t>232351</t>
  </si>
  <si>
    <t>205621</t>
  </si>
  <si>
    <t>八丈町</t>
  </si>
  <si>
    <t>233421</t>
  </si>
  <si>
    <t>134023</t>
  </si>
  <si>
    <t>綾瀬市</t>
  </si>
  <si>
    <t>青ヶ島村</t>
  </si>
  <si>
    <t>山形県長井市</t>
  </si>
  <si>
    <t>熊取町</t>
  </si>
  <si>
    <t>カ低所得(NO1～6):総事業費:うち低所得枠:NO2</t>
  </si>
  <si>
    <t>134210</t>
  </si>
  <si>
    <t>213039</t>
  </si>
  <si>
    <t>141003</t>
  </si>
  <si>
    <t>神奈川県</t>
  </si>
  <si>
    <t>埼玉県東松山市</t>
  </si>
  <si>
    <t>相模原市</t>
  </si>
  <si>
    <t>142018</t>
  </si>
  <si>
    <t>周南市</t>
  </si>
  <si>
    <t>横須賀市</t>
  </si>
  <si>
    <t>富田林市</t>
  </si>
  <si>
    <t>142034</t>
  </si>
  <si>
    <t>秋田県東成瀬村</t>
  </si>
  <si>
    <t>小川村</t>
  </si>
  <si>
    <t>142042</t>
  </si>
  <si>
    <t>国のR4補正予算分（通常分）
交付限度額③　（令和5年4月以降補助裏分）</t>
  </si>
  <si>
    <t>142085</t>
  </si>
  <si>
    <t>逗子市</t>
  </si>
  <si>
    <t>久米南町</t>
  </si>
  <si>
    <t>28381</t>
  </si>
  <si>
    <t>07465</t>
  </si>
  <si>
    <t>鹿児島県枕崎市</t>
  </si>
  <si>
    <t>東京都青ヶ島村</t>
  </si>
  <si>
    <t>142107</t>
  </si>
  <si>
    <t>三浦市</t>
  </si>
  <si>
    <t>山江村</t>
  </si>
  <si>
    <t>464929</t>
  </si>
  <si>
    <t>142115</t>
  </si>
  <si>
    <t>32501</t>
  </si>
  <si>
    <t>06362</t>
  </si>
  <si>
    <t>秦野市</t>
  </si>
  <si>
    <t>272141</t>
  </si>
  <si>
    <t>23227</t>
  </si>
  <si>
    <t>142123</t>
  </si>
  <si>
    <t>06301</t>
  </si>
  <si>
    <t>223069</t>
  </si>
  <si>
    <t>11211</t>
  </si>
  <si>
    <t>滋賀県湖南市</t>
  </si>
  <si>
    <t>厚木市</t>
  </si>
  <si>
    <t>462241</t>
  </si>
  <si>
    <t>142131</t>
  </si>
  <si>
    <t>香川県東かがわ市</t>
  </si>
  <si>
    <t>西伊豆町</t>
  </si>
  <si>
    <t>大和市</t>
  </si>
  <si>
    <t>奈良県明日香村</t>
  </si>
  <si>
    <t>142140</t>
  </si>
  <si>
    <t>栃木県足利市</t>
  </si>
  <si>
    <t>142166</t>
  </si>
  <si>
    <t>142174</t>
  </si>
  <si>
    <t>142182</t>
  </si>
  <si>
    <t>千葉県市川市</t>
  </si>
  <si>
    <t>寒川町</t>
  </si>
  <si>
    <t>143413</t>
  </si>
  <si>
    <t>413879</t>
  </si>
  <si>
    <t>R4予備(R5.3月・5月通知)</t>
    <rPh sb="12" eb="13">
      <t>ガツ</t>
    </rPh>
    <phoneticPr fontId="20"/>
  </si>
  <si>
    <t>162086</t>
  </si>
  <si>
    <t>10208</t>
  </si>
  <si>
    <t>大磯町</t>
  </si>
  <si>
    <t>143618</t>
  </si>
  <si>
    <t>403423</t>
  </si>
  <si>
    <t>中井町</t>
  </si>
  <si>
    <t>大井町</t>
  </si>
  <si>
    <t>疾病予防対策事業費等補助金</t>
  </si>
  <si>
    <t>202100</t>
  </si>
  <si>
    <t>21204</t>
  </si>
  <si>
    <t>143634</t>
  </si>
  <si>
    <t>宮古島市</t>
  </si>
  <si>
    <t>21208</t>
  </si>
  <si>
    <t>143642</t>
  </si>
  <si>
    <t>山北町</t>
  </si>
  <si>
    <t>442071</t>
  </si>
  <si>
    <t>143669</t>
  </si>
  <si>
    <t>143821</t>
  </si>
  <si>
    <t>423220</t>
  </si>
  <si>
    <t>143839</t>
  </si>
  <si>
    <t>真鶴町</t>
  </si>
  <si>
    <t>206024</t>
  </si>
  <si>
    <t>02301</t>
  </si>
  <si>
    <t>妙高市</t>
  </si>
  <si>
    <t>出水市</t>
  </si>
  <si>
    <t>272051</t>
  </si>
  <si>
    <t>本部町</t>
  </si>
  <si>
    <t>湯河原町</t>
  </si>
  <si>
    <t>402036</t>
  </si>
  <si>
    <t>大阪府枚方市</t>
  </si>
  <si>
    <t>愛川町</t>
  </si>
  <si>
    <t>02367</t>
  </si>
  <si>
    <t>清川村</t>
  </si>
  <si>
    <t>151009</t>
  </si>
  <si>
    <t>新潟県</t>
  </si>
  <si>
    <t>272108</t>
  </si>
  <si>
    <t>152021</t>
  </si>
  <si>
    <t>344311</t>
  </si>
  <si>
    <t>防府市</t>
  </si>
  <si>
    <t>入善町</t>
  </si>
  <si>
    <t>152048</t>
  </si>
  <si>
    <t>三条市</t>
  </si>
  <si>
    <t>152056</t>
  </si>
  <si>
    <t>19202</t>
  </si>
  <si>
    <t>152064</t>
  </si>
  <si>
    <t>152081</t>
  </si>
  <si>
    <t>270008</t>
  </si>
  <si>
    <t>紀の川市</t>
  </si>
  <si>
    <t>01213</t>
  </si>
  <si>
    <t>152099</t>
  </si>
  <si>
    <t>道志村</t>
  </si>
  <si>
    <t>07209</t>
  </si>
  <si>
    <t>加茂市</t>
  </si>
  <si>
    <t>01645</t>
  </si>
  <si>
    <t>北海道えりも町</t>
  </si>
  <si>
    <t>奈義町</t>
  </si>
  <si>
    <t>北海道別海町</t>
  </si>
  <si>
    <t>224243</t>
  </si>
  <si>
    <t>152137</t>
  </si>
  <si>
    <t>本実施計画のNo.7以降に記載していた低所得世帯支援枠を活用した低所得世帯支援に関連する事業を削除し空欄にする又はNo.1～No.6の事業と重複しない内容に修正している</t>
    <rPh sb="13" eb="15">
      <t>キサイ</t>
    </rPh>
    <rPh sb="47" eb="49">
      <t>サクジョ</t>
    </rPh>
    <rPh sb="50" eb="52">
      <t>クウラン</t>
    </rPh>
    <rPh sb="55" eb="56">
      <t>マタ</t>
    </rPh>
    <rPh sb="67" eb="69">
      <t>ジギョウ</t>
    </rPh>
    <rPh sb="70" eb="72">
      <t>チョウフク</t>
    </rPh>
    <rPh sb="75" eb="77">
      <t>ナイヨウ</t>
    </rPh>
    <rPh sb="78" eb="80">
      <t>シュウセイ</t>
    </rPh>
    <phoneticPr fontId="20"/>
  </si>
  <si>
    <t>162116</t>
  </si>
  <si>
    <t>国のR4補正予算分（通常分）（交付限度額①、②、③）</t>
    <rPh sb="0" eb="1">
      <t>クニ</t>
    </rPh>
    <rPh sb="4" eb="6">
      <t>ホセイ</t>
    </rPh>
    <rPh sb="6" eb="8">
      <t>ヨサン</t>
    </rPh>
    <rPh sb="8" eb="9">
      <t>ブン</t>
    </rPh>
    <rPh sb="10" eb="12">
      <t>ツウジョウ</t>
    </rPh>
    <rPh sb="12" eb="13">
      <t>ブン</t>
    </rPh>
    <rPh sb="15" eb="17">
      <t>コウフ</t>
    </rPh>
    <rPh sb="17" eb="19">
      <t>ゲンド</t>
    </rPh>
    <rPh sb="19" eb="20">
      <t>ガク</t>
    </rPh>
    <phoneticPr fontId="20"/>
  </si>
  <si>
    <t>糸魚川市</t>
  </si>
  <si>
    <t>松茂町</t>
  </si>
  <si>
    <t>382035</t>
  </si>
  <si>
    <t>152170</t>
  </si>
  <si>
    <t>152188</t>
  </si>
  <si>
    <t>加賀市</t>
  </si>
  <si>
    <t>五泉市</t>
  </si>
  <si>
    <t>07301</t>
  </si>
  <si>
    <t>①の修正を行うにあたり、本実施計画のNo.7以降に記載していた低所得世帯支援枠を活用した低所得世帯支援に関連する事業を削除し空欄にする場合、当該空欄に別の事業を記載していない</t>
    <rPh sb="70" eb="72">
      <t>トウガイ</t>
    </rPh>
    <rPh sb="72" eb="74">
      <t>クウラン</t>
    </rPh>
    <rPh sb="75" eb="76">
      <t>ベツ</t>
    </rPh>
    <rPh sb="77" eb="79">
      <t>ジギョウ</t>
    </rPh>
    <rPh sb="80" eb="82">
      <t>キサイ</t>
    </rPh>
    <phoneticPr fontId="20"/>
  </si>
  <si>
    <t>152234</t>
  </si>
  <si>
    <t>阿賀野市</t>
  </si>
  <si>
    <t>01409</t>
  </si>
  <si>
    <t>46213</t>
  </si>
  <si>
    <t>南魚沼市</t>
  </si>
  <si>
    <t>152277</t>
  </si>
  <si>
    <t>01561</t>
  </si>
  <si>
    <t>33445</t>
  </si>
  <si>
    <t>282189</t>
  </si>
  <si>
    <t>胎内市</t>
  </si>
  <si>
    <t>東京都東村山市</t>
  </si>
  <si>
    <t>153613</t>
  </si>
  <si>
    <t>ア配分:限度額:⑧:</t>
  </si>
  <si>
    <t>群馬県長野原町</t>
  </si>
  <si>
    <t>田上町</t>
  </si>
  <si>
    <t>神埼市</t>
  </si>
  <si>
    <t>153851</t>
  </si>
  <si>
    <t>訪日外国人旅行者周遊促進事業費補助金</t>
    <rPh sb="0" eb="2">
      <t>ホウニチ</t>
    </rPh>
    <rPh sb="2" eb="4">
      <t>ガイコク</t>
    </rPh>
    <rPh sb="4" eb="5">
      <t>ジン</t>
    </rPh>
    <rPh sb="5" eb="8">
      <t>リョコウシャ</t>
    </rPh>
    <rPh sb="8" eb="10">
      <t>シュウユウ</t>
    </rPh>
    <rPh sb="10" eb="12">
      <t>ソクシン</t>
    </rPh>
    <rPh sb="12" eb="15">
      <t>ジギョウヒ</t>
    </rPh>
    <rPh sb="15" eb="18">
      <t>ホジョキン</t>
    </rPh>
    <phoneticPr fontId="44"/>
  </si>
  <si>
    <t>40000</t>
  </si>
  <si>
    <t>湯沢町</t>
  </si>
  <si>
    <t>長野県売木村</t>
  </si>
  <si>
    <t>16211</t>
  </si>
  <si>
    <t>322024</t>
  </si>
  <si>
    <t>433675</t>
  </si>
  <si>
    <t>216046</t>
  </si>
  <si>
    <t>154822</t>
  </si>
  <si>
    <t>関川村</t>
  </si>
  <si>
    <t>364053</t>
  </si>
  <si>
    <t>12218</t>
  </si>
  <si>
    <t>162019</t>
  </si>
  <si>
    <t>40421</t>
  </si>
  <si>
    <t>富山県</t>
  </si>
  <si>
    <t>富山市</t>
  </si>
  <si>
    <t>埼玉県熊谷市</t>
  </si>
  <si>
    <t>162051</t>
  </si>
  <si>
    <t>氷見市</t>
  </si>
  <si>
    <t>砺波市</t>
  </si>
  <si>
    <t>射水市</t>
  </si>
  <si>
    <t>163210</t>
  </si>
  <si>
    <t>小豆島町</t>
  </si>
  <si>
    <t>172073</t>
  </si>
  <si>
    <t>舟橋村</t>
  </si>
  <si>
    <t>徳島県東みよし町</t>
  </si>
  <si>
    <t>04445</t>
  </si>
  <si>
    <t>大阪府寝屋川市</t>
  </si>
  <si>
    <t>163236</t>
  </si>
  <si>
    <t>163422</t>
  </si>
  <si>
    <t>金沢市</t>
  </si>
  <si>
    <t>越前市</t>
  </si>
  <si>
    <t>172120</t>
  </si>
  <si>
    <t>佐賀県玄海町</t>
  </si>
  <si>
    <t>173657</t>
  </si>
  <si>
    <t>長野県王滝村</t>
  </si>
  <si>
    <t>172022</t>
  </si>
  <si>
    <t>七尾市</t>
  </si>
  <si>
    <t>05204</t>
  </si>
  <si>
    <t>小松市</t>
  </si>
  <si>
    <t>エラー（事業始期・終期比較）</t>
    <rPh sb="4" eb="6">
      <t>ジギョウ</t>
    </rPh>
    <rPh sb="6" eb="8">
      <t>シキ</t>
    </rPh>
    <rPh sb="9" eb="11">
      <t>シュウキ</t>
    </rPh>
    <rPh sb="11" eb="13">
      <t>ヒカク</t>
    </rPh>
    <phoneticPr fontId="20"/>
  </si>
  <si>
    <t>宮城県村田町</t>
  </si>
  <si>
    <t>28446</t>
  </si>
  <si>
    <t>27216</t>
  </si>
  <si>
    <t>01209</t>
  </si>
  <si>
    <t>172057</t>
  </si>
  <si>
    <t>珠洲市</t>
  </si>
  <si>
    <t>172065</t>
  </si>
  <si>
    <t>06209</t>
  </si>
  <si>
    <t>垂井町</t>
  </si>
  <si>
    <t>羽咋市</t>
  </si>
  <si>
    <t>203611</t>
  </si>
  <si>
    <t>滋賀県大津市</t>
  </si>
  <si>
    <t>かほく市</t>
  </si>
  <si>
    <t>津幡町</t>
  </si>
  <si>
    <t>エ通常分:事業数:④－１:</t>
  </si>
  <si>
    <t>群馬県片品村</t>
  </si>
  <si>
    <t>市川三郷町</t>
  </si>
  <si>
    <t>内灘町</t>
  </si>
  <si>
    <t>太宰府市</t>
  </si>
  <si>
    <t>大野市</t>
  </si>
  <si>
    <t>22223</t>
  </si>
  <si>
    <t>07201</t>
  </si>
  <si>
    <t>174076</t>
  </si>
  <si>
    <t>価格高騰重点支援金事業（低所得世帯支援）
【低所得者世帯給付金】</t>
  </si>
  <si>
    <t>174611</t>
  </si>
  <si>
    <t>高知県大豊町</t>
  </si>
  <si>
    <t>山中湖村</t>
  </si>
  <si>
    <t>北海道七飯町</t>
  </si>
  <si>
    <t>穴水町</t>
  </si>
  <si>
    <t>大阪府熊取町</t>
  </si>
  <si>
    <t>山口市</t>
  </si>
  <si>
    <t>454290</t>
  </si>
  <si>
    <t>182010</t>
  </si>
  <si>
    <t>314021</t>
  </si>
  <si>
    <t>小浜市</t>
  </si>
  <si>
    <t>通常交付金</t>
    <rPh sb="0" eb="2">
      <t>ツウジョウ</t>
    </rPh>
    <rPh sb="2" eb="5">
      <t>コウフキン</t>
    </rPh>
    <phoneticPr fontId="20"/>
  </si>
  <si>
    <t>和歌山県</t>
  </si>
  <si>
    <t>342114</t>
  </si>
  <si>
    <t>24341</t>
  </si>
  <si>
    <t>182079</t>
  </si>
  <si>
    <t>182087</t>
  </si>
  <si>
    <t>182095</t>
  </si>
  <si>
    <t>坂井市</t>
  </si>
  <si>
    <t>203823</t>
  </si>
  <si>
    <t>183229</t>
  </si>
  <si>
    <t>永平寺町</t>
  </si>
  <si>
    <t>千葉県九十九里町</t>
  </si>
  <si>
    <t>294420</t>
  </si>
  <si>
    <t>184047</t>
  </si>
  <si>
    <t>R5.6</t>
  </si>
  <si>
    <t>南越前町</t>
  </si>
  <si>
    <t>美浜町</t>
  </si>
  <si>
    <t>184811</t>
  </si>
  <si>
    <t>若狭町</t>
  </si>
  <si>
    <t>東御市</t>
  </si>
  <si>
    <t>192023</t>
  </si>
  <si>
    <t>01229</t>
  </si>
  <si>
    <t>222208</t>
  </si>
  <si>
    <t>上板町</t>
  </si>
  <si>
    <t>192040</t>
  </si>
  <si>
    <t>都留市</t>
  </si>
  <si>
    <t>愛知県弥富市</t>
  </si>
  <si>
    <t>茨城県水戸市</t>
  </si>
  <si>
    <t>192058</t>
  </si>
  <si>
    <t>192074</t>
  </si>
  <si>
    <t>02207</t>
  </si>
  <si>
    <t>192082</t>
  </si>
  <si>
    <t>東京都港区</t>
  </si>
  <si>
    <t>13381</t>
  </si>
  <si>
    <t>南アルプス市</t>
  </si>
  <si>
    <t>08364</t>
  </si>
  <si>
    <t>徳島県石井町</t>
  </si>
  <si>
    <t>甲斐市</t>
  </si>
  <si>
    <t>192121</t>
  </si>
  <si>
    <t>11224</t>
  </si>
  <si>
    <t>北海道清水町</t>
  </si>
  <si>
    <t>高取町</t>
  </si>
  <si>
    <t>192147</t>
  </si>
  <si>
    <t>01664</t>
  </si>
  <si>
    <t>463035</t>
  </si>
  <si>
    <t>06363</t>
  </si>
  <si>
    <t>193640</t>
  </si>
  <si>
    <t>38401</t>
  </si>
  <si>
    <t>454435</t>
  </si>
  <si>
    <t>鳥取県智頭町</t>
  </si>
  <si>
    <t>早川町</t>
  </si>
  <si>
    <t>303445</t>
  </si>
  <si>
    <t>上松町</t>
  </si>
  <si>
    <t>194221</t>
  </si>
  <si>
    <t>鳥取県八頭町</t>
  </si>
  <si>
    <t>北海道下川町</t>
  </si>
  <si>
    <t>194239</t>
  </si>
  <si>
    <t>353213</t>
  </si>
  <si>
    <t>西桂町</t>
  </si>
  <si>
    <t>203629</t>
  </si>
  <si>
    <t>234249</t>
  </si>
  <si>
    <t>カ低所得(NO1～6):対象経費:7000億円から充当:</t>
  </si>
  <si>
    <t>忍野村</t>
  </si>
  <si>
    <t>神奈川県綾瀬市</t>
  </si>
  <si>
    <t>194255</t>
  </si>
  <si>
    <t>402125</t>
  </si>
  <si>
    <t>194298</t>
  </si>
  <si>
    <t>宮城県大和町</t>
  </si>
  <si>
    <t>高千穂町</t>
  </si>
  <si>
    <t>194425</t>
  </si>
  <si>
    <t>47328</t>
  </si>
  <si>
    <t>小菅村</t>
  </si>
  <si>
    <t>194433</t>
  </si>
  <si>
    <t>222216</t>
  </si>
  <si>
    <t>知夫村</t>
  </si>
  <si>
    <t>神奈川県横須賀市</t>
  </si>
  <si>
    <t>202011</t>
  </si>
  <si>
    <t>二酸化炭素排出抑制対策事業費等補助金</t>
  </si>
  <si>
    <t>202029</t>
  </si>
  <si>
    <t>202045</t>
  </si>
  <si>
    <t>202053</t>
  </si>
  <si>
    <t>諏訪市</t>
  </si>
  <si>
    <t>263443</t>
  </si>
  <si>
    <t>202070</t>
  </si>
  <si>
    <t>202088</t>
  </si>
  <si>
    <t>小諸市</t>
  </si>
  <si>
    <t>202096</t>
  </si>
  <si>
    <t>06201</t>
  </si>
  <si>
    <t>オ特別事業:事業数:個人給付:</t>
  </si>
  <si>
    <t>愛知県尾張旭市</t>
  </si>
  <si>
    <t>23562</t>
  </si>
  <si>
    <t>07203</t>
  </si>
  <si>
    <t>202118</t>
  </si>
  <si>
    <t>202134</t>
  </si>
  <si>
    <t>飯山市</t>
  </si>
  <si>
    <t>西原村</t>
  </si>
  <si>
    <t>213837</t>
  </si>
  <si>
    <t>三重県四日市市</t>
  </si>
  <si>
    <t>202142</t>
  </si>
  <si>
    <t>312029</t>
  </si>
  <si>
    <t>千曲市</t>
  </si>
  <si>
    <t>02423</t>
  </si>
  <si>
    <t>202207</t>
  </si>
  <si>
    <t>203033</t>
  </si>
  <si>
    <t>422100</t>
  </si>
  <si>
    <t>332089</t>
  </si>
  <si>
    <t>安田町</t>
  </si>
  <si>
    <t>203041</t>
  </si>
  <si>
    <t>13305</t>
  </si>
  <si>
    <t>07402</t>
  </si>
  <si>
    <t>215058</t>
  </si>
  <si>
    <t>川上村</t>
  </si>
  <si>
    <t>篠栗町</t>
  </si>
  <si>
    <t>203076</t>
  </si>
  <si>
    <t>美濃加茂市</t>
  </si>
  <si>
    <t>北相木村</t>
  </si>
  <si>
    <t>394271</t>
  </si>
  <si>
    <t>06206</t>
  </si>
  <si>
    <t>45341</t>
  </si>
  <si>
    <t>203211</t>
  </si>
  <si>
    <t>大崎町</t>
  </si>
  <si>
    <t>ア配分:今回:①②③:</t>
  </si>
  <si>
    <t>軽井沢町</t>
  </si>
  <si>
    <t>大阪府大阪狭山市</t>
  </si>
  <si>
    <t>203246</t>
  </si>
  <si>
    <t>203491</t>
  </si>
  <si>
    <t>国富町</t>
  </si>
  <si>
    <t>青木村</t>
  </si>
  <si>
    <t>麻績村</t>
  </si>
  <si>
    <t>203505</t>
  </si>
  <si>
    <t>03206</t>
  </si>
  <si>
    <t>与論町</t>
  </si>
  <si>
    <t>三重県紀北町</t>
  </si>
  <si>
    <t>21213</t>
  </si>
  <si>
    <t>辰野町</t>
  </si>
  <si>
    <t>294268</t>
  </si>
  <si>
    <t>203831</t>
  </si>
  <si>
    <t>07423</t>
  </si>
  <si>
    <t>203840</t>
  </si>
  <si>
    <t>飯島町</t>
  </si>
  <si>
    <t>203858</t>
  </si>
  <si>
    <t>36342</t>
  </si>
  <si>
    <t>吉田町</t>
  </si>
  <si>
    <t>中川村</t>
  </si>
  <si>
    <t>宮田村</t>
  </si>
  <si>
    <t>30361</t>
  </si>
  <si>
    <t>松川町</t>
  </si>
  <si>
    <t>確認結果</t>
    <rPh sb="0" eb="2">
      <t>カクニン</t>
    </rPh>
    <rPh sb="2" eb="4">
      <t>ケッカ</t>
    </rPh>
    <phoneticPr fontId="20"/>
  </si>
  <si>
    <t>高森町</t>
  </si>
  <si>
    <t>384020</t>
  </si>
  <si>
    <t>21218</t>
  </si>
  <si>
    <t>204048</t>
  </si>
  <si>
    <t>204099</t>
  </si>
  <si>
    <t>平谷村</t>
  </si>
  <si>
    <t>204102</t>
  </si>
  <si>
    <t>松崎町</t>
  </si>
  <si>
    <t>204111</t>
  </si>
  <si>
    <t>422053</t>
  </si>
  <si>
    <t>浦添市</t>
  </si>
  <si>
    <t>204129</t>
  </si>
  <si>
    <t>売木村</t>
  </si>
  <si>
    <t>R4.5</t>
  </si>
  <si>
    <t>北海道羅臼町</t>
  </si>
  <si>
    <t>岐阜県</t>
  </si>
  <si>
    <t>342025</t>
  </si>
  <si>
    <t>25443</t>
  </si>
  <si>
    <t>204145</t>
  </si>
  <si>
    <t>40503</t>
  </si>
  <si>
    <t>喬木村</t>
  </si>
  <si>
    <t>204234</t>
  </si>
  <si>
    <t>19422</t>
  </si>
  <si>
    <t>204307</t>
  </si>
  <si>
    <t>204323</t>
  </si>
  <si>
    <t>204480</t>
  </si>
  <si>
    <t>342131</t>
  </si>
  <si>
    <t>岐阜県輪之内町</t>
  </si>
  <si>
    <t>204510</t>
  </si>
  <si>
    <t>03301</t>
  </si>
  <si>
    <t>青森県三沢市</t>
  </si>
  <si>
    <t>宗像市</t>
  </si>
  <si>
    <t>204528</t>
  </si>
  <si>
    <t>204820</t>
  </si>
  <si>
    <t>222143</t>
  </si>
  <si>
    <t>212130</t>
  </si>
  <si>
    <t>212105</t>
  </si>
  <si>
    <t>松川村</t>
  </si>
  <si>
    <t>204854</t>
  </si>
  <si>
    <t>白馬村</t>
  </si>
  <si>
    <t>小谷村</t>
  </si>
  <si>
    <t>北海道北竜町</t>
  </si>
  <si>
    <t>43212</t>
  </si>
  <si>
    <t>隠岐の島町</t>
  </si>
  <si>
    <t>205214</t>
  </si>
  <si>
    <t>363880</t>
  </si>
  <si>
    <t>205419</t>
  </si>
  <si>
    <t>若桜町</t>
  </si>
  <si>
    <t>205613</t>
  </si>
  <si>
    <t>天川村</t>
  </si>
  <si>
    <t>木島平村</t>
  </si>
  <si>
    <t>豊明市</t>
  </si>
  <si>
    <t>205630</t>
  </si>
  <si>
    <t>基金_補助</t>
    <rPh sb="0" eb="2">
      <t>キキン</t>
    </rPh>
    <rPh sb="3" eb="5">
      <t>ホジョ</t>
    </rPh>
    <phoneticPr fontId="20"/>
  </si>
  <si>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</si>
  <si>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</si>
  <si>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</si>
  <si>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</si>
  <si>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</si>
  <si>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</si>
  <si>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</si>
  <si>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</si>
  <si>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</si>
  <si>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</si>
  <si>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</si>
  <si>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</si>
  <si>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</si>
  <si>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</si>
  <si>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</si>
  <si>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</si>
  <si>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</si>
  <si>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</si>
  <si>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</si>
  <si>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④省エネ家電等への買い換え促進による生活者支援</t>
    <rPh sb="1" eb="2">
      <t>ショウ</t>
    </rPh>
    <rPh sb="4" eb="6">
      <t>カデン</t>
    </rPh>
    <rPh sb="6" eb="7">
      <t>トウ</t>
    </rPh>
    <rPh sb="9" eb="10">
      <t>カ</t>
    </rPh>
    <rPh sb="11" eb="12">
      <t>カ</t>
    </rPh>
    <rPh sb="13" eb="15">
      <t>ソクシン</t>
    </rPh>
    <rPh sb="18" eb="21">
      <t>セイカツシャ</t>
    </rPh>
    <rPh sb="21" eb="23">
      <t>シエン</t>
    </rPh>
    <phoneticPr fontId="20"/>
  </si>
  <si>
    <t>39301</t>
  </si>
  <si>
    <t>222089</t>
  </si>
  <si>
    <t>瑞浪市</t>
  </si>
  <si>
    <t>東京都三鷹市</t>
  </si>
  <si>
    <t>吉野ヶ里町</t>
  </si>
  <si>
    <t>恵那市</t>
  </si>
  <si>
    <t>212113</t>
  </si>
  <si>
    <t>徳島県鳴門市</t>
  </si>
  <si>
    <t>18483</t>
  </si>
  <si>
    <t>232033</t>
  </si>
  <si>
    <t>212148</t>
  </si>
  <si>
    <t>ウ推奨メニュ:対象経費:⑨:</t>
  </si>
  <si>
    <t>可児市</t>
  </si>
  <si>
    <t>393037</t>
  </si>
  <si>
    <t>212164</t>
  </si>
  <si>
    <t>08214</t>
  </si>
  <si>
    <t>岐南町</t>
  </si>
  <si>
    <t>エラー（選択した交付金区分と異なる入力B1～B4)</t>
    <rPh sb="4" eb="6">
      <t>センタク</t>
    </rPh>
    <rPh sb="8" eb="11">
      <t>コウフキン</t>
    </rPh>
    <rPh sb="11" eb="13">
      <t>クブン</t>
    </rPh>
    <rPh sb="14" eb="15">
      <t>コト</t>
    </rPh>
    <rPh sb="17" eb="19">
      <t>ニュウリョク</t>
    </rPh>
    <phoneticPr fontId="20"/>
  </si>
  <si>
    <t>本巣市</t>
  </si>
  <si>
    <t>名古屋市</t>
    <rPh sb="0" eb="4">
      <t>ナゴヤシ</t>
    </rPh>
    <phoneticPr fontId="20"/>
  </si>
  <si>
    <t>荒尾市</t>
  </si>
  <si>
    <t>奈良県御所市</t>
  </si>
  <si>
    <t>212211</t>
  </si>
  <si>
    <t>282090</t>
  </si>
  <si>
    <t>関ケ原町</t>
  </si>
  <si>
    <t>07214</t>
  </si>
  <si>
    <t>未使用(「○」、「－」になる前のフラグ)</t>
    <rPh sb="0" eb="3">
      <t>ミシヨウ</t>
    </rPh>
    <rPh sb="14" eb="15">
      <t>マエ</t>
    </rPh>
    <phoneticPr fontId="20"/>
  </si>
  <si>
    <t>神戸町</t>
  </si>
  <si>
    <t>244414</t>
  </si>
  <si>
    <t>07408</t>
  </si>
  <si>
    <t>揖斐川町</t>
  </si>
  <si>
    <t>大野町</t>
  </si>
  <si>
    <t>262102</t>
  </si>
  <si>
    <t>214213</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</si>
  <si>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</si>
  <si>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</si>
  <si>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</si>
  <si>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</si>
  <si>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</si>
  <si>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</si>
  <si>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</si>
  <si>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</si>
  <si>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</si>
  <si>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</si>
  <si>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</si>
  <si>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</si>
  <si>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</si>
  <si>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</si>
  <si>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</si>
  <si>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</si>
  <si>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</si>
  <si>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</si>
  <si>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</si>
  <si>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</si>
  <si>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</si>
  <si>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福岡県直方市</t>
  </si>
  <si>
    <t>10424</t>
  </si>
  <si>
    <t>222038</t>
  </si>
  <si>
    <t>鹿児島県喜界町</t>
  </si>
  <si>
    <t>北海道浜頓別町</t>
  </si>
  <si>
    <t>碧南市</t>
  </si>
  <si>
    <t>渡嘉敷村</t>
  </si>
  <si>
    <t>オ特別事業:対象経費:個人給付:</t>
  </si>
  <si>
    <t>222054</t>
  </si>
  <si>
    <t>28219</t>
  </si>
  <si>
    <t>222062</t>
  </si>
  <si>
    <t>422070</t>
  </si>
  <si>
    <t>222071</t>
  </si>
  <si>
    <t>224294</t>
  </si>
  <si>
    <t>富士宮市</t>
  </si>
  <si>
    <t>海南市</t>
  </si>
  <si>
    <t>神奈川県大磯町</t>
  </si>
  <si>
    <t>伊東市</t>
  </si>
  <si>
    <t>222097</t>
  </si>
  <si>
    <t>39204</t>
  </si>
  <si>
    <t>庄原市</t>
  </si>
  <si>
    <t>三重県桑名市</t>
  </si>
  <si>
    <t>15461</t>
  </si>
  <si>
    <t>222101</t>
  </si>
  <si>
    <t>磐田市</t>
  </si>
  <si>
    <t>222127</t>
  </si>
  <si>
    <t>焼津市</t>
  </si>
  <si>
    <t>01610</t>
  </si>
  <si>
    <t>363219</t>
  </si>
  <si>
    <t>01220</t>
  </si>
  <si>
    <t>掛川市</t>
  </si>
  <si>
    <t>222151</t>
  </si>
  <si>
    <t>袋井市</t>
  </si>
  <si>
    <t>下田市</t>
  </si>
  <si>
    <t>裾野市</t>
  </si>
  <si>
    <t>湖西市</t>
  </si>
  <si>
    <t>稲美町</t>
  </si>
  <si>
    <t>三重県伊勢市</t>
  </si>
  <si>
    <t>御前崎市</t>
  </si>
  <si>
    <t>222241</t>
  </si>
  <si>
    <t>222259</t>
  </si>
  <si>
    <t>牧之原市</t>
  </si>
  <si>
    <t>223018</t>
  </si>
  <si>
    <t>錦江町</t>
  </si>
  <si>
    <t>01332</t>
  </si>
  <si>
    <t>奈良県三郷町</t>
  </si>
  <si>
    <t>東伊豆町</t>
  </si>
  <si>
    <t>沖縄県伊江村</t>
  </si>
  <si>
    <t>223425</t>
  </si>
  <si>
    <t>長泉町</t>
  </si>
  <si>
    <t>岐阜県白川町</t>
  </si>
  <si>
    <t>23425</t>
  </si>
  <si>
    <t>小山町</t>
  </si>
  <si>
    <t>愛知県</t>
  </si>
  <si>
    <t>一宮市</t>
  </si>
  <si>
    <t>232041</t>
  </si>
  <si>
    <t>春日井市</t>
  </si>
  <si>
    <t>R5当初（地）</t>
  </si>
  <si>
    <t>21404</t>
  </si>
  <si>
    <t>01632</t>
  </si>
  <si>
    <t>26366</t>
  </si>
  <si>
    <t>232076</t>
  </si>
  <si>
    <t>豊川市</t>
  </si>
  <si>
    <t>232084</t>
  </si>
  <si>
    <t>津島市</t>
  </si>
  <si>
    <t>473758</t>
  </si>
  <si>
    <t>山口県田布施町</t>
  </si>
  <si>
    <t>徳島県</t>
  </si>
  <si>
    <t>08203</t>
  </si>
  <si>
    <t>11214</t>
  </si>
  <si>
    <t>21209</t>
  </si>
  <si>
    <t>232092</t>
  </si>
  <si>
    <t>294462</t>
  </si>
  <si>
    <t>232106</t>
  </si>
  <si>
    <t>最終事業NO</t>
  </si>
  <si>
    <t>豊田市</t>
  </si>
  <si>
    <t>472140</t>
  </si>
  <si>
    <t>01425</t>
  </si>
  <si>
    <t>07483</t>
  </si>
  <si>
    <t>232131</t>
  </si>
  <si>
    <t>293431</t>
  </si>
  <si>
    <t>433641</t>
  </si>
  <si>
    <t>静岡県裾野市</t>
  </si>
  <si>
    <t>蒲郡市</t>
  </si>
  <si>
    <t>28229</t>
  </si>
  <si>
    <t>232157</t>
  </si>
  <si>
    <t>04422</t>
  </si>
  <si>
    <t>232165</t>
  </si>
  <si>
    <t>常滑市</t>
  </si>
  <si>
    <t>エラー（交付対象経費0）</t>
    <rPh sb="4" eb="6">
      <t>コウフ</t>
    </rPh>
    <rPh sb="6" eb="8">
      <t>タイショウ</t>
    </rPh>
    <rPh sb="8" eb="10">
      <t>ケイヒ</t>
    </rPh>
    <phoneticPr fontId="20"/>
  </si>
  <si>
    <t>232173</t>
  </si>
  <si>
    <t>322091</t>
  </si>
  <si>
    <t>北海道幌延町</t>
  </si>
  <si>
    <t>273210</t>
  </si>
  <si>
    <t>232190</t>
  </si>
  <si>
    <t>宮津市</t>
  </si>
  <si>
    <t>北海道赤井川村</t>
  </si>
  <si>
    <t>232203</t>
  </si>
  <si>
    <t>434680</t>
  </si>
  <si>
    <t>岐阜県瑞浪市</t>
  </si>
  <si>
    <t>新城市</t>
  </si>
  <si>
    <t>01000</t>
  </si>
  <si>
    <t>336220</t>
  </si>
  <si>
    <t>長野県平谷村</t>
  </si>
  <si>
    <t>福島県西郷村</t>
  </si>
  <si>
    <t>232238</t>
  </si>
  <si>
    <t>43510</t>
  </si>
  <si>
    <t>大府市</t>
  </si>
  <si>
    <t>岡山県久米南町</t>
  </si>
  <si>
    <t>知多市</t>
  </si>
  <si>
    <t>435121</t>
  </si>
  <si>
    <t>07545</t>
  </si>
  <si>
    <t>知立市</t>
  </si>
  <si>
    <t>462063</t>
  </si>
  <si>
    <t>05201</t>
  </si>
  <si>
    <t>北海道佐呂間町</t>
  </si>
  <si>
    <t>232262</t>
  </si>
  <si>
    <t>232301</t>
  </si>
  <si>
    <t>232319</t>
  </si>
  <si>
    <t>田原市</t>
  </si>
  <si>
    <t>232327</t>
  </si>
  <si>
    <t>愛西市</t>
  </si>
  <si>
    <t>262111</t>
  </si>
  <si>
    <t>232335</t>
  </si>
  <si>
    <t>佐用町</t>
  </si>
  <si>
    <t>41201</t>
  </si>
  <si>
    <t>清須市</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</si>
  <si>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</si>
  <si>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</si>
  <si>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</si>
  <si>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</si>
  <si>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</si>
  <si>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</si>
  <si>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</si>
  <si>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</si>
  <si>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</si>
  <si>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</si>
  <si>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</si>
  <si>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</si>
  <si>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</si>
  <si>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</si>
  <si>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</si>
  <si>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</si>
  <si>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</si>
  <si>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18442</t>
  </si>
  <si>
    <t>234478</t>
  </si>
  <si>
    <t>10206</t>
  </si>
  <si>
    <t>武豊町</t>
  </si>
  <si>
    <t>埼玉県上里町</t>
  </si>
  <si>
    <t>埼玉県草加市</t>
  </si>
  <si>
    <t>262129</t>
  </si>
  <si>
    <t>235016</t>
  </si>
  <si>
    <t>茨城県那珂市</t>
  </si>
  <si>
    <t>29209</t>
  </si>
  <si>
    <t>幸田町</t>
  </si>
  <si>
    <t>235610</t>
  </si>
  <si>
    <t>16207</t>
  </si>
  <si>
    <t>設楽町</t>
  </si>
  <si>
    <t>東栄町</t>
  </si>
  <si>
    <t>235636</t>
  </si>
  <si>
    <t>44213</t>
  </si>
  <si>
    <t>三重県</t>
  </si>
  <si>
    <t>242021</t>
  </si>
  <si>
    <t>242039</t>
  </si>
  <si>
    <t>松阪市</t>
  </si>
  <si>
    <t>11243</t>
  </si>
  <si>
    <t>東京都品川区</t>
  </si>
  <si>
    <t>242055</t>
  </si>
  <si>
    <t>04444</t>
  </si>
  <si>
    <t>長野県東御市</t>
  </si>
  <si>
    <t>桑名市</t>
  </si>
  <si>
    <t>09342</t>
  </si>
  <si>
    <t>福島県猪苗代町</t>
  </si>
  <si>
    <t>242071</t>
  </si>
  <si>
    <t>神奈川県三浦市</t>
  </si>
  <si>
    <t>鈴鹿市</t>
  </si>
  <si>
    <t>242080</t>
  </si>
  <si>
    <t>08204</t>
  </si>
  <si>
    <t>08205</t>
  </si>
  <si>
    <t>27224</t>
  </si>
  <si>
    <t>名張市</t>
  </si>
  <si>
    <t>412082</t>
  </si>
  <si>
    <t>07542</t>
  </si>
  <si>
    <t>尾鷲市</t>
  </si>
  <si>
    <t>予算区分_地単_通常</t>
  </si>
  <si>
    <t>242101</t>
  </si>
  <si>
    <t>473561</t>
  </si>
  <si>
    <t>佐賀県唐津市</t>
  </si>
  <si>
    <t>亀山市</t>
  </si>
  <si>
    <t>242110</t>
  </si>
  <si>
    <t>北川村</t>
  </si>
  <si>
    <t>水巻町</t>
  </si>
  <si>
    <t>大阪府松原市</t>
  </si>
  <si>
    <t>242128</t>
  </si>
  <si>
    <t>宇治田原町</t>
  </si>
  <si>
    <t>四国中央市</t>
  </si>
  <si>
    <t>熊野市</t>
  </si>
  <si>
    <t>242144</t>
  </si>
  <si>
    <t>益田市</t>
  </si>
  <si>
    <t>393053</t>
  </si>
  <si>
    <t>いなべ市</t>
  </si>
  <si>
    <t>33100</t>
  </si>
  <si>
    <t>尼崎市</t>
  </si>
  <si>
    <t>242152</t>
  </si>
  <si>
    <t>西海市</t>
  </si>
  <si>
    <t>46203</t>
  </si>
  <si>
    <t>志摩市</t>
  </si>
  <si>
    <t>久留米市</t>
  </si>
  <si>
    <t>長崎県新上五島町</t>
  </si>
  <si>
    <t>242161</t>
  </si>
  <si>
    <t>伊賀市</t>
  </si>
  <si>
    <t>432130</t>
  </si>
  <si>
    <t>08229</t>
  </si>
  <si>
    <t>木曽岬町</t>
  </si>
  <si>
    <t>243248</t>
  </si>
  <si>
    <t>菰野町</t>
  </si>
  <si>
    <t>静岡県長泉町</t>
  </si>
  <si>
    <t>多気町</t>
  </si>
  <si>
    <t>392057</t>
  </si>
  <si>
    <t>39303</t>
  </si>
  <si>
    <t>大台町</t>
  </si>
  <si>
    <t>大竹市</t>
  </si>
  <si>
    <t>文部科学大臣</t>
  </si>
  <si>
    <t>玉城町</t>
  </si>
  <si>
    <t>37202</t>
  </si>
  <si>
    <t>度会町</t>
  </si>
  <si>
    <t>244716</t>
  </si>
  <si>
    <t>大紀町</t>
  </si>
  <si>
    <t>244724</t>
  </si>
  <si>
    <t>南伊勢町</t>
  </si>
  <si>
    <t>304212</t>
  </si>
  <si>
    <t>245437</t>
  </si>
  <si>
    <t>245615</t>
  </si>
  <si>
    <t>05348</t>
  </si>
  <si>
    <t>07204</t>
  </si>
  <si>
    <t>01647</t>
  </si>
  <si>
    <t>御浜町</t>
  </si>
  <si>
    <t>エラー（地単・補助事業始期誤り※想定外のプルダウン選択）</t>
    <rPh sb="4" eb="5">
      <t>チ</t>
    </rPh>
    <rPh sb="5" eb="6">
      <t>タン</t>
    </rPh>
    <rPh sb="7" eb="9">
      <t>ホジョ</t>
    </rPh>
    <rPh sb="9" eb="11">
      <t>ジギョウ</t>
    </rPh>
    <rPh sb="11" eb="13">
      <t>シキ</t>
    </rPh>
    <rPh sb="13" eb="14">
      <t>アヤマ</t>
    </rPh>
    <rPh sb="16" eb="18">
      <t>ソウテイ</t>
    </rPh>
    <rPh sb="18" eb="19">
      <t>ガイ</t>
    </rPh>
    <rPh sb="25" eb="27">
      <t>センタク</t>
    </rPh>
    <phoneticPr fontId="20"/>
  </si>
  <si>
    <t>245623</t>
  </si>
  <si>
    <t>紀宝町</t>
  </si>
  <si>
    <t>鹿児島県伊佐市</t>
  </si>
  <si>
    <t>252018</t>
  </si>
  <si>
    <t>452033</t>
  </si>
  <si>
    <t>滋賀県</t>
  </si>
  <si>
    <t>交付金の区分</t>
    <rPh sb="0" eb="3">
      <t>コウフキン</t>
    </rPh>
    <rPh sb="4" eb="6">
      <t>クブン</t>
    </rPh>
    <phoneticPr fontId="20"/>
  </si>
  <si>
    <t>大津市</t>
  </si>
  <si>
    <t>彦根市</t>
  </si>
  <si>
    <t>雲南市</t>
  </si>
  <si>
    <t>032166</t>
  </si>
  <si>
    <t>252034</t>
  </si>
  <si>
    <t>252077</t>
  </si>
  <si>
    <t>23214</t>
  </si>
  <si>
    <t>守山市</t>
  </si>
  <si>
    <t>豊前市</t>
  </si>
  <si>
    <t>01607</t>
  </si>
  <si>
    <t>403440</t>
  </si>
  <si>
    <t>252085</t>
  </si>
  <si>
    <t>252093</t>
  </si>
  <si>
    <t>473081</t>
  </si>
  <si>
    <t>252107</t>
  </si>
  <si>
    <t>46223</t>
  </si>
  <si>
    <t>野洲市</t>
  </si>
  <si>
    <t>472123</t>
  </si>
  <si>
    <t>252115</t>
  </si>
  <si>
    <t>大阪狭山市</t>
  </si>
  <si>
    <t>室戸市</t>
  </si>
  <si>
    <t>湖南市</t>
  </si>
  <si>
    <t>沖縄県伊平屋村</t>
  </si>
  <si>
    <t>勝央町</t>
  </si>
  <si>
    <t>11221</t>
  </si>
  <si>
    <t>高島市</t>
  </si>
  <si>
    <t>徳島県阿南市</t>
  </si>
  <si>
    <t>303411</t>
  </si>
  <si>
    <t>12347</t>
  </si>
  <si>
    <t>東近江市</t>
  </si>
  <si>
    <t>253839</t>
  </si>
  <si>
    <t>253847</t>
  </si>
  <si>
    <t>種類</t>
    <rPh sb="0" eb="2">
      <t>シュルイ</t>
    </rPh>
    <phoneticPr fontId="20"/>
  </si>
  <si>
    <t>254258</t>
  </si>
  <si>
    <t>豊郷町</t>
  </si>
  <si>
    <t>01222</t>
  </si>
  <si>
    <t>東京都江東区</t>
  </si>
  <si>
    <t>12213</t>
  </si>
  <si>
    <t>愛荘町</t>
  </si>
  <si>
    <t>254410</t>
  </si>
  <si>
    <t>田辺市</t>
  </si>
  <si>
    <t>254428</t>
  </si>
  <si>
    <t>254436</t>
  </si>
  <si>
    <t>多賀町</t>
  </si>
  <si>
    <t>261009</t>
  </si>
  <si>
    <t>京都府</t>
  </si>
  <si>
    <t>11100</t>
  </si>
  <si>
    <t>京都市</t>
  </si>
  <si>
    <t>福知山市</t>
  </si>
  <si>
    <t>群馬県伊勢崎市</t>
  </si>
  <si>
    <t>262021</t>
  </si>
  <si>
    <t>神石高原町</t>
  </si>
  <si>
    <t>舞鶴市</t>
  </si>
  <si>
    <t>11206</t>
  </si>
  <si>
    <t>262030</t>
  </si>
  <si>
    <t>20415</t>
  </si>
  <si>
    <t>綾部市</t>
  </si>
  <si>
    <t>382027</t>
  </si>
  <si>
    <t>262048</t>
  </si>
  <si>
    <t>城陽市</t>
  </si>
  <si>
    <t>23208</t>
  </si>
  <si>
    <t>観音寺市</t>
  </si>
  <si>
    <t>262081</t>
  </si>
  <si>
    <t>22100</t>
  </si>
  <si>
    <t>長岡京市</t>
  </si>
  <si>
    <t>八幡市</t>
  </si>
  <si>
    <t>342106</t>
  </si>
  <si>
    <t>07213</t>
  </si>
  <si>
    <t>京田辺市</t>
  </si>
  <si>
    <t>京丹後市</t>
  </si>
  <si>
    <t>福岡県嘉麻市</t>
  </si>
  <si>
    <t>462225</t>
  </si>
  <si>
    <t>262145</t>
  </si>
  <si>
    <t>大山崎町</t>
  </si>
  <si>
    <t>06361</t>
  </si>
  <si>
    <t>三重県川越町</t>
  </si>
  <si>
    <t>03303</t>
  </si>
  <si>
    <t>263222</t>
  </si>
  <si>
    <t>01486</t>
  </si>
  <si>
    <t>久御山町</t>
  </si>
  <si>
    <t>263648</t>
  </si>
  <si>
    <t>兵庫県明石市</t>
  </si>
  <si>
    <t>笠置町</t>
  </si>
  <si>
    <t>千葉県浦安市</t>
  </si>
  <si>
    <t>263656</t>
  </si>
  <si>
    <t>383864</t>
  </si>
  <si>
    <t>和束町</t>
  </si>
  <si>
    <t>264075</t>
  </si>
  <si>
    <t>264636</t>
  </si>
  <si>
    <t>大任町</t>
  </si>
  <si>
    <t>長崎県松浦市</t>
  </si>
  <si>
    <t>264652</t>
  </si>
  <si>
    <t>470007</t>
  </si>
  <si>
    <t>与謝野町</t>
  </si>
  <si>
    <t>大阪府</t>
  </si>
  <si>
    <t>271403</t>
  </si>
  <si>
    <t>05366</t>
  </si>
  <si>
    <t>堺市</t>
  </si>
  <si>
    <t>272027</t>
  </si>
  <si>
    <t>11245</t>
  </si>
  <si>
    <t>東京都渋谷区</t>
  </si>
  <si>
    <t>築上町</t>
  </si>
  <si>
    <t>埼玉県ふじみ野市</t>
  </si>
  <si>
    <t>19205</t>
  </si>
  <si>
    <t>岸和田市</t>
  </si>
  <si>
    <t>45208</t>
  </si>
  <si>
    <t>15405</t>
  </si>
  <si>
    <t>272035</t>
  </si>
  <si>
    <t>吹田市</t>
  </si>
  <si>
    <t>23342</t>
  </si>
  <si>
    <t>272060</t>
  </si>
  <si>
    <t>飯南町</t>
  </si>
  <si>
    <t>枚方市</t>
  </si>
  <si>
    <t>47357</t>
  </si>
  <si>
    <t>茨木市</t>
  </si>
  <si>
    <t>272124</t>
  </si>
  <si>
    <t>エラー（L～N列選択漏れ）</t>
    <rPh sb="7" eb="8">
      <t>レツ</t>
    </rPh>
    <rPh sb="8" eb="10">
      <t>センタク</t>
    </rPh>
    <rPh sb="10" eb="11">
      <t>モ</t>
    </rPh>
    <phoneticPr fontId="20"/>
  </si>
  <si>
    <t>岩手県奥州市</t>
  </si>
  <si>
    <t>八尾市</t>
  </si>
  <si>
    <t>272132</t>
  </si>
  <si>
    <t>334618</t>
  </si>
  <si>
    <t>北海道紋別市</t>
  </si>
  <si>
    <t>泉佐野市</t>
  </si>
  <si>
    <t>272159</t>
  </si>
  <si>
    <t>寝屋川市</t>
  </si>
  <si>
    <t>確認シート_○</t>
    <rPh sb="0" eb="2">
      <t>カクニン</t>
    </rPh>
    <phoneticPr fontId="20"/>
  </si>
  <si>
    <t>河内長野市</t>
  </si>
  <si>
    <t>31401</t>
  </si>
  <si>
    <t>粟国村</t>
  </si>
  <si>
    <t>松原市</t>
  </si>
  <si>
    <t>大東市</t>
  </si>
  <si>
    <t>和泉市</t>
  </si>
  <si>
    <t>ア配分:今回:⑨⑩:</t>
  </si>
  <si>
    <t>12228</t>
  </si>
  <si>
    <t>272205</t>
  </si>
  <si>
    <t>事業終期_フラグ</t>
    <rPh sb="0" eb="2">
      <t>ジギョウ</t>
    </rPh>
    <rPh sb="2" eb="4">
      <t>シュウキ</t>
    </rPh>
    <phoneticPr fontId="20"/>
  </si>
  <si>
    <t>長崎県島原市</t>
  </si>
  <si>
    <t>01547</t>
  </si>
  <si>
    <t>箕面市</t>
  </si>
  <si>
    <t>272213</t>
  </si>
  <si>
    <t>高知県</t>
  </si>
  <si>
    <t>西米良村</t>
  </si>
  <si>
    <t>甲佐町</t>
  </si>
  <si>
    <t>272221</t>
  </si>
  <si>
    <t>三重県東員町</t>
  </si>
  <si>
    <t>43367</t>
  </si>
  <si>
    <t>羽曳野市</t>
  </si>
  <si>
    <t>47362</t>
  </si>
  <si>
    <t>06365</t>
  </si>
  <si>
    <t>272230</t>
  </si>
  <si>
    <t>埼玉県蓮田市</t>
  </si>
  <si>
    <t>01230</t>
  </si>
  <si>
    <t>門真市</t>
  </si>
  <si>
    <t>293636</t>
  </si>
  <si>
    <t>272248</t>
  </si>
  <si>
    <t>20217</t>
  </si>
  <si>
    <t>01433</t>
  </si>
  <si>
    <t>摂津市</t>
  </si>
  <si>
    <t>京都府向日市</t>
  </si>
  <si>
    <t>272256</t>
  </si>
  <si>
    <t>高石市</t>
  </si>
  <si>
    <t>藤井寺市</t>
  </si>
  <si>
    <t>東大阪市</t>
  </si>
  <si>
    <t>泉南市</t>
  </si>
  <si>
    <t>四條畷市</t>
  </si>
  <si>
    <t>272302</t>
  </si>
  <si>
    <t>05434</t>
  </si>
  <si>
    <t>272311</t>
  </si>
  <si>
    <t>272329</t>
  </si>
  <si>
    <t>阪南市</t>
  </si>
  <si>
    <t>橋本市</t>
  </si>
  <si>
    <t>島本町</t>
  </si>
  <si>
    <t>豊能町</t>
  </si>
  <si>
    <t>04505</t>
  </si>
  <si>
    <t>170003</t>
  </si>
  <si>
    <t>273228</t>
  </si>
  <si>
    <t>熊本県芦北町</t>
  </si>
  <si>
    <t>能勢町</t>
  </si>
  <si>
    <t>292087</t>
  </si>
  <si>
    <t>忠岡町</t>
  </si>
  <si>
    <t>273619</t>
  </si>
  <si>
    <t>273627</t>
  </si>
  <si>
    <t>273813</t>
  </si>
  <si>
    <t>筑前町</t>
  </si>
  <si>
    <t>273821</t>
  </si>
  <si>
    <t>273830</t>
  </si>
  <si>
    <t>281000</t>
  </si>
  <si>
    <t>神戸市</t>
  </si>
  <si>
    <t>千葉県富里市</t>
  </si>
  <si>
    <t>282014</t>
  </si>
  <si>
    <t>282022</t>
  </si>
  <si>
    <t>01363</t>
  </si>
  <si>
    <t>22224</t>
  </si>
  <si>
    <t>282031</t>
  </si>
  <si>
    <t>徳島県松茂町</t>
  </si>
  <si>
    <t>10207</t>
  </si>
  <si>
    <t>西宮市</t>
  </si>
  <si>
    <t>新潟県小千谷市</t>
  </si>
  <si>
    <t>鳥栖市</t>
  </si>
  <si>
    <t>282057</t>
  </si>
  <si>
    <t>28443</t>
  </si>
  <si>
    <t>赤磐市</t>
  </si>
  <si>
    <t>芦屋市</t>
  </si>
  <si>
    <t>東京都練馬区</t>
  </si>
  <si>
    <t>282073</t>
  </si>
  <si>
    <t>山形県金山町</t>
  </si>
  <si>
    <t>473251</t>
  </si>
  <si>
    <t>伊丹市</t>
  </si>
  <si>
    <t>282081</t>
  </si>
  <si>
    <t>04501</t>
  </si>
  <si>
    <t>豊岡市</t>
  </si>
  <si>
    <t>282103</t>
  </si>
  <si>
    <t>282120</t>
  </si>
  <si>
    <t>栃木県野木町</t>
  </si>
  <si>
    <t>赤穂市</t>
  </si>
  <si>
    <t>282138</t>
  </si>
  <si>
    <t>454052</t>
  </si>
  <si>
    <t>282146</t>
  </si>
  <si>
    <t>宝塚市</t>
  </si>
  <si>
    <t>453838</t>
  </si>
  <si>
    <t>宮城県七ヶ浜町</t>
  </si>
  <si>
    <t>山形県山辺町</t>
  </si>
  <si>
    <t>282154</t>
  </si>
  <si>
    <t>282162</t>
  </si>
  <si>
    <t>萩市</t>
  </si>
  <si>
    <t>高砂市</t>
  </si>
  <si>
    <t>282171</t>
  </si>
  <si>
    <t>01211</t>
  </si>
  <si>
    <t>川西市</t>
  </si>
  <si>
    <t>小野市</t>
  </si>
  <si>
    <t>三田市</t>
  </si>
  <si>
    <t>福島県矢祭町</t>
  </si>
  <si>
    <t>322075</t>
  </si>
  <si>
    <t>282201</t>
  </si>
  <si>
    <t>加西市</t>
  </si>
  <si>
    <t>京都府与謝野町</t>
  </si>
  <si>
    <t>エ通常分:事業数:⑤:</t>
  </si>
  <si>
    <t>安来市</t>
  </si>
  <si>
    <t>282219</t>
  </si>
  <si>
    <t>282227</t>
  </si>
  <si>
    <t>292095</t>
  </si>
  <si>
    <t>丹波市</t>
  </si>
  <si>
    <t>南あわじ市</t>
  </si>
  <si>
    <t>282260</t>
  </si>
  <si>
    <t>13114</t>
  </si>
  <si>
    <t>宍粟市</t>
  </si>
  <si>
    <t>282286</t>
  </si>
  <si>
    <t>08224</t>
  </si>
  <si>
    <t>新富町</t>
  </si>
  <si>
    <t>293628</t>
  </si>
  <si>
    <t>加東市</t>
  </si>
  <si>
    <t>22206</t>
  </si>
  <si>
    <t>282294</t>
  </si>
  <si>
    <t>17324</t>
  </si>
  <si>
    <t>06367</t>
  </si>
  <si>
    <t>たつの市</t>
  </si>
  <si>
    <t>多可町</t>
  </si>
  <si>
    <t>472077</t>
  </si>
  <si>
    <t>460001</t>
  </si>
  <si>
    <t>283819</t>
  </si>
  <si>
    <t>28442</t>
  </si>
  <si>
    <t>45442</t>
  </si>
  <si>
    <t>283827</t>
  </si>
  <si>
    <t>20208</t>
  </si>
  <si>
    <t>40214</t>
  </si>
  <si>
    <t>香川県坂出市</t>
  </si>
  <si>
    <t>播磨町</t>
  </si>
  <si>
    <t>384844</t>
  </si>
  <si>
    <t>上富田町</t>
  </si>
  <si>
    <t>284424</t>
  </si>
  <si>
    <t>市川町</t>
  </si>
  <si>
    <t>福崎町</t>
  </si>
  <si>
    <t>284467</t>
  </si>
  <si>
    <t>上関町</t>
  </si>
  <si>
    <t>商品券の町内利用による単純経済効果
⇒120,000千円（販売総額+プレミア額）</t>
  </si>
  <si>
    <t>284815</t>
  </si>
  <si>
    <t>上郡町</t>
  </si>
  <si>
    <t>06382</t>
  </si>
  <si>
    <t>285013</t>
  </si>
  <si>
    <t>いちき串木野市</t>
  </si>
  <si>
    <t>285854</t>
  </si>
  <si>
    <t>31389</t>
  </si>
  <si>
    <t>香美町</t>
  </si>
  <si>
    <t>09386</t>
  </si>
  <si>
    <t>285862</t>
  </si>
  <si>
    <t>38214</t>
  </si>
  <si>
    <t>教育支援体制整備事業費補助金</t>
    <rPh sb="0" eb="2">
      <t>キョウイク</t>
    </rPh>
    <rPh sb="2" eb="4">
      <t>シエン</t>
    </rPh>
    <rPh sb="4" eb="6">
      <t>タイセイ</t>
    </rPh>
    <rPh sb="6" eb="8">
      <t>セイビ</t>
    </rPh>
    <rPh sb="8" eb="11">
      <t>ジギョウヒ</t>
    </rPh>
    <rPh sb="11" eb="14">
      <t>ホジョキン</t>
    </rPh>
    <phoneticPr fontId="44"/>
  </si>
  <si>
    <t>東かがわ市</t>
  </si>
  <si>
    <t>292010</t>
  </si>
  <si>
    <t>青森県深浦町</t>
  </si>
  <si>
    <t>奈良県</t>
  </si>
  <si>
    <t>342092</t>
  </si>
  <si>
    <t>332101</t>
  </si>
  <si>
    <t>292028</t>
  </si>
  <si>
    <t>292036</t>
  </si>
  <si>
    <t>大和郡山市</t>
  </si>
  <si>
    <t>46524</t>
  </si>
  <si>
    <t>大川市</t>
  </si>
  <si>
    <t>橿原市</t>
  </si>
  <si>
    <t>福岡県太宰府市</t>
  </si>
  <si>
    <t>402061</t>
  </si>
  <si>
    <t>292061</t>
  </si>
  <si>
    <t>桜井市</t>
  </si>
  <si>
    <t>河合町</t>
  </si>
  <si>
    <t>292079</t>
  </si>
  <si>
    <t>石川県内灘町</t>
  </si>
  <si>
    <t>コロナ禍において原油価格・物価高騰等に直面する生活者や事業者に対する支援が選択されているか</t>
    <rPh sb="3" eb="4">
      <t>カ</t>
    </rPh>
    <rPh sb="8" eb="10">
      <t>ゲンユ</t>
    </rPh>
    <rPh sb="10" eb="12">
      <t>カカク</t>
    </rPh>
    <rPh sb="13" eb="15">
      <t>ブッカ</t>
    </rPh>
    <rPh sb="15" eb="17">
      <t>コウトウ</t>
    </rPh>
    <rPh sb="17" eb="18">
      <t>トウ</t>
    </rPh>
    <rPh sb="19" eb="21">
      <t>チョクメン</t>
    </rPh>
    <rPh sb="23" eb="26">
      <t>セイカツシャ</t>
    </rPh>
    <rPh sb="27" eb="30">
      <t>ジギョウシャ</t>
    </rPh>
    <rPh sb="31" eb="32">
      <t>タイ</t>
    </rPh>
    <rPh sb="34" eb="36">
      <t>シエン</t>
    </rPh>
    <rPh sb="37" eb="39">
      <t>センタク</t>
    </rPh>
    <phoneticPr fontId="20"/>
  </si>
  <si>
    <t>御所市</t>
  </si>
  <si>
    <t>香芝市</t>
  </si>
  <si>
    <t>35215</t>
  </si>
  <si>
    <t>北海道滝川市</t>
  </si>
  <si>
    <t>葛城市</t>
  </si>
  <si>
    <t>292125</t>
  </si>
  <si>
    <t>293229</t>
  </si>
  <si>
    <t>山添村</t>
  </si>
  <si>
    <t>29210</t>
  </si>
  <si>
    <t>293423</t>
  </si>
  <si>
    <t>214043</t>
  </si>
  <si>
    <t>斑鳩町</t>
  </si>
  <si>
    <t>三宅町</t>
  </si>
  <si>
    <t>熊本県あさぎり町</t>
  </si>
  <si>
    <t>事業始期_通常</t>
  </si>
  <si>
    <t>343684</t>
  </si>
  <si>
    <t>曽爾村</t>
  </si>
  <si>
    <t>01403</t>
  </si>
  <si>
    <t>293865</t>
  </si>
  <si>
    <t>20303</t>
  </si>
  <si>
    <t>434035</t>
  </si>
  <si>
    <t>294021</t>
  </si>
  <si>
    <t>41206</t>
  </si>
  <si>
    <t>473588</t>
  </si>
  <si>
    <t>明日香村</t>
  </si>
  <si>
    <t>長洲町</t>
  </si>
  <si>
    <t>294241</t>
  </si>
  <si>
    <t>上牧町</t>
  </si>
  <si>
    <t>奈良県生駒市</t>
  </si>
  <si>
    <t>02405</t>
  </si>
  <si>
    <t>30000</t>
  </si>
  <si>
    <t>宮城県山元町</t>
  </si>
  <si>
    <t>294250</t>
  </si>
  <si>
    <t>大淀町</t>
  </si>
  <si>
    <t>エラー（P列記載誤り）</t>
    <rPh sb="5" eb="6">
      <t>レツ</t>
    </rPh>
    <rPh sb="6" eb="8">
      <t>キサイ</t>
    </rPh>
    <rPh sb="8" eb="9">
      <t>アヤマ</t>
    </rPh>
    <phoneticPr fontId="20"/>
  </si>
  <si>
    <t>294438</t>
  </si>
  <si>
    <t>353418</t>
  </si>
  <si>
    <t>新潟県柏崎市</t>
  </si>
  <si>
    <t>46210</t>
  </si>
  <si>
    <t>下市町</t>
  </si>
  <si>
    <t>294446</t>
  </si>
  <si>
    <t>黒滝村</t>
  </si>
  <si>
    <t>北海道滝上町</t>
  </si>
  <si>
    <t>294471</t>
  </si>
  <si>
    <t>46505</t>
  </si>
  <si>
    <t>野迫川村</t>
  </si>
  <si>
    <t>294497</t>
  </si>
  <si>
    <t>鹿児島県徳之島町</t>
  </si>
  <si>
    <t>宮崎県新富町</t>
  </si>
  <si>
    <t>十津川村</t>
  </si>
  <si>
    <t>294519</t>
  </si>
  <si>
    <t>01392</t>
  </si>
  <si>
    <t>長野県阿南町</t>
  </si>
  <si>
    <t>青森県横浜町</t>
  </si>
  <si>
    <t>上北山村</t>
  </si>
  <si>
    <t>愛知県阿久比町</t>
  </si>
  <si>
    <t>東吉野村</t>
  </si>
  <si>
    <t>三重県度会町</t>
  </si>
  <si>
    <t>02424</t>
  </si>
  <si>
    <t>03210</t>
  </si>
  <si>
    <t>302015</t>
  </si>
  <si>
    <t>かつらぎ町</t>
  </si>
  <si>
    <t>和歌山市</t>
  </si>
  <si>
    <t>302023</t>
  </si>
  <si>
    <t>302031</t>
  </si>
  <si>
    <t>有田市</t>
  </si>
  <si>
    <t>302058</t>
  </si>
  <si>
    <t>岩手県宮古市</t>
  </si>
  <si>
    <t>御坊市</t>
  </si>
  <si>
    <t>福島県金山町</t>
  </si>
  <si>
    <t>302074</t>
  </si>
  <si>
    <t>新宮市</t>
  </si>
  <si>
    <t>302082</t>
  </si>
  <si>
    <t>紀美野町</t>
  </si>
  <si>
    <t>01470</t>
  </si>
  <si>
    <t>基金_フラグ</t>
    <rPh sb="0" eb="2">
      <t>キキン</t>
    </rPh>
    <phoneticPr fontId="20"/>
  </si>
  <si>
    <t>10426</t>
  </si>
  <si>
    <t>九度山町</t>
  </si>
  <si>
    <t>45206</t>
  </si>
  <si>
    <t>高野町</t>
  </si>
  <si>
    <t>兵庫県多可町</t>
  </si>
  <si>
    <t>303615</t>
  </si>
  <si>
    <t>津久見市</t>
  </si>
  <si>
    <t>04211</t>
  </si>
  <si>
    <t>鬼北町</t>
  </si>
  <si>
    <t>奥出雲町</t>
  </si>
  <si>
    <t>303623</t>
  </si>
  <si>
    <t>35321</t>
  </si>
  <si>
    <t>広川町</t>
  </si>
  <si>
    <t>配分予定額計
国のR4予備費分(低所得世帯支援枠分)（交付限度額⑦、⑧）</t>
    <rPh sb="0" eb="2">
      <t>ハイブン</t>
    </rPh>
    <rPh sb="2" eb="4">
      <t>ヨテイ</t>
    </rPh>
    <rPh sb="4" eb="5">
      <t>ガク</t>
    </rPh>
    <rPh sb="5" eb="6">
      <t>ケイ</t>
    </rPh>
    <rPh sb="11" eb="14">
      <t>ヨビヒ</t>
    </rPh>
    <rPh sb="24" eb="25">
      <t>ブン</t>
    </rPh>
    <phoneticPr fontId="46"/>
  </si>
  <si>
    <t>303666</t>
  </si>
  <si>
    <t>有田川町</t>
  </si>
  <si>
    <t>30206</t>
  </si>
  <si>
    <t>303836</t>
  </si>
  <si>
    <t>由良町</t>
  </si>
  <si>
    <t>12100</t>
  </si>
  <si>
    <t>303917</t>
  </si>
  <si>
    <t>新型コロナウイルス感染症セーフティネット強化交付金</t>
  </si>
  <si>
    <t>奈良県橿原市</t>
  </si>
  <si>
    <t>36202</t>
  </si>
  <si>
    <t>みなべ町</t>
  </si>
  <si>
    <t>長野県宮田村</t>
  </si>
  <si>
    <t>303925</t>
  </si>
  <si>
    <t>43214</t>
  </si>
  <si>
    <t>日高川町</t>
  </si>
  <si>
    <t>白浜町</t>
  </si>
  <si>
    <t>岐阜県揖斐川町</t>
  </si>
  <si>
    <t>304042</t>
  </si>
  <si>
    <t>梼原町</t>
  </si>
  <si>
    <t>すさみ町</t>
  </si>
  <si>
    <t>304221</t>
  </si>
  <si>
    <t>ア配分:限度額:⑥:</t>
  </si>
  <si>
    <t>27205</t>
  </si>
  <si>
    <t>太地町</t>
  </si>
  <si>
    <t>382043</t>
  </si>
  <si>
    <t>304271</t>
  </si>
  <si>
    <t>直方市</t>
  </si>
  <si>
    <t>北山村</t>
  </si>
  <si>
    <t>串本町</t>
  </si>
  <si>
    <t>312011</t>
  </si>
  <si>
    <t>宮城県利府町</t>
  </si>
  <si>
    <t>鳥取県</t>
  </si>
  <si>
    <t>屋久島町</t>
  </si>
  <si>
    <t>米子市</t>
  </si>
  <si>
    <t>312037</t>
  </si>
  <si>
    <t>倉吉市</t>
  </si>
  <si>
    <t>465291</t>
  </si>
  <si>
    <t>325287</t>
  </si>
  <si>
    <t>434442</t>
  </si>
  <si>
    <t>40343</t>
  </si>
  <si>
    <t>23361</t>
  </si>
  <si>
    <t>312045</t>
  </si>
  <si>
    <t>境港市</t>
  </si>
  <si>
    <t>南阿蘇村</t>
  </si>
  <si>
    <t>313025</t>
  </si>
  <si>
    <t>01562</t>
  </si>
  <si>
    <t>長野県大鹿村</t>
  </si>
  <si>
    <t>422037</t>
  </si>
  <si>
    <t>岩美町</t>
  </si>
  <si>
    <t>香川県三豊市</t>
  </si>
  <si>
    <t>313254</t>
  </si>
  <si>
    <t>313289</t>
  </si>
  <si>
    <t>八頭町</t>
  </si>
  <si>
    <t>313645</t>
  </si>
  <si>
    <t>佐那河内村</t>
  </si>
  <si>
    <t>和歌山県古座川町</t>
  </si>
  <si>
    <t>313700</t>
  </si>
  <si>
    <t>40231</t>
  </si>
  <si>
    <t>313718</t>
  </si>
  <si>
    <t>琴浦町</t>
  </si>
  <si>
    <t>浜田市</t>
  </si>
  <si>
    <t>313726</t>
  </si>
  <si>
    <t>北栄町</t>
  </si>
  <si>
    <t>313840</t>
  </si>
  <si>
    <t>日吉津村</t>
  </si>
  <si>
    <t>313866</t>
  </si>
  <si>
    <t>313904</t>
  </si>
  <si>
    <t>01429</t>
  </si>
  <si>
    <t>伯耆町</t>
  </si>
  <si>
    <t>15586</t>
  </si>
  <si>
    <t>日南町</t>
  </si>
  <si>
    <t>笠岡市</t>
  </si>
  <si>
    <t>314030</t>
  </si>
  <si>
    <t>374067</t>
  </si>
  <si>
    <t>北海道月形町</t>
  </si>
  <si>
    <t>江府町</t>
  </si>
  <si>
    <t>松江市</t>
  </si>
  <si>
    <t>広島県江田島市</t>
  </si>
  <si>
    <t>462179</t>
  </si>
  <si>
    <t>出雲市</t>
  </si>
  <si>
    <t>兵庫県稲美町</t>
  </si>
  <si>
    <t>埼玉県飯能市</t>
  </si>
  <si>
    <t>322041</t>
  </si>
  <si>
    <t>国のR4補正予算分（通常分）
交付限度額②　（令和5年1月～3月補助裏分）</t>
  </si>
  <si>
    <t>43000</t>
  </si>
  <si>
    <t>322059</t>
  </si>
  <si>
    <t>大田市</t>
  </si>
  <si>
    <t>413453</t>
  </si>
  <si>
    <t>江津市</t>
  </si>
  <si>
    <t>日出町</t>
  </si>
  <si>
    <t>323438</t>
  </si>
  <si>
    <t>323861</t>
  </si>
  <si>
    <t>川本町</t>
  </si>
  <si>
    <t>エラー（交付限度額記載不備）</t>
    <rPh sb="4" eb="6">
      <t>コウフ</t>
    </rPh>
    <rPh sb="6" eb="8">
      <t>ゲンド</t>
    </rPh>
    <rPh sb="8" eb="9">
      <t>ガク</t>
    </rPh>
    <phoneticPr fontId="20"/>
  </si>
  <si>
    <t>山梨県富士川町</t>
  </si>
  <si>
    <t>325015</t>
  </si>
  <si>
    <t>津和野町</t>
  </si>
  <si>
    <t>473065</t>
  </si>
  <si>
    <t>福島県塙町</t>
  </si>
  <si>
    <t>325058</t>
  </si>
  <si>
    <t>吉賀町</t>
  </si>
  <si>
    <t>益城町</t>
  </si>
  <si>
    <t>01216</t>
  </si>
  <si>
    <t>35213</t>
  </si>
  <si>
    <t>33663</t>
  </si>
  <si>
    <t>325261</t>
  </si>
  <si>
    <t>岡山県</t>
  </si>
  <si>
    <t>香川県</t>
  </si>
  <si>
    <t>332020</t>
  </si>
  <si>
    <t>332038</t>
  </si>
  <si>
    <t>玉野市</t>
  </si>
  <si>
    <t>332054</t>
  </si>
  <si>
    <t>43424</t>
  </si>
  <si>
    <t>332071</t>
  </si>
  <si>
    <t>国産農産物生産基盤強化等対策地方公共団体事業費補助金</t>
  </si>
  <si>
    <t>事業始期_補助</t>
    <rPh sb="0" eb="2">
      <t>ジギョウ</t>
    </rPh>
    <rPh sb="2" eb="4">
      <t>シキ</t>
    </rPh>
    <rPh sb="5" eb="7">
      <t>ホジョ</t>
    </rPh>
    <phoneticPr fontId="20"/>
  </si>
  <si>
    <t>岩手県金ケ崎町</t>
  </si>
  <si>
    <t>332097</t>
  </si>
  <si>
    <t>高梁市</t>
  </si>
  <si>
    <t>新見市</t>
  </si>
  <si>
    <t>332119</t>
  </si>
  <si>
    <t>備前市</t>
  </si>
  <si>
    <t>38207</t>
  </si>
  <si>
    <t>332127</t>
  </si>
  <si>
    <t>宮若市</t>
  </si>
  <si>
    <t>332135</t>
  </si>
  <si>
    <t>332143</t>
  </si>
  <si>
    <t>332151</t>
  </si>
  <si>
    <t>32205</t>
  </si>
  <si>
    <t>434434</t>
  </si>
  <si>
    <t>美作市</t>
  </si>
  <si>
    <t>和気町</t>
  </si>
  <si>
    <t>岐阜県恵那市</t>
  </si>
  <si>
    <t>13421</t>
  </si>
  <si>
    <t>10210</t>
  </si>
  <si>
    <t>北海道浦河町</t>
  </si>
  <si>
    <t>早島町</t>
  </si>
  <si>
    <t>334456</t>
  </si>
  <si>
    <t>里庄町</t>
  </si>
  <si>
    <t>335860</t>
  </si>
  <si>
    <t>滋賀県甲良町</t>
  </si>
  <si>
    <t>新庄村</t>
  </si>
  <si>
    <t>336068</t>
  </si>
  <si>
    <t>23210</t>
  </si>
  <si>
    <t>鏡野町</t>
  </si>
  <si>
    <t>336432</t>
  </si>
  <si>
    <t>西粟倉村</t>
  </si>
  <si>
    <t>406058</t>
  </si>
  <si>
    <t>336637</t>
  </si>
  <si>
    <t>336661</t>
  </si>
  <si>
    <t>336815</t>
  </si>
  <si>
    <t>35341</t>
  </si>
  <si>
    <t>吉備中央町</t>
  </si>
  <si>
    <t>341002</t>
  </si>
  <si>
    <t>広島県</t>
  </si>
  <si>
    <t>広島市</t>
  </si>
  <si>
    <t>09213</t>
  </si>
  <si>
    <t>呉市</t>
  </si>
  <si>
    <t>桂川町</t>
  </si>
  <si>
    <t>山陽小野田市</t>
  </si>
  <si>
    <t>394246</t>
  </si>
  <si>
    <t>342033</t>
  </si>
  <si>
    <t>352012</t>
  </si>
  <si>
    <t>342050</t>
  </si>
  <si>
    <t>尾道市</t>
  </si>
  <si>
    <t>342076</t>
  </si>
  <si>
    <t>大分県大分市</t>
  </si>
  <si>
    <t>嘉島町</t>
  </si>
  <si>
    <t>福山市</t>
  </si>
  <si>
    <t>三次市</t>
  </si>
  <si>
    <t>東広島市</t>
  </si>
  <si>
    <t>安芸高田市</t>
  </si>
  <si>
    <t>江田島市</t>
  </si>
  <si>
    <t>44341</t>
  </si>
  <si>
    <t>11235</t>
  </si>
  <si>
    <t>府中町</t>
  </si>
  <si>
    <t>福井県勝山市</t>
  </si>
  <si>
    <t>343048</t>
  </si>
  <si>
    <t>01639</t>
  </si>
  <si>
    <t>北海道天塩町</t>
  </si>
  <si>
    <t>海田町</t>
  </si>
  <si>
    <t>熊野町</t>
  </si>
  <si>
    <t>343099</t>
  </si>
  <si>
    <t>坂町</t>
  </si>
  <si>
    <t>343692</t>
  </si>
  <si>
    <t>千葉県睦沢町</t>
  </si>
  <si>
    <t>北広島町</t>
  </si>
  <si>
    <t>32202</t>
  </si>
  <si>
    <t>大崎上島町</t>
  </si>
  <si>
    <t>344621</t>
  </si>
  <si>
    <t>01234</t>
  </si>
  <si>
    <t>世羅町</t>
  </si>
  <si>
    <t>18206</t>
  </si>
  <si>
    <t>345458</t>
  </si>
  <si>
    <t>宇部市</t>
  </si>
  <si>
    <t>352039</t>
  </si>
  <si>
    <t>長野県松川村</t>
  </si>
  <si>
    <t>352047</t>
  </si>
  <si>
    <t>352063</t>
  </si>
  <si>
    <t>国のR4予算分（交付限度額⑤、⑥）</t>
  </si>
  <si>
    <t>352071</t>
  </si>
  <si>
    <t>13307</t>
  </si>
  <si>
    <t>442127</t>
  </si>
  <si>
    <t>下松市</t>
  </si>
  <si>
    <t>19204</t>
  </si>
  <si>
    <t>352080</t>
  </si>
  <si>
    <t>17000</t>
  </si>
  <si>
    <t>373877</t>
  </si>
  <si>
    <t>岩国市</t>
  </si>
  <si>
    <t>34211</t>
  </si>
  <si>
    <t>光市</t>
  </si>
  <si>
    <t>352110</t>
  </si>
  <si>
    <t>茨城県潮来市</t>
  </si>
  <si>
    <t>柳井市</t>
  </si>
  <si>
    <t>352136</t>
  </si>
  <si>
    <t>352161</t>
  </si>
  <si>
    <t>353434</t>
  </si>
  <si>
    <t>353442</t>
  </si>
  <si>
    <t>465011</t>
  </si>
  <si>
    <t>20220</t>
  </si>
  <si>
    <t>平生町</t>
  </si>
  <si>
    <t>対象外経費に臨時交付金を充当していない</t>
  </si>
  <si>
    <t>44202</t>
  </si>
  <si>
    <t>阿武町</t>
  </si>
  <si>
    <t>東京都清瀬市</t>
  </si>
  <si>
    <t>362018</t>
  </si>
  <si>
    <t>畜産農業経営安定緊急対策事業補助金</t>
  </si>
  <si>
    <t>大阪府藤井寺市</t>
  </si>
  <si>
    <t>362034</t>
  </si>
  <si>
    <t>04404</t>
  </si>
  <si>
    <t>島根県美郷町</t>
  </si>
  <si>
    <t>07447</t>
  </si>
  <si>
    <t>37201</t>
  </si>
  <si>
    <t>362042</t>
  </si>
  <si>
    <t>362051</t>
  </si>
  <si>
    <t>京都府京都市</t>
  </si>
  <si>
    <t>362069</t>
  </si>
  <si>
    <t>阿波市</t>
  </si>
  <si>
    <t>362077</t>
  </si>
  <si>
    <t>美馬市</t>
  </si>
  <si>
    <t>363022</t>
  </si>
  <si>
    <t>さぬき市</t>
  </si>
  <si>
    <t>363413</t>
  </si>
  <si>
    <t>那賀町</t>
  </si>
  <si>
    <t>牟岐町</t>
  </si>
  <si>
    <t>02411</t>
  </si>
  <si>
    <t>美波町</t>
  </si>
  <si>
    <t>ウ推奨メニュ:対象経費:①:</t>
  </si>
  <si>
    <t>402117</t>
  </si>
  <si>
    <t>10524</t>
  </si>
  <si>
    <t>海陽町</t>
  </si>
  <si>
    <t>北島町</t>
  </si>
  <si>
    <t>福島県天栄村</t>
  </si>
  <si>
    <t>364037</t>
  </si>
  <si>
    <t>藍住町</t>
  </si>
  <si>
    <t>東京都福生市</t>
  </si>
  <si>
    <t>443221</t>
  </si>
  <si>
    <t>01559</t>
  </si>
  <si>
    <t>364045</t>
  </si>
  <si>
    <t>高知県佐川町</t>
  </si>
  <si>
    <t>364894</t>
  </si>
  <si>
    <t>372013</t>
  </si>
  <si>
    <t>高松市</t>
  </si>
  <si>
    <t>36341</t>
  </si>
  <si>
    <t>坂出市</t>
  </si>
  <si>
    <t>372048</t>
  </si>
  <si>
    <t>30383</t>
  </si>
  <si>
    <t>善通寺市</t>
  </si>
  <si>
    <t>13123</t>
  </si>
  <si>
    <t>372056</t>
  </si>
  <si>
    <t>372064</t>
  </si>
  <si>
    <t>01484</t>
  </si>
  <si>
    <t>372072</t>
  </si>
  <si>
    <t>372081</t>
  </si>
  <si>
    <t>山梨県甲斐市</t>
  </si>
  <si>
    <t>373249</t>
  </si>
  <si>
    <t>三木町</t>
  </si>
  <si>
    <t>373648</t>
  </si>
  <si>
    <t>南島原市</t>
  </si>
  <si>
    <t>直島町</t>
  </si>
  <si>
    <t>宇多津町</t>
  </si>
  <si>
    <t>綾川町</t>
  </si>
  <si>
    <t>大阪府岬町</t>
  </si>
  <si>
    <t>埼玉県長瀞町</t>
  </si>
  <si>
    <t>琴平町</t>
  </si>
  <si>
    <t>382019</t>
  </si>
  <si>
    <t>406040</t>
  </si>
  <si>
    <t>松山市</t>
  </si>
  <si>
    <t>宇和島市</t>
  </si>
  <si>
    <t>八幡浜市</t>
  </si>
  <si>
    <t>新居浜市</t>
  </si>
  <si>
    <t>382060</t>
  </si>
  <si>
    <t>延岡市</t>
  </si>
  <si>
    <t>07303</t>
  </si>
  <si>
    <t>西条市</t>
  </si>
  <si>
    <t>382078</t>
  </si>
  <si>
    <t>大洲市</t>
  </si>
  <si>
    <t>文部科学省</t>
    <rPh sb="0" eb="2">
      <t>モンブ</t>
    </rPh>
    <rPh sb="2" eb="5">
      <t>カガクショウ</t>
    </rPh>
    <phoneticPr fontId="20"/>
  </si>
  <si>
    <t>382132</t>
  </si>
  <si>
    <t>和歌山県北山村</t>
  </si>
  <si>
    <t>382141</t>
  </si>
  <si>
    <t>茨城県日立市</t>
  </si>
  <si>
    <t>382159</t>
  </si>
  <si>
    <t>383562</t>
  </si>
  <si>
    <t>久万高原町</t>
  </si>
  <si>
    <t>内子町</t>
  </si>
  <si>
    <t>06401</t>
  </si>
  <si>
    <t>上天草市</t>
  </si>
  <si>
    <t>伊方町</t>
  </si>
  <si>
    <t>402206</t>
  </si>
  <si>
    <t>大阪府摂津市</t>
  </si>
  <si>
    <t>松野町</t>
  </si>
  <si>
    <t>高知市</t>
  </si>
  <si>
    <t>群馬県東吾妻町</t>
  </si>
  <si>
    <t>392022</t>
  </si>
  <si>
    <t>39211</t>
  </si>
  <si>
    <t>33461</t>
  </si>
  <si>
    <t>392031</t>
  </si>
  <si>
    <t>霧島市</t>
  </si>
  <si>
    <t>392049</t>
  </si>
  <si>
    <t>東京都八丈町</t>
  </si>
  <si>
    <t>須崎市</t>
  </si>
  <si>
    <t>小計　交付限度額①＋②＋③</t>
    <rPh sb="0" eb="2">
      <t>ショウケイ</t>
    </rPh>
    <phoneticPr fontId="20"/>
  </si>
  <si>
    <t>熊本県御船町</t>
  </si>
  <si>
    <t>392081</t>
  </si>
  <si>
    <t>424111</t>
  </si>
  <si>
    <t>沖縄県</t>
  </si>
  <si>
    <t>392090</t>
  </si>
  <si>
    <t>R5.2</t>
  </si>
  <si>
    <t>392103</t>
  </si>
  <si>
    <t>四万十市</t>
  </si>
  <si>
    <t>香南市</t>
  </si>
  <si>
    <t>392120</t>
  </si>
  <si>
    <t>香美市</t>
  </si>
  <si>
    <t>大阪府泉大津市</t>
  </si>
  <si>
    <t>393011</t>
  </si>
  <si>
    <t>奈半利町</t>
  </si>
  <si>
    <t>岡山県備前市</t>
  </si>
  <si>
    <t>43447</t>
  </si>
  <si>
    <t>15206</t>
  </si>
  <si>
    <t>393045</t>
  </si>
  <si>
    <t>17463</t>
  </si>
  <si>
    <t>馬路村</t>
  </si>
  <si>
    <t>393070</t>
  </si>
  <si>
    <t>02210</t>
  </si>
  <si>
    <t>奈良県田原本町</t>
  </si>
  <si>
    <t>岐阜県富加町</t>
  </si>
  <si>
    <t>芸西村</t>
  </si>
  <si>
    <t>北海道沼田町</t>
  </si>
  <si>
    <t>01662</t>
  </si>
  <si>
    <t>393410</t>
  </si>
  <si>
    <t>福島県玉川村</t>
  </si>
  <si>
    <t>本山町</t>
  </si>
  <si>
    <t>04341</t>
  </si>
  <si>
    <t>大豊町</t>
  </si>
  <si>
    <t>03483</t>
  </si>
  <si>
    <t>393631</t>
  </si>
  <si>
    <t>福島県浅川町</t>
  </si>
  <si>
    <t>01402</t>
  </si>
  <si>
    <t>393860</t>
  </si>
  <si>
    <t>29000</t>
  </si>
  <si>
    <t>472085</t>
  </si>
  <si>
    <t>393878</t>
  </si>
  <si>
    <t>23230</t>
  </si>
  <si>
    <t>仁淀川町</t>
  </si>
  <si>
    <t>04207</t>
  </si>
  <si>
    <t>394017</t>
  </si>
  <si>
    <t>福島県矢吹町</t>
  </si>
  <si>
    <t>中土佐町</t>
  </si>
  <si>
    <t>五木村</t>
  </si>
  <si>
    <t>越知町</t>
  </si>
  <si>
    <t>高知県田野町</t>
  </si>
  <si>
    <t>13119</t>
  </si>
  <si>
    <t>394050</t>
  </si>
  <si>
    <t>日高村</t>
  </si>
  <si>
    <t>事業始期_通常</t>
    <rPh sb="0" eb="2">
      <t>ジギョウ</t>
    </rPh>
    <rPh sb="2" eb="4">
      <t>シキ</t>
    </rPh>
    <rPh sb="5" eb="7">
      <t>ツウジョウ</t>
    </rPh>
    <phoneticPr fontId="20"/>
  </si>
  <si>
    <t>394114</t>
  </si>
  <si>
    <t>徳島県小松島市</t>
  </si>
  <si>
    <t>津野町</t>
  </si>
  <si>
    <t>11327</t>
  </si>
  <si>
    <t>394289</t>
  </si>
  <si>
    <t>北九州市</t>
  </si>
  <si>
    <t>黒潮町</t>
  </si>
  <si>
    <t>福岡県</t>
  </si>
  <si>
    <t>402028</t>
  </si>
  <si>
    <t>204811</t>
  </si>
  <si>
    <t>45201</t>
  </si>
  <si>
    <t>大牟田市</t>
  </si>
  <si>
    <t>402044</t>
  </si>
  <si>
    <t>飯塚市</t>
  </si>
  <si>
    <t>473111</t>
  </si>
  <si>
    <t>06403</t>
  </si>
  <si>
    <t>佐賀県江北町</t>
  </si>
  <si>
    <t>田川市</t>
  </si>
  <si>
    <t>402079</t>
  </si>
  <si>
    <t>01693</t>
  </si>
  <si>
    <t>福島県磐梯町</t>
  </si>
  <si>
    <t>46533</t>
  </si>
  <si>
    <t>17407</t>
  </si>
  <si>
    <t>柳川市</t>
  </si>
  <si>
    <t>茨城県桜川市</t>
  </si>
  <si>
    <t>402133</t>
  </si>
  <si>
    <t>402141</t>
  </si>
  <si>
    <t>中間市</t>
  </si>
  <si>
    <t>今回配分予定額
国のR4補正予算分（通常分）（交付限度額①、②、③）</t>
    <rPh sb="0" eb="2">
      <t>コンカイ</t>
    </rPh>
    <rPh sb="2" eb="4">
      <t>ハイブン</t>
    </rPh>
    <rPh sb="4" eb="6">
      <t>ヨテイ</t>
    </rPh>
    <rPh sb="6" eb="7">
      <t>ガク</t>
    </rPh>
    <phoneticPr fontId="20"/>
  </si>
  <si>
    <t>402168</t>
  </si>
  <si>
    <t>愛知県豊山町</t>
  </si>
  <si>
    <t>28224</t>
  </si>
  <si>
    <t>小郡市</t>
  </si>
  <si>
    <t>454214</t>
  </si>
  <si>
    <t>402176</t>
  </si>
  <si>
    <t>春日市</t>
  </si>
  <si>
    <t>402249</t>
  </si>
  <si>
    <t>うきは市</t>
  </si>
  <si>
    <t>熊本県水俣市</t>
  </si>
  <si>
    <t>秋田県仙北市</t>
  </si>
  <si>
    <t>402265</t>
  </si>
  <si>
    <t>嘉麻市</t>
  </si>
  <si>
    <t>402281</t>
  </si>
  <si>
    <t>朝倉市</t>
  </si>
  <si>
    <t>R5.7</t>
  </si>
  <si>
    <t>滋賀県愛荘町</t>
  </si>
  <si>
    <t>402290</t>
  </si>
  <si>
    <t>みやま市</t>
  </si>
  <si>
    <t>402303</t>
  </si>
  <si>
    <t>湯前町</t>
  </si>
  <si>
    <t>01667</t>
  </si>
  <si>
    <t>糸島市</t>
  </si>
  <si>
    <t>403415</t>
  </si>
  <si>
    <t>和泊町</t>
  </si>
  <si>
    <t>宇美町</t>
  </si>
  <si>
    <t>福井県鯖江市</t>
  </si>
  <si>
    <t>北海道占冠村</t>
  </si>
  <si>
    <t>20321</t>
  </si>
  <si>
    <t>志免町</t>
  </si>
  <si>
    <t>須恵町</t>
  </si>
  <si>
    <t>403458</t>
  </si>
  <si>
    <t>新宮町</t>
  </si>
  <si>
    <t>三重県松阪市</t>
  </si>
  <si>
    <t>403482</t>
  </si>
  <si>
    <t>沖縄市</t>
  </si>
  <si>
    <t>粕屋町</t>
  </si>
  <si>
    <t>10201</t>
  </si>
  <si>
    <t>交付金(通常)の区分（○,－）_フラグ</t>
    <rPh sb="0" eb="3">
      <t>コウフキン</t>
    </rPh>
    <rPh sb="4" eb="6">
      <t>ツウジョウ</t>
    </rPh>
    <rPh sb="8" eb="10">
      <t>クブン</t>
    </rPh>
    <phoneticPr fontId="20"/>
  </si>
  <si>
    <t>芦屋町</t>
  </si>
  <si>
    <t>静岡県河津町</t>
  </si>
  <si>
    <t>403822</t>
  </si>
  <si>
    <t>403849</t>
  </si>
  <si>
    <t>404012</t>
  </si>
  <si>
    <t>34214</t>
  </si>
  <si>
    <t>404021</t>
  </si>
  <si>
    <t>01635</t>
  </si>
  <si>
    <t>鞍手町</t>
  </si>
  <si>
    <t>404217</t>
  </si>
  <si>
    <t>404471</t>
  </si>
  <si>
    <t>17386</t>
  </si>
  <si>
    <t>東峰村</t>
  </si>
  <si>
    <t>405035</t>
  </si>
  <si>
    <t>40625</t>
  </si>
  <si>
    <t>大刀洗町</t>
  </si>
  <si>
    <t>405221</t>
  </si>
  <si>
    <t>茨城県取手市</t>
  </si>
  <si>
    <t>大木町</t>
  </si>
  <si>
    <t>添田町</t>
  </si>
  <si>
    <t>糸田町</t>
  </si>
  <si>
    <t>35210</t>
  </si>
  <si>
    <t>29201</t>
  </si>
  <si>
    <t>406091</t>
  </si>
  <si>
    <t>那覇市</t>
  </si>
  <si>
    <t>赤村</t>
  </si>
  <si>
    <t>406104</t>
  </si>
  <si>
    <t>12205</t>
  </si>
  <si>
    <t>406252</t>
  </si>
  <si>
    <t>千葉県一宮町</t>
  </si>
  <si>
    <t>みやこ町</t>
  </si>
  <si>
    <t>406422</t>
  </si>
  <si>
    <t>門川町</t>
  </si>
  <si>
    <t>上毛町</t>
  </si>
  <si>
    <t>40211</t>
  </si>
  <si>
    <t>412015</t>
  </si>
  <si>
    <t>佐賀県</t>
  </si>
  <si>
    <t>茨城県北茨城市</t>
  </si>
  <si>
    <t>佐賀市</t>
  </si>
  <si>
    <t>412023</t>
  </si>
  <si>
    <t>唐津市</t>
  </si>
  <si>
    <t>和歌山県日高町</t>
  </si>
  <si>
    <t>43425</t>
  </si>
  <si>
    <t>412031</t>
  </si>
  <si>
    <t>412040</t>
  </si>
  <si>
    <t>多久市</t>
  </si>
  <si>
    <t>伊万里市</t>
  </si>
  <si>
    <t>412066</t>
  </si>
  <si>
    <t>山梨県南アルプス市</t>
  </si>
  <si>
    <t>27220</t>
  </si>
  <si>
    <t>武雄市</t>
  </si>
  <si>
    <t>43442</t>
  </si>
  <si>
    <t>鹿島市</t>
  </si>
  <si>
    <t>高知県四万十市</t>
  </si>
  <si>
    <t>小城市</t>
  </si>
  <si>
    <t>事業の終期が事業の始期より前に設定されていないか</t>
    <rPh sb="6" eb="8">
      <t>ジギョウ</t>
    </rPh>
    <rPh sb="9" eb="11">
      <t>シキ</t>
    </rPh>
    <rPh sb="13" eb="14">
      <t>マエ</t>
    </rPh>
    <rPh sb="15" eb="17">
      <t>セッテイ</t>
    </rPh>
    <phoneticPr fontId="20"/>
  </si>
  <si>
    <t>413461</t>
  </si>
  <si>
    <t>414239</t>
  </si>
  <si>
    <t>414247</t>
  </si>
  <si>
    <t>35502</t>
  </si>
  <si>
    <t>422088</t>
  </si>
  <si>
    <t>江北町</t>
  </si>
  <si>
    <t>414255</t>
  </si>
  <si>
    <t>414417</t>
  </si>
  <si>
    <t>愛媛県西予市</t>
  </si>
  <si>
    <t>20210</t>
  </si>
  <si>
    <t>長崎県</t>
  </si>
  <si>
    <t>422029</t>
  </si>
  <si>
    <t>島原市</t>
  </si>
  <si>
    <t>26213</t>
  </si>
  <si>
    <t>諫早市</t>
  </si>
  <si>
    <t>16204</t>
  </si>
  <si>
    <t>大村市</t>
  </si>
  <si>
    <t>Ｂ１</t>
  </si>
  <si>
    <t>松浦市</t>
  </si>
  <si>
    <t>対馬市</t>
  </si>
  <si>
    <t>422118</t>
  </si>
  <si>
    <t>諸塚村</t>
  </si>
  <si>
    <t>422126</t>
  </si>
  <si>
    <t>422134</t>
  </si>
  <si>
    <t>農林水産大臣</t>
    <rPh sb="0" eb="2">
      <t>ノウリン</t>
    </rPh>
    <rPh sb="2" eb="4">
      <t>スイサン</t>
    </rPh>
    <rPh sb="4" eb="6">
      <t>ダイジン</t>
    </rPh>
    <phoneticPr fontId="45"/>
  </si>
  <si>
    <t>423076</t>
  </si>
  <si>
    <t>25210</t>
  </si>
  <si>
    <t>長与町</t>
  </si>
  <si>
    <t>423084</t>
  </si>
  <si>
    <t>時津町</t>
  </si>
  <si>
    <t>444618</t>
  </si>
  <si>
    <t>423211</t>
  </si>
  <si>
    <t>交付対象経費が0より大きくなっているか。また、小数点以下の数値が入力されていないか</t>
    <rPh sb="0" eb="2">
      <t>コウフ</t>
    </rPh>
    <rPh sb="2" eb="4">
      <t>タイショウ</t>
    </rPh>
    <rPh sb="4" eb="6">
      <t>ケイヒ</t>
    </rPh>
    <rPh sb="10" eb="11">
      <t>オオ</t>
    </rPh>
    <rPh sb="23" eb="26">
      <t>ショウスウテン</t>
    </rPh>
    <rPh sb="26" eb="28">
      <t>イカ</t>
    </rPh>
    <rPh sb="29" eb="31">
      <t>スウチ</t>
    </rPh>
    <rPh sb="32" eb="34">
      <t>ニュウリョク</t>
    </rPh>
    <phoneticPr fontId="20"/>
  </si>
  <si>
    <t>新潟県長岡市</t>
  </si>
  <si>
    <t>川棚町</t>
  </si>
  <si>
    <t>433691</t>
  </si>
  <si>
    <t>423238</t>
  </si>
  <si>
    <t>実施計画の様式は、最新のものか（実施計画タイトルが「★令和５年度」になっているか）</t>
    <rPh sb="0" eb="2">
      <t>ジッシ</t>
    </rPh>
    <rPh sb="2" eb="4">
      <t>ケイカク</t>
    </rPh>
    <rPh sb="5" eb="7">
      <t>ヨウシキ</t>
    </rPh>
    <rPh sb="9" eb="11">
      <t>サイシン</t>
    </rPh>
    <rPh sb="16" eb="18">
      <t>ジッシ</t>
    </rPh>
    <rPh sb="18" eb="20">
      <t>ケイカク</t>
    </rPh>
    <rPh sb="27" eb="29">
      <t>レイワ</t>
    </rPh>
    <phoneticPr fontId="20"/>
  </si>
  <si>
    <t>波佐見町</t>
  </si>
  <si>
    <t>豊見城市</t>
  </si>
  <si>
    <t>01346</t>
  </si>
  <si>
    <t>07405</t>
  </si>
  <si>
    <t>小値賀町</t>
  </si>
  <si>
    <t>佐々町</t>
  </si>
  <si>
    <t>熊本県湯前町</t>
  </si>
  <si>
    <t>新上五島町</t>
  </si>
  <si>
    <t>431001</t>
  </si>
  <si>
    <t>442054</t>
  </si>
  <si>
    <t>熊本県</t>
  </si>
  <si>
    <t>432024</t>
  </si>
  <si>
    <t>八代市</t>
  </si>
  <si>
    <t>01427</t>
  </si>
  <si>
    <t>432032</t>
  </si>
  <si>
    <t>奈良県大和高田市</t>
  </si>
  <si>
    <t>茨城県土浦市</t>
  </si>
  <si>
    <t>人吉市</t>
  </si>
  <si>
    <t>鹿児島県肝付町</t>
  </si>
  <si>
    <t>432067</t>
  </si>
  <si>
    <t>長野県小諸市</t>
  </si>
  <si>
    <t>玉名市</t>
  </si>
  <si>
    <t>01225</t>
  </si>
  <si>
    <t>40219</t>
  </si>
  <si>
    <t>432083</t>
  </si>
  <si>
    <t>21401</t>
  </si>
  <si>
    <t>04581</t>
  </si>
  <si>
    <t>432105</t>
  </si>
  <si>
    <t>菊池市</t>
  </si>
  <si>
    <t>交付金の区分_その他</t>
    <rPh sb="0" eb="3">
      <t>コウフキン</t>
    </rPh>
    <rPh sb="4" eb="6">
      <t>クブン</t>
    </rPh>
    <rPh sb="9" eb="10">
      <t>タ</t>
    </rPh>
    <phoneticPr fontId="20"/>
  </si>
  <si>
    <t>432113</t>
  </si>
  <si>
    <t>24203</t>
  </si>
  <si>
    <t>宇土市</t>
  </si>
  <si>
    <t>432121</t>
  </si>
  <si>
    <t>宇城市</t>
  </si>
  <si>
    <t>R4.1</t>
  </si>
  <si>
    <t>02362</t>
  </si>
  <si>
    <t>432156</t>
  </si>
  <si>
    <t>34545</t>
  </si>
  <si>
    <t>16206</t>
  </si>
  <si>
    <t>天草市</t>
  </si>
  <si>
    <t>432164</t>
  </si>
  <si>
    <t>価格高騰重点支援金事業（低所得世帯支援）
【事務費】</t>
  </si>
  <si>
    <t>玉東町</t>
  </si>
  <si>
    <t>434043</t>
  </si>
  <si>
    <t>菊陽町</t>
  </si>
  <si>
    <t>434230</t>
  </si>
  <si>
    <t>434256</t>
  </si>
  <si>
    <t>産山村</t>
  </si>
  <si>
    <t>434329</t>
  </si>
  <si>
    <t>07211</t>
  </si>
  <si>
    <t>434418</t>
  </si>
  <si>
    <t>長野県下諏訪町</t>
  </si>
  <si>
    <t>御船町</t>
  </si>
  <si>
    <t>434825</t>
  </si>
  <si>
    <t>芦北町</t>
  </si>
  <si>
    <t>津奈木町</t>
  </si>
  <si>
    <t>岩手県紫波町</t>
  </si>
  <si>
    <t>多良木町</t>
  </si>
  <si>
    <t>01431</t>
  </si>
  <si>
    <t>06210</t>
  </si>
  <si>
    <t>21507</t>
  </si>
  <si>
    <t>435104</t>
  </si>
  <si>
    <t>03485</t>
  </si>
  <si>
    <t>36368</t>
  </si>
  <si>
    <t>相良村</t>
  </si>
  <si>
    <t>嘉手納町</t>
  </si>
  <si>
    <t>435112</t>
  </si>
  <si>
    <t>環境省</t>
    <rPh sb="0" eb="3">
      <t>カンキョウショウ</t>
    </rPh>
    <phoneticPr fontId="20"/>
  </si>
  <si>
    <t>435139</t>
  </si>
  <si>
    <t>球磨村</t>
  </si>
  <si>
    <t>435147</t>
  </si>
  <si>
    <t>435317</t>
  </si>
  <si>
    <t>442011</t>
  </si>
  <si>
    <t>実施計画上のＮｏ</t>
    <rPh sb="0" eb="2">
      <t>ジッシ</t>
    </rPh>
    <rPh sb="2" eb="4">
      <t>ケイカク</t>
    </rPh>
    <rPh sb="4" eb="5">
      <t>ウエ</t>
    </rPh>
    <phoneticPr fontId="20"/>
  </si>
  <si>
    <t>別府市</t>
  </si>
  <si>
    <t>442038</t>
  </si>
  <si>
    <t>中津市</t>
  </si>
  <si>
    <t>日田市</t>
  </si>
  <si>
    <t>千葉県富津市</t>
  </si>
  <si>
    <t>01585</t>
  </si>
  <si>
    <t>千葉県館山市</t>
  </si>
  <si>
    <t>442062</t>
  </si>
  <si>
    <t>臼杵市</t>
  </si>
  <si>
    <t>442097</t>
  </si>
  <si>
    <t>豊後高田市</t>
  </si>
  <si>
    <t>23211</t>
  </si>
  <si>
    <t>442101</t>
  </si>
  <si>
    <t>442119</t>
  </si>
  <si>
    <t>種類_通常・低所得</t>
    <rPh sb="0" eb="2">
      <t>シュルイ</t>
    </rPh>
    <rPh sb="3" eb="5">
      <t>ツウジョウ</t>
    </rPh>
    <rPh sb="6" eb="9">
      <t>テイショトク</t>
    </rPh>
    <phoneticPr fontId="20"/>
  </si>
  <si>
    <t>01471</t>
  </si>
  <si>
    <t>宇佐市</t>
  </si>
  <si>
    <t>06211</t>
  </si>
  <si>
    <t>442135</t>
  </si>
  <si>
    <t>秋田県藤里町</t>
  </si>
  <si>
    <t>04202</t>
  </si>
  <si>
    <t>由布市</t>
  </si>
  <si>
    <t>442143</t>
  </si>
  <si>
    <t>国東市</t>
  </si>
  <si>
    <t>24443</t>
  </si>
  <si>
    <t>姫島村</t>
  </si>
  <si>
    <t>32206</t>
  </si>
  <si>
    <t>443417</t>
  </si>
  <si>
    <t>11341</t>
  </si>
  <si>
    <t>沖縄県糸満市</t>
  </si>
  <si>
    <t>九重町</t>
  </si>
  <si>
    <t>452041</t>
  </si>
  <si>
    <t>日南市</t>
  </si>
  <si>
    <t>曽於市</t>
  </si>
  <si>
    <t>452068</t>
  </si>
  <si>
    <t>大阪府吹田市</t>
  </si>
  <si>
    <t>452076</t>
  </si>
  <si>
    <t>串間市</t>
  </si>
  <si>
    <t>長野県山ノ内町</t>
  </si>
  <si>
    <t>473154</t>
  </si>
  <si>
    <t>452084</t>
  </si>
  <si>
    <t>西都市</t>
  </si>
  <si>
    <t>静岡県静岡市</t>
  </si>
  <si>
    <t>44206</t>
  </si>
  <si>
    <t>452092</t>
  </si>
  <si>
    <t>えびの市</t>
  </si>
  <si>
    <t>453412</t>
  </si>
  <si>
    <t>三股町</t>
  </si>
  <si>
    <t>27366</t>
  </si>
  <si>
    <t>綾町</t>
  </si>
  <si>
    <t>07547</t>
  </si>
  <si>
    <t>山形県鮭川村</t>
  </si>
  <si>
    <t>454010</t>
  </si>
  <si>
    <t>高鍋町</t>
  </si>
  <si>
    <t>静岡県東伊豆町</t>
  </si>
  <si>
    <t>白岡市</t>
    <rPh sb="0" eb="2">
      <t>シラオカ</t>
    </rPh>
    <rPh sb="2" eb="3">
      <t>シ</t>
    </rPh>
    <phoneticPr fontId="44"/>
  </si>
  <si>
    <t>01636</t>
  </si>
  <si>
    <t>454028</t>
  </si>
  <si>
    <t>454036</t>
  </si>
  <si>
    <t>44462</t>
  </si>
  <si>
    <t>都農町</t>
  </si>
  <si>
    <t>454303</t>
  </si>
  <si>
    <t>岩手県住田町</t>
  </si>
  <si>
    <t>日之影町</t>
  </si>
  <si>
    <t>01423</t>
  </si>
  <si>
    <t>五ヶ瀬町</t>
  </si>
  <si>
    <t>462012</t>
  </si>
  <si>
    <t>鹿児島県</t>
  </si>
  <si>
    <t>鹿屋市</t>
  </si>
  <si>
    <t>21604</t>
  </si>
  <si>
    <t>462080</t>
  </si>
  <si>
    <t>462101</t>
  </si>
  <si>
    <t>千葉県東庄町</t>
  </si>
  <si>
    <t>462136</t>
  </si>
  <si>
    <t>東京都国分寺市</t>
  </si>
  <si>
    <t>垂水市</t>
  </si>
  <si>
    <t>日置市</t>
  </si>
  <si>
    <t>462209</t>
  </si>
  <si>
    <t>30344</t>
  </si>
  <si>
    <t>南さつま市</t>
  </si>
  <si>
    <t>07208</t>
  </si>
  <si>
    <t>青森県田舎館村</t>
  </si>
  <si>
    <t>462217</t>
  </si>
  <si>
    <t>志布志市</t>
  </si>
  <si>
    <t>462233</t>
  </si>
  <si>
    <t>01218</t>
  </si>
  <si>
    <t>南九州市</t>
  </si>
  <si>
    <t>福岡県上毛町</t>
  </si>
  <si>
    <t>伊佐市</t>
  </si>
  <si>
    <t>三島村</t>
  </si>
  <si>
    <t>団体コード</t>
    <rPh sb="0" eb="2">
      <t>ダンタイ</t>
    </rPh>
    <phoneticPr fontId="44"/>
  </si>
  <si>
    <t>463043</t>
  </si>
  <si>
    <t>十島村</t>
  </si>
  <si>
    <t>463922</t>
  </si>
  <si>
    <t>交付金の区分がきちんと選択されているか</t>
    <rPh sb="0" eb="3">
      <t>コウフキン</t>
    </rPh>
    <rPh sb="4" eb="6">
      <t>クブン</t>
    </rPh>
    <rPh sb="11" eb="13">
      <t>センタク</t>
    </rPh>
    <phoneticPr fontId="20"/>
  </si>
  <si>
    <t>08228</t>
  </si>
  <si>
    <t>広島県坂町</t>
  </si>
  <si>
    <t>464040</t>
  </si>
  <si>
    <t>464520</t>
  </si>
  <si>
    <t>464821</t>
  </si>
  <si>
    <t>東串良町</t>
  </si>
  <si>
    <t>03203</t>
  </si>
  <si>
    <t>03503</t>
  </si>
  <si>
    <t>44209</t>
  </si>
  <si>
    <t>南大隅町</t>
  </si>
  <si>
    <t>肝付町</t>
  </si>
  <si>
    <t>ウ推奨メニュ:事業数:⑤:</t>
  </si>
  <si>
    <t>47358</t>
  </si>
  <si>
    <t>04215</t>
  </si>
  <si>
    <t>465020</t>
  </si>
  <si>
    <t>南種子町</t>
  </si>
  <si>
    <t>465232</t>
  </si>
  <si>
    <t>46216</t>
  </si>
  <si>
    <t>21207</t>
  </si>
  <si>
    <t>大和村</t>
  </si>
  <si>
    <t>465241</t>
  </si>
  <si>
    <t>宇検村</t>
  </si>
  <si>
    <t>465275</t>
  </si>
  <si>
    <t>龍郷町</t>
  </si>
  <si>
    <t>喜界町</t>
  </si>
  <si>
    <t>東京都立川市</t>
  </si>
  <si>
    <t>465305</t>
  </si>
  <si>
    <t>徳之島町</t>
  </si>
  <si>
    <t>26463</t>
  </si>
  <si>
    <t>465313</t>
  </si>
  <si>
    <t>465321</t>
  </si>
  <si>
    <t>三重県朝日町</t>
  </si>
  <si>
    <t>伊仙町</t>
  </si>
  <si>
    <t>個人を対象とした給付金等</t>
  </si>
  <si>
    <t>埼玉県久喜市</t>
  </si>
  <si>
    <t>465330</t>
  </si>
  <si>
    <t>沖縄県石垣市</t>
  </si>
  <si>
    <t>03461</t>
  </si>
  <si>
    <t>知名町</t>
  </si>
  <si>
    <t>福岡県大刀洗町</t>
  </si>
  <si>
    <t>465356</t>
  </si>
  <si>
    <t>472018</t>
  </si>
  <si>
    <t>青森県野辺地町</t>
  </si>
  <si>
    <t>472051</t>
  </si>
  <si>
    <t>石垣市</t>
  </si>
  <si>
    <t>名護市</t>
  </si>
  <si>
    <t>472131</t>
  </si>
  <si>
    <t>473022</t>
  </si>
  <si>
    <t>大宜味村</t>
  </si>
  <si>
    <t>岡山県玉野市</t>
  </si>
  <si>
    <t>今帰仁村</t>
  </si>
  <si>
    <t>02307</t>
  </si>
  <si>
    <t>恩納村</t>
  </si>
  <si>
    <t>473146</t>
  </si>
  <si>
    <t>R4当初（地）</t>
  </si>
  <si>
    <t>45209</t>
  </si>
  <si>
    <t>金武町</t>
  </si>
  <si>
    <t>473243</t>
  </si>
  <si>
    <t>10522</t>
  </si>
  <si>
    <t>兵庫県加古川市</t>
  </si>
  <si>
    <t>読谷村</t>
  </si>
  <si>
    <t>01648</t>
  </si>
  <si>
    <t>473260</t>
  </si>
  <si>
    <t>38201</t>
  </si>
  <si>
    <t>473278</t>
  </si>
  <si>
    <t>中城村</t>
  </si>
  <si>
    <t>473294</t>
  </si>
  <si>
    <t>西原町</t>
  </si>
  <si>
    <t>473481</t>
  </si>
  <si>
    <t>群馬県富岡市</t>
  </si>
  <si>
    <t>473502</t>
  </si>
  <si>
    <t>473553</t>
  </si>
  <si>
    <t>熊本県球磨村</t>
  </si>
  <si>
    <t>福島県川俣町</t>
  </si>
  <si>
    <t>02209</t>
  </si>
  <si>
    <t>渡名喜村</t>
  </si>
  <si>
    <t>01519</t>
  </si>
  <si>
    <t>473596</t>
  </si>
  <si>
    <t>伊平屋村</t>
  </si>
  <si>
    <t>473600</t>
  </si>
  <si>
    <t>伊是名村</t>
  </si>
  <si>
    <t>473618</t>
  </si>
  <si>
    <t>久米島町</t>
  </si>
  <si>
    <t>R5補正（国）</t>
    <rPh sb="2" eb="4">
      <t>ホセイ</t>
    </rPh>
    <phoneticPr fontId="20"/>
  </si>
  <si>
    <t>473626</t>
  </si>
  <si>
    <t>香川県観音寺市</t>
  </si>
  <si>
    <t>八重瀬町</t>
  </si>
  <si>
    <t>多良間村</t>
  </si>
  <si>
    <t>473821</t>
  </si>
  <si>
    <t>01100</t>
  </si>
  <si>
    <t>01202</t>
  </si>
  <si>
    <t>01203</t>
  </si>
  <si>
    <t>01206</t>
  </si>
  <si>
    <t>26000</t>
  </si>
  <si>
    <t>01207</t>
  </si>
  <si>
    <t>01208</t>
  </si>
  <si>
    <t>01215</t>
  </si>
  <si>
    <t>01219</t>
  </si>
  <si>
    <t>08210</t>
  </si>
  <si>
    <t>01223</t>
  </si>
  <si>
    <t>01226</t>
  </si>
  <si>
    <t>01227</t>
  </si>
  <si>
    <t>東京都中野区</t>
  </si>
  <si>
    <t>01231</t>
  </si>
  <si>
    <t>01235</t>
  </si>
  <si>
    <t>徳島県徳島市</t>
  </si>
  <si>
    <t>長野県喬木村</t>
  </si>
  <si>
    <t>01303</t>
  </si>
  <si>
    <t>29386</t>
  </si>
  <si>
    <t>01331</t>
  </si>
  <si>
    <t>29208</t>
  </si>
  <si>
    <t>01334</t>
  </si>
  <si>
    <t>岐阜県垂井町</t>
  </si>
  <si>
    <t>01337</t>
  </si>
  <si>
    <t>－</t>
  </si>
  <si>
    <t>01343</t>
  </si>
  <si>
    <t>01347</t>
  </si>
  <si>
    <t>鹿児島県与論町</t>
  </si>
  <si>
    <t>01361</t>
  </si>
  <si>
    <t>自治体名、担当者、連絡先、既配分額、交付限度額等必要事項が記入されているか</t>
    <rPh sb="0" eb="3">
      <t>ジチタイ</t>
    </rPh>
    <rPh sb="3" eb="4">
      <t>メイ</t>
    </rPh>
    <rPh sb="5" eb="8">
      <t>タントウシャ</t>
    </rPh>
    <rPh sb="9" eb="12">
      <t>レンラクサキ</t>
    </rPh>
    <phoneticPr fontId="20"/>
  </si>
  <si>
    <t>長野県飯綱町</t>
  </si>
  <si>
    <t>青森県鶴田町</t>
  </si>
  <si>
    <t>01362</t>
  </si>
  <si>
    <t>01364</t>
  </si>
  <si>
    <t>22210</t>
  </si>
  <si>
    <t>01370</t>
  </si>
  <si>
    <t>地域少子化対策重点推進交付金</t>
    <rPh sb="0" eb="14">
      <t>チイキショウシカタイサクジュウテンスイシンコウフキン</t>
    </rPh>
    <phoneticPr fontId="44"/>
  </si>
  <si>
    <t>長崎県大村市</t>
  </si>
  <si>
    <t>埼玉県本庄市</t>
  </si>
  <si>
    <t>01371</t>
  </si>
  <si>
    <t>07561</t>
  </si>
  <si>
    <t>11363</t>
  </si>
  <si>
    <t>01394</t>
  </si>
  <si>
    <t>既配分額
国のR4予備費分(通常分)（交付限度額④）</t>
    <rPh sb="0" eb="1">
      <t>キ</t>
    </rPh>
    <rPh sb="1" eb="3">
      <t>ハイブン</t>
    </rPh>
    <rPh sb="3" eb="4">
      <t>ガク</t>
    </rPh>
    <rPh sb="5" eb="6">
      <t>クニ</t>
    </rPh>
    <rPh sb="9" eb="12">
      <t>ヨビヒ</t>
    </rPh>
    <rPh sb="12" eb="13">
      <t>ブン</t>
    </rPh>
    <rPh sb="14" eb="16">
      <t>ツウジョウ</t>
    </rPh>
    <rPh sb="16" eb="17">
      <t>ブン</t>
    </rPh>
    <rPh sb="19" eb="21">
      <t>コウフ</t>
    </rPh>
    <rPh sb="21" eb="23">
      <t>ゲンド</t>
    </rPh>
    <rPh sb="23" eb="24">
      <t>ガク</t>
    </rPh>
    <phoneticPr fontId="20"/>
  </si>
  <si>
    <t>長野県栄村</t>
  </si>
  <si>
    <t>01395</t>
  </si>
  <si>
    <t>エラー（通常分(非物価)にＢ２,Ｂ３,Ｂ４の入力あり）</t>
    <rPh sb="4" eb="6">
      <t>ツウジョウ</t>
    </rPh>
    <rPh sb="6" eb="7">
      <t>ブン</t>
    </rPh>
    <rPh sb="8" eb="9">
      <t>ヒ</t>
    </rPh>
    <rPh sb="9" eb="11">
      <t>ブッカ</t>
    </rPh>
    <rPh sb="22" eb="24">
      <t>ニュウリョク</t>
    </rPh>
    <phoneticPr fontId="20"/>
  </si>
  <si>
    <t>08227</t>
  </si>
  <si>
    <t>福岡県朝倉市</t>
  </si>
  <si>
    <t>01397</t>
  </si>
  <si>
    <t>東京都瑞穂町</t>
  </si>
  <si>
    <t>01399</t>
  </si>
  <si>
    <t>01406</t>
  </si>
  <si>
    <t>01407</t>
  </si>
  <si>
    <t>01408</t>
  </si>
  <si>
    <t>01428</t>
  </si>
  <si>
    <t>01581</t>
  </si>
  <si>
    <t>熊本県上天草市</t>
  </si>
  <si>
    <t>01430</t>
  </si>
  <si>
    <t>01437</t>
  </si>
  <si>
    <t>北海道大樹町</t>
  </si>
  <si>
    <t>01438</t>
  </si>
  <si>
    <t>01452</t>
  </si>
  <si>
    <t>26344</t>
  </si>
  <si>
    <t>06323</t>
  </si>
  <si>
    <t>01453</t>
  </si>
  <si>
    <t>01455</t>
  </si>
  <si>
    <t>東京都奥多摩町</t>
  </si>
  <si>
    <t>01456</t>
  </si>
  <si>
    <t>01457</t>
  </si>
  <si>
    <t>02323</t>
  </si>
  <si>
    <t>熊本県玉東町</t>
  </si>
  <si>
    <t>16323</t>
  </si>
  <si>
    <t>01459</t>
  </si>
  <si>
    <t>鹿児島県長島町</t>
  </si>
  <si>
    <t>01461</t>
  </si>
  <si>
    <t>01462</t>
  </si>
  <si>
    <t>01464</t>
  </si>
  <si>
    <t>01468</t>
  </si>
  <si>
    <t>エラー（地単事業に国庫補助額の入力あり）</t>
    <rPh sb="4" eb="5">
      <t>チ</t>
    </rPh>
    <rPh sb="5" eb="6">
      <t>タン</t>
    </rPh>
    <rPh sb="6" eb="8">
      <t>ジギョウ</t>
    </rPh>
    <rPh sb="9" eb="11">
      <t>コッコ</t>
    </rPh>
    <rPh sb="11" eb="13">
      <t>ホジョ</t>
    </rPh>
    <rPh sb="13" eb="14">
      <t>ガク</t>
    </rPh>
    <rPh sb="15" eb="17">
      <t>ニュウリョク</t>
    </rPh>
    <phoneticPr fontId="20"/>
  </si>
  <si>
    <t>01472</t>
  </si>
  <si>
    <t>01481</t>
  </si>
  <si>
    <t>02204</t>
  </si>
  <si>
    <t>愛媛県内子町</t>
  </si>
  <si>
    <t>01483</t>
  </si>
  <si>
    <t>秋田県小坂町</t>
  </si>
  <si>
    <t>01485</t>
  </si>
  <si>
    <t>01513</t>
  </si>
  <si>
    <t>02321</t>
  </si>
  <si>
    <t>01516</t>
  </si>
  <si>
    <t>01517</t>
  </si>
  <si>
    <t>01520</t>
  </si>
  <si>
    <t>01543</t>
  </si>
  <si>
    <t>東京都狛江市</t>
  </si>
  <si>
    <t>01546</t>
  </si>
  <si>
    <t>11242</t>
  </si>
  <si>
    <t>交付金の区分_フラグ</t>
    <rPh sb="0" eb="3">
      <t>コウフキン</t>
    </rPh>
    <rPh sb="4" eb="6">
      <t>クブン</t>
    </rPh>
    <phoneticPr fontId="20"/>
  </si>
  <si>
    <t>千葉県鋸南町</t>
  </si>
  <si>
    <t>01555</t>
  </si>
  <si>
    <t>01563</t>
  </si>
  <si>
    <t>01564</t>
  </si>
  <si>
    <t>山口県下関市</t>
  </si>
  <si>
    <t>01571</t>
  </si>
  <si>
    <t>01575</t>
  </si>
  <si>
    <t>地方単独事業の事業費に国庫補助額が記載されていないか</t>
    <rPh sb="0" eb="2">
      <t>チホウ</t>
    </rPh>
    <rPh sb="2" eb="4">
      <t>タンドク</t>
    </rPh>
    <rPh sb="4" eb="6">
      <t>ジギョウ</t>
    </rPh>
    <rPh sb="7" eb="10">
      <t>ジギョウヒ</t>
    </rPh>
    <rPh sb="11" eb="13">
      <t>コッコ</t>
    </rPh>
    <rPh sb="13" eb="15">
      <t>ホジョ</t>
    </rPh>
    <rPh sb="15" eb="16">
      <t>ガク</t>
    </rPh>
    <rPh sb="17" eb="19">
      <t>キサイ</t>
    </rPh>
    <phoneticPr fontId="20"/>
  </si>
  <si>
    <t>01601</t>
  </si>
  <si>
    <t>交付金の区分_○_×</t>
    <rPh sb="0" eb="3">
      <t>コウフキン</t>
    </rPh>
    <rPh sb="4" eb="6">
      <t>クブン</t>
    </rPh>
    <phoneticPr fontId="20"/>
  </si>
  <si>
    <t>37324</t>
  </si>
  <si>
    <t>01604</t>
  </si>
  <si>
    <t>01608</t>
  </si>
  <si>
    <t>01609</t>
  </si>
  <si>
    <t>34208</t>
  </si>
  <si>
    <t>愛知県新城市</t>
  </si>
  <si>
    <t>静岡県掛川市</t>
  </si>
  <si>
    <t>01631</t>
  </si>
  <si>
    <t>29212</t>
  </si>
  <si>
    <t>01634</t>
  </si>
  <si>
    <t>Ｂ３'
国のR4予算分（交付限度額⑤）</t>
  </si>
  <si>
    <t>青森県むつ市</t>
  </si>
  <si>
    <t>01643</t>
  </si>
  <si>
    <t>東京都新宿区</t>
  </si>
  <si>
    <t>01644</t>
  </si>
  <si>
    <t>01649</t>
  </si>
  <si>
    <t>01661</t>
  </si>
  <si>
    <t>01663</t>
  </si>
  <si>
    <t>01665</t>
  </si>
  <si>
    <t>01691</t>
  </si>
  <si>
    <t>熊本県長洲町</t>
  </si>
  <si>
    <t>01694</t>
  </si>
  <si>
    <t>02202</t>
  </si>
  <si>
    <t>02203</t>
  </si>
  <si>
    <t>02208</t>
  </si>
  <si>
    <t>02304</t>
  </si>
  <si>
    <t>02343</t>
  </si>
  <si>
    <t>02361</t>
  </si>
  <si>
    <t>02381</t>
  </si>
  <si>
    <t>02387</t>
  </si>
  <si>
    <t>02401</t>
  </si>
  <si>
    <t>奈良県上牧町</t>
  </si>
  <si>
    <t>02402</t>
  </si>
  <si>
    <t>02406</t>
  </si>
  <si>
    <t>02408</t>
  </si>
  <si>
    <t>13201</t>
  </si>
  <si>
    <t>02412</t>
  </si>
  <si>
    <t>02425</t>
  </si>
  <si>
    <t>02426</t>
  </si>
  <si>
    <t>02442</t>
  </si>
  <si>
    <t>03205</t>
  </si>
  <si>
    <t>山梨県富士吉田市</t>
  </si>
  <si>
    <t>03207</t>
  </si>
  <si>
    <t>03213</t>
  </si>
  <si>
    <t>長崎県対馬市</t>
  </si>
  <si>
    <t>03215</t>
  </si>
  <si>
    <t>ウ推奨メニュ:対象経費:⑥:</t>
  </si>
  <si>
    <t>鳥取県日野町</t>
  </si>
  <si>
    <t>03302</t>
  </si>
  <si>
    <t>03321</t>
  </si>
  <si>
    <t>03366</t>
  </si>
  <si>
    <t>03381</t>
  </si>
  <si>
    <t>03402</t>
  </si>
  <si>
    <t>03441</t>
  </si>
  <si>
    <t>03501</t>
  </si>
  <si>
    <t>03506</t>
  </si>
  <si>
    <t>03507</t>
  </si>
  <si>
    <t>石川県野々市市</t>
  </si>
  <si>
    <t>43513</t>
  </si>
  <si>
    <t>03524</t>
  </si>
  <si>
    <t>宮城県角田市</t>
  </si>
  <si>
    <t>04203</t>
  </si>
  <si>
    <t>茨城県河内町</t>
  </si>
  <si>
    <t>山形県米沢市</t>
  </si>
  <si>
    <t>04206</t>
  </si>
  <si>
    <t>04208</t>
  </si>
  <si>
    <t>04209</t>
  </si>
  <si>
    <t>04212</t>
  </si>
  <si>
    <t>04213</t>
  </si>
  <si>
    <t>04216</t>
  </si>
  <si>
    <t>46527</t>
  </si>
  <si>
    <t>13108</t>
  </si>
  <si>
    <t>04321</t>
  </si>
  <si>
    <t>02000</t>
  </si>
  <si>
    <t>04322</t>
  </si>
  <si>
    <t>学校保健特別対策事業費補助金</t>
  </si>
  <si>
    <t>東京都調布市</t>
  </si>
  <si>
    <t>04362</t>
  </si>
  <si>
    <t>04406</t>
  </si>
  <si>
    <t>05206</t>
  </si>
  <si>
    <t>05209</t>
  </si>
  <si>
    <t>05210</t>
  </si>
  <si>
    <t>05211</t>
  </si>
  <si>
    <t>05212</t>
  </si>
  <si>
    <t>05213</t>
  </si>
  <si>
    <t>05215</t>
  </si>
  <si>
    <t>エラー（重点交付金分（非低所得世帯支援）にＢ１,Ｂ２,Ｂ４の入力あり）</t>
    <rPh sb="4" eb="6">
      <t>ジュウテン</t>
    </rPh>
    <rPh sb="6" eb="9">
      <t>コウフキン</t>
    </rPh>
    <rPh sb="9" eb="10">
      <t>ブン</t>
    </rPh>
    <rPh sb="11" eb="12">
      <t>ヒ</t>
    </rPh>
    <rPh sb="12" eb="15">
      <t>テイショトク</t>
    </rPh>
    <rPh sb="15" eb="17">
      <t>セタイ</t>
    </rPh>
    <rPh sb="17" eb="19">
      <t>シエン</t>
    </rPh>
    <rPh sb="30" eb="32">
      <t>ニュウリョク</t>
    </rPh>
    <phoneticPr fontId="20"/>
  </si>
  <si>
    <t>埼玉県伊奈町</t>
  </si>
  <si>
    <t>05303</t>
  </si>
  <si>
    <t>05349</t>
  </si>
  <si>
    <t>05361</t>
  </si>
  <si>
    <t>05363</t>
  </si>
  <si>
    <t>05463</t>
  </si>
  <si>
    <t>27221</t>
  </si>
  <si>
    <t>05464</t>
  </si>
  <si>
    <t>06202</t>
  </si>
  <si>
    <t>20583</t>
  </si>
  <si>
    <t>06205</t>
  </si>
  <si>
    <t>大阪府守口市</t>
  </si>
  <si>
    <t>06208</t>
  </si>
  <si>
    <t>06212</t>
  </si>
  <si>
    <t>福井県越前町</t>
  </si>
  <si>
    <t>12222</t>
  </si>
  <si>
    <t>06302</t>
  </si>
  <si>
    <t>06321</t>
  </si>
  <si>
    <t>06322</t>
  </si>
  <si>
    <t>06324</t>
  </si>
  <si>
    <t>保育対策事業費補助金</t>
    <rPh sb="0" eb="2">
      <t>ホイク</t>
    </rPh>
    <rPh sb="2" eb="4">
      <t>タイサク</t>
    </rPh>
    <rPh sb="4" eb="7">
      <t>ジギョウヒ</t>
    </rPh>
    <rPh sb="7" eb="10">
      <t>ホジョキン</t>
    </rPh>
    <phoneticPr fontId="44"/>
  </si>
  <si>
    <t>06341</t>
  </si>
  <si>
    <t>熊本県多良木町</t>
  </si>
  <si>
    <t>38402</t>
  </si>
  <si>
    <t>06366</t>
  </si>
  <si>
    <t>北海道本別町</t>
  </si>
  <si>
    <t>06402</t>
  </si>
  <si>
    <t>06426</t>
  </si>
  <si>
    <t>法務大臣</t>
    <rPh sb="0" eb="2">
      <t>ホウム</t>
    </rPh>
    <rPh sb="2" eb="4">
      <t>ダイジン</t>
    </rPh>
    <phoneticPr fontId="44"/>
  </si>
  <si>
    <t>07202</t>
  </si>
  <si>
    <t>09384</t>
  </si>
  <si>
    <t>07205</t>
  </si>
  <si>
    <t>07210</t>
  </si>
  <si>
    <t>46221</t>
  </si>
  <si>
    <t>07212</t>
  </si>
  <si>
    <t>埼玉県深谷市</t>
  </si>
  <si>
    <t>07308</t>
  </si>
  <si>
    <t>07322</t>
  </si>
  <si>
    <t>山形県大江町</t>
  </si>
  <si>
    <t>07344</t>
  </si>
  <si>
    <t>富山県南砺市</t>
  </si>
  <si>
    <t>東京都墨田区</t>
  </si>
  <si>
    <t>07362</t>
  </si>
  <si>
    <t>07364</t>
  </si>
  <si>
    <t>45441</t>
  </si>
  <si>
    <t>07367</t>
  </si>
  <si>
    <t>09344</t>
  </si>
  <si>
    <t>07368</t>
  </si>
  <si>
    <t>R4.2</t>
  </si>
  <si>
    <t>07422</t>
  </si>
  <si>
    <t>07444</t>
  </si>
  <si>
    <t>茨城県笠間市</t>
  </si>
  <si>
    <t>07446</t>
  </si>
  <si>
    <t>07461</t>
  </si>
  <si>
    <t>07466</t>
  </si>
  <si>
    <t>07484</t>
  </si>
  <si>
    <t>07502</t>
  </si>
  <si>
    <t>北海道厚真町</t>
  </si>
  <si>
    <t>07505</t>
  </si>
  <si>
    <t>20382</t>
  </si>
  <si>
    <t>07546</t>
  </si>
  <si>
    <t>42211</t>
  </si>
  <si>
    <t>07548</t>
  </si>
  <si>
    <t>07564</t>
  </si>
  <si>
    <t>08201</t>
  </si>
  <si>
    <t>10344</t>
  </si>
  <si>
    <t>低所得世帯支援枠を活用しない重点交付金分事業について、Ｂ１、Ｂ２またはＢ４に交付対象経費が記載されていないか</t>
    <rPh sb="0" eb="3">
      <t>テイショトク</t>
    </rPh>
    <rPh sb="3" eb="5">
      <t>セタイ</t>
    </rPh>
    <rPh sb="5" eb="7">
      <t>シエン</t>
    </rPh>
    <rPh sb="7" eb="8">
      <t>ワク</t>
    </rPh>
    <rPh sb="9" eb="11">
      <t>カツヨウ</t>
    </rPh>
    <rPh sb="14" eb="16">
      <t>ジュウテン</t>
    </rPh>
    <rPh sb="16" eb="19">
      <t>コウフキン</t>
    </rPh>
    <rPh sb="19" eb="20">
      <t>ブン</t>
    </rPh>
    <rPh sb="20" eb="22">
      <t>ジギョウ</t>
    </rPh>
    <rPh sb="38" eb="40">
      <t>コウフ</t>
    </rPh>
    <rPh sb="40" eb="42">
      <t>タイショウ</t>
    </rPh>
    <rPh sb="42" eb="44">
      <t>ケイヒ</t>
    </rPh>
    <rPh sb="45" eb="47">
      <t>キサイ</t>
    </rPh>
    <phoneticPr fontId="20"/>
  </si>
  <si>
    <t>08202</t>
  </si>
  <si>
    <t>08207</t>
  </si>
  <si>
    <t>08217</t>
  </si>
  <si>
    <t>17384</t>
  </si>
  <si>
    <t>08219</t>
  </si>
  <si>
    <t>15307</t>
  </si>
  <si>
    <t>08221</t>
  </si>
  <si>
    <t>08222</t>
  </si>
  <si>
    <t>奈良県大淀町</t>
  </si>
  <si>
    <t>08223</t>
  </si>
  <si>
    <t>08226</t>
  </si>
  <si>
    <t>08230</t>
  </si>
  <si>
    <t>08231</t>
  </si>
  <si>
    <t>兵庫県福崎町</t>
  </si>
  <si>
    <t>08233</t>
  </si>
  <si>
    <t>08234</t>
  </si>
  <si>
    <t>08302</t>
  </si>
  <si>
    <t>08310</t>
  </si>
  <si>
    <t>08341</t>
  </si>
  <si>
    <t>08447</t>
  </si>
  <si>
    <t>08546</t>
  </si>
  <si>
    <t>09202</t>
  </si>
  <si>
    <t>09203</t>
  </si>
  <si>
    <t>13228</t>
  </si>
  <si>
    <t>09204</t>
  </si>
  <si>
    <t>09206</t>
  </si>
  <si>
    <t>09209</t>
  </si>
  <si>
    <t>長崎県佐世保市</t>
  </si>
  <si>
    <t>09210</t>
  </si>
  <si>
    <t>09211</t>
  </si>
  <si>
    <t>112461</t>
  </si>
  <si>
    <t>09216</t>
  </si>
  <si>
    <t>09361</t>
  </si>
  <si>
    <t>北海道砂川市</t>
  </si>
  <si>
    <t>09364</t>
  </si>
  <si>
    <t>09411</t>
  </si>
  <si>
    <t>10209</t>
  </si>
  <si>
    <t>10212</t>
  </si>
  <si>
    <t>10366</t>
  </si>
  <si>
    <t>東京都大田区</t>
  </si>
  <si>
    <t>10367</t>
  </si>
  <si>
    <t>45404</t>
  </si>
  <si>
    <t>10382</t>
  </si>
  <si>
    <t>神奈川県真鶴町</t>
  </si>
  <si>
    <t>10383</t>
  </si>
  <si>
    <t>10425</t>
  </si>
  <si>
    <t>10444</t>
  </si>
  <si>
    <t>10449</t>
  </si>
  <si>
    <t>11201</t>
  </si>
  <si>
    <t>千葉県佐倉市</t>
  </si>
  <si>
    <t>秋田県鹿角市</t>
  </si>
  <si>
    <t>11202</t>
  </si>
  <si>
    <t>11208</t>
  </si>
  <si>
    <t>11209</t>
  </si>
  <si>
    <t>11210</t>
  </si>
  <si>
    <t>23228</t>
  </si>
  <si>
    <t>14150</t>
  </si>
  <si>
    <t>11215</t>
  </si>
  <si>
    <t>埼玉県鶴ヶ島市</t>
  </si>
  <si>
    <t>11217</t>
  </si>
  <si>
    <t>11219</t>
  </si>
  <si>
    <t>440001</t>
  </si>
  <si>
    <t>11223</t>
  </si>
  <si>
    <t>13229</t>
  </si>
  <si>
    <t>11228</t>
  </si>
  <si>
    <t>11229</t>
  </si>
  <si>
    <t>11231</t>
  </si>
  <si>
    <t>北海道津別町</t>
  </si>
  <si>
    <t>11232</t>
  </si>
  <si>
    <t>長野県池田町</t>
  </si>
  <si>
    <t>11233</t>
  </si>
  <si>
    <t>11239</t>
  </si>
  <si>
    <t>奈良県川上村</t>
  </si>
  <si>
    <t>11240</t>
  </si>
  <si>
    <t>11241</t>
  </si>
  <si>
    <t>兵庫県淡路市</t>
  </si>
  <si>
    <t>11246</t>
  </si>
  <si>
    <t>11301</t>
  </si>
  <si>
    <t>栃木県芳賀町</t>
  </si>
  <si>
    <t>11342</t>
  </si>
  <si>
    <t>北海道鶴居村</t>
  </si>
  <si>
    <t>北海道和寒町</t>
  </si>
  <si>
    <t>47326</t>
  </si>
  <si>
    <t>20563</t>
  </si>
  <si>
    <t>11343</t>
  </si>
  <si>
    <t>11348</t>
  </si>
  <si>
    <t>20588</t>
  </si>
  <si>
    <t>11349</t>
  </si>
  <si>
    <t>沖縄県八重瀬町</t>
  </si>
  <si>
    <t>11361</t>
  </si>
  <si>
    <t>110001</t>
  </si>
  <si>
    <t>11362</t>
  </si>
  <si>
    <t>新潟県魚沼市</t>
  </si>
  <si>
    <t>11365</t>
  </si>
  <si>
    <t>11383</t>
  </si>
  <si>
    <t>11385</t>
  </si>
  <si>
    <t>熊本県錦町</t>
  </si>
  <si>
    <t>北海道共和町</t>
  </si>
  <si>
    <t>11442</t>
  </si>
  <si>
    <t>11464</t>
  </si>
  <si>
    <t>11465</t>
  </si>
  <si>
    <t>12202</t>
  </si>
  <si>
    <t>東京都町田市</t>
  </si>
  <si>
    <t>12212</t>
  </si>
  <si>
    <t>12203</t>
  </si>
  <si>
    <t>12206</t>
  </si>
  <si>
    <t>12207</t>
  </si>
  <si>
    <t>12208</t>
  </si>
  <si>
    <t>12211</t>
  </si>
  <si>
    <t>北海道妹背牛町</t>
  </si>
  <si>
    <t>12217</t>
  </si>
  <si>
    <t>長野県飯山市</t>
  </si>
  <si>
    <t>12219</t>
  </si>
  <si>
    <t>山口県長門市</t>
  </si>
  <si>
    <t>12220</t>
  </si>
  <si>
    <t>12221</t>
  </si>
  <si>
    <t>44461</t>
  </si>
  <si>
    <t>17212</t>
  </si>
  <si>
    <t>12224</t>
  </si>
  <si>
    <t>北海道利尻富士町</t>
  </si>
  <si>
    <t>12225</t>
  </si>
  <si>
    <t>熊本県天草市</t>
  </si>
  <si>
    <t>12226</t>
  </si>
  <si>
    <t>高知県大川村</t>
  </si>
  <si>
    <t>12227</t>
  </si>
  <si>
    <t>44214</t>
  </si>
  <si>
    <t>12229</t>
  </si>
  <si>
    <t>220001</t>
  </si>
  <si>
    <t>12230</t>
  </si>
  <si>
    <t>12231</t>
  </si>
  <si>
    <t>12233</t>
  </si>
  <si>
    <t>12234</t>
  </si>
  <si>
    <t>35305</t>
  </si>
  <si>
    <t>12235</t>
  </si>
  <si>
    <t>12236</t>
  </si>
  <si>
    <t>山口県周南市</t>
  </si>
  <si>
    <t>12237</t>
  </si>
  <si>
    <t>岐阜県東白川村</t>
  </si>
  <si>
    <t>15218</t>
  </si>
  <si>
    <t>12239</t>
  </si>
  <si>
    <t>12322</t>
  </si>
  <si>
    <t>12329</t>
  </si>
  <si>
    <t>地方創生テレワーク推進交付金</t>
  </si>
  <si>
    <t>山形県舟形町</t>
  </si>
  <si>
    <t>12403</t>
  </si>
  <si>
    <t>20350</t>
  </si>
  <si>
    <t>12409</t>
  </si>
  <si>
    <t>12410</t>
  </si>
  <si>
    <t>エラー（交付金の区分と国庫補助事業の名称の組み合わせが想定外）</t>
    <rPh sb="4" eb="7">
      <t>コウフキン</t>
    </rPh>
    <rPh sb="8" eb="10">
      <t>クブン</t>
    </rPh>
    <rPh sb="11" eb="13">
      <t>コッコ</t>
    </rPh>
    <rPh sb="13" eb="15">
      <t>ホジョ</t>
    </rPh>
    <rPh sb="15" eb="17">
      <t>ジギョウ</t>
    </rPh>
    <rPh sb="18" eb="20">
      <t>メイショウ</t>
    </rPh>
    <rPh sb="21" eb="22">
      <t>ク</t>
    </rPh>
    <rPh sb="23" eb="24">
      <t>ア</t>
    </rPh>
    <rPh sb="27" eb="30">
      <t>ソウテイガイ</t>
    </rPh>
    <phoneticPr fontId="20"/>
  </si>
  <si>
    <t>12421</t>
  </si>
  <si>
    <t>12422</t>
  </si>
  <si>
    <t>交付金の区分_×</t>
    <rPh sb="0" eb="3">
      <t>コウフキン</t>
    </rPh>
    <rPh sb="4" eb="6">
      <t>クブン</t>
    </rPh>
    <phoneticPr fontId="20"/>
  </si>
  <si>
    <t>12423</t>
  </si>
  <si>
    <t>12426</t>
  </si>
  <si>
    <t>事業終期_通常</t>
    <rPh sb="0" eb="2">
      <t>ジギョウ</t>
    </rPh>
    <rPh sb="2" eb="4">
      <t>シュウキ</t>
    </rPh>
    <rPh sb="5" eb="7">
      <t>ツウジョウ</t>
    </rPh>
    <phoneticPr fontId="20"/>
  </si>
  <si>
    <t>12427</t>
  </si>
  <si>
    <t>北海道倶知安町</t>
  </si>
  <si>
    <t>12441</t>
  </si>
  <si>
    <t>母子保健衛生費補助金</t>
  </si>
  <si>
    <t>13101</t>
  </si>
  <si>
    <t>北海道比布町</t>
  </si>
  <si>
    <t>13103</t>
  </si>
  <si>
    <t>13104</t>
  </si>
  <si>
    <t>13105</t>
  </si>
  <si>
    <t>13106</t>
  </si>
  <si>
    <t>13107</t>
  </si>
  <si>
    <t>13111</t>
  </si>
  <si>
    <t>東京都葛飾区</t>
  </si>
  <si>
    <t>13112</t>
  </si>
  <si>
    <t>13113</t>
  </si>
  <si>
    <t>13116</t>
  </si>
  <si>
    <t>13117</t>
  </si>
  <si>
    <t>13121</t>
  </si>
  <si>
    <t>熊本県熊本市</t>
  </si>
  <si>
    <t>13122</t>
  </si>
  <si>
    <t>13203</t>
  </si>
  <si>
    <t>13204</t>
  </si>
  <si>
    <t>埼玉県吉川市</t>
  </si>
  <si>
    <t>20429</t>
  </si>
  <si>
    <t>13205</t>
  </si>
  <si>
    <t>35212</t>
  </si>
  <si>
    <t>13208</t>
  </si>
  <si>
    <t>13209</t>
  </si>
  <si>
    <t>13210</t>
  </si>
  <si>
    <t>13211</t>
  </si>
  <si>
    <t>38206</t>
  </si>
  <si>
    <t>13213</t>
  </si>
  <si>
    <t>13214</t>
  </si>
  <si>
    <t>13218</t>
  </si>
  <si>
    <t>13219</t>
  </si>
  <si>
    <t>長野県天龍村</t>
  </si>
  <si>
    <t>13220</t>
  </si>
  <si>
    <t>千葉県船橋市</t>
  </si>
  <si>
    <t>13221</t>
  </si>
  <si>
    <t>13402</t>
  </si>
  <si>
    <t>13222</t>
  </si>
  <si>
    <t>京都府伊根町</t>
  </si>
  <si>
    <t>埼玉県越谷市</t>
  </si>
  <si>
    <t>13224</t>
  </si>
  <si>
    <t>13225</t>
  </si>
  <si>
    <t>13361</t>
  </si>
  <si>
    <t>13362</t>
  </si>
  <si>
    <t>千葉県鎌ケ谷市</t>
  </si>
  <si>
    <t>13363</t>
  </si>
  <si>
    <t>13364</t>
  </si>
  <si>
    <t>R5予算がついた際を見込んで残す</t>
    <rPh sb="2" eb="4">
      <t>ヨサン</t>
    </rPh>
    <rPh sb="8" eb="9">
      <t>サイ</t>
    </rPh>
    <rPh sb="10" eb="12">
      <t>ミコ</t>
    </rPh>
    <rPh sb="14" eb="15">
      <t>ノコ</t>
    </rPh>
    <phoneticPr fontId="20"/>
  </si>
  <si>
    <t>13382</t>
  </si>
  <si>
    <t>福岡県福智町</t>
  </si>
  <si>
    <t>埼玉県さいたま市</t>
  </si>
  <si>
    <t>14100</t>
  </si>
  <si>
    <t>宮城県七ヶ宿町</t>
  </si>
  <si>
    <t>14130</t>
  </si>
  <si>
    <t>14203</t>
  </si>
  <si>
    <t>14204</t>
  </si>
  <si>
    <t>14205</t>
  </si>
  <si>
    <t>14207</t>
  </si>
  <si>
    <t>広島県尾道市</t>
  </si>
  <si>
    <t>14210</t>
  </si>
  <si>
    <t>14212</t>
  </si>
  <si>
    <t>高知県須崎市</t>
  </si>
  <si>
    <t>14213</t>
  </si>
  <si>
    <t>14214</t>
  </si>
  <si>
    <t>14215</t>
  </si>
  <si>
    <t>小計　⑤＋⑥</t>
  </si>
  <si>
    <t>14216</t>
  </si>
  <si>
    <t>茨城県下妻市</t>
  </si>
  <si>
    <t>14218</t>
  </si>
  <si>
    <t>14301</t>
  </si>
  <si>
    <t>山形県真室川町</t>
  </si>
  <si>
    <t>14321</t>
  </si>
  <si>
    <t>（感染症流行下における学校教育活動体制整備事業）
令和5年12月交付決定分
①5類以降も以前続く新型コロナやインフルエンザ等その他の感染症の流行下における児童生徒の安心安全な学習環境を確保しつつ教育活動を着実に継続するため
②感染症対策等を講じる取組及び児童生徒の学びの保障をするための取組
③事業費2,774,000円（うち新型コロナ交付金対象　1,387,000円）
（内訳）
・644,000円×2校＝1,288,000円（大堰・大刀洗小）
・743,000円×2校＝1,486,000円（本郷小・菊池小）
　国補助1/2の裏に交付金充当
④町内小・中学校</t>
    <rPh sb="25" eb="27">
      <t>レイワ</t>
    </rPh>
    <rPh sb="28" eb="29">
      <t>ネン</t>
    </rPh>
    <rPh sb="31" eb="32">
      <t>ガツ</t>
    </rPh>
    <rPh sb="32" eb="36">
      <t>コウ</t>
    </rPh>
    <rPh sb="36" eb="37">
      <t>フン</t>
    </rPh>
    <rPh sb="40" eb="41">
      <t>ル</t>
    </rPh>
    <rPh sb="41" eb="43">
      <t>イコウ</t>
    </rPh>
    <rPh sb="44" eb="46">
      <t>イゼン</t>
    </rPh>
    <rPh sb="46" eb="47">
      <t>ツヅ</t>
    </rPh>
    <rPh sb="48" eb="53">
      <t>シンガタ</t>
    </rPh>
    <rPh sb="61" eb="62">
      <t>トウ</t>
    </rPh>
    <rPh sb="64" eb="65">
      <t>タ</t>
    </rPh>
    <rPh sb="66" eb="69">
      <t>カンセンショウ</t>
    </rPh>
    <rPh sb="70" eb="72">
      <t>リュウコウ</t>
    </rPh>
    <rPh sb="72" eb="73">
      <t>シタ</t>
    </rPh>
    <phoneticPr fontId="20"/>
  </si>
  <si>
    <t>14341</t>
  </si>
  <si>
    <t>14342</t>
  </si>
  <si>
    <t>14361</t>
  </si>
  <si>
    <t>14363</t>
  </si>
  <si>
    <t>本実施計画の事業No.1～No.6への記載の有無　【システムチェック】</t>
    <rPh sb="19" eb="21">
      <t>キサイ</t>
    </rPh>
    <rPh sb="22" eb="24">
      <t>ウム</t>
    </rPh>
    <phoneticPr fontId="20"/>
  </si>
  <si>
    <t>14364</t>
  </si>
  <si>
    <t>14366</t>
  </si>
  <si>
    <t>22342</t>
  </si>
  <si>
    <t>20206</t>
  </si>
  <si>
    <t>14383</t>
  </si>
  <si>
    <t>14384</t>
  </si>
  <si>
    <t>14402</t>
  </si>
  <si>
    <t>15100</t>
  </si>
  <si>
    <t>15204</t>
  </si>
  <si>
    <t>エ通常分:対象経費:④－１:</t>
  </si>
  <si>
    <t>取崩
終期</t>
  </si>
  <si>
    <t>15205</t>
  </si>
  <si>
    <t>AD</t>
  </si>
  <si>
    <t>15208</t>
  </si>
  <si>
    <t>大分県九重町</t>
  </si>
  <si>
    <t>宮城県色麻町</t>
  </si>
  <si>
    <t>15209</t>
  </si>
  <si>
    <t>15210</t>
  </si>
  <si>
    <t>15213</t>
  </si>
  <si>
    <t>15217</t>
  </si>
  <si>
    <t>15222</t>
  </si>
  <si>
    <t>15223</t>
  </si>
  <si>
    <t>15227</t>
  </si>
  <si>
    <t>15342</t>
  </si>
  <si>
    <t>15361</t>
  </si>
  <si>
    <t>15385</t>
  </si>
  <si>
    <t>15482</t>
  </si>
  <si>
    <t>32526</t>
  </si>
  <si>
    <t>15504</t>
  </si>
  <si>
    <t>34207</t>
  </si>
  <si>
    <t>15581</t>
  </si>
  <si>
    <t>16201</t>
  </si>
  <si>
    <t>16208</t>
  </si>
  <si>
    <t>16321</t>
  </si>
  <si>
    <t>23222</t>
  </si>
  <si>
    <t>16322</t>
  </si>
  <si>
    <t>16342</t>
  </si>
  <si>
    <t>17201</t>
  </si>
  <si>
    <t>埼玉県羽生市</t>
  </si>
  <si>
    <t>300004</t>
  </si>
  <si>
    <t>39306</t>
  </si>
  <si>
    <t>17203</t>
  </si>
  <si>
    <t>313891</t>
  </si>
  <si>
    <t>17205</t>
  </si>
  <si>
    <t>17206</t>
  </si>
  <si>
    <t>17207</t>
  </si>
  <si>
    <t>特定事業者等支援_低所得</t>
    <rPh sb="9" eb="12">
      <t>テイショトク</t>
    </rPh>
    <phoneticPr fontId="20"/>
  </si>
  <si>
    <t>17209</t>
  </si>
  <si>
    <t>埼玉県戸田市</t>
  </si>
  <si>
    <t>17211</t>
  </si>
  <si>
    <t>20402</t>
  </si>
  <si>
    <t>17361</t>
  </si>
  <si>
    <t>島根県吉賀町</t>
  </si>
  <si>
    <t>17365</t>
  </si>
  <si>
    <t>47359</t>
  </si>
  <si>
    <t>17461</t>
  </si>
  <si>
    <t>18201</t>
  </si>
  <si>
    <t>18202</t>
  </si>
  <si>
    <t>18204</t>
  </si>
  <si>
    <t>18205</t>
  </si>
  <si>
    <t>18207</t>
  </si>
  <si>
    <t>18208</t>
  </si>
  <si>
    <t>18209</t>
  </si>
  <si>
    <t>18210</t>
  </si>
  <si>
    <t>埼玉県八潮市</t>
  </si>
  <si>
    <t>18322</t>
  </si>
  <si>
    <t>R5補正（地）</t>
    <rPh sb="2" eb="4">
      <t>ホセイ</t>
    </rPh>
    <rPh sb="5" eb="6">
      <t>チ</t>
    </rPh>
    <phoneticPr fontId="20"/>
  </si>
  <si>
    <t>18404</t>
  </si>
  <si>
    <t>18481</t>
  </si>
  <si>
    <t>18501</t>
  </si>
  <si>
    <t>19201</t>
  </si>
  <si>
    <t>19206</t>
  </si>
  <si>
    <t>19207</t>
  </si>
  <si>
    <t>19208</t>
  </si>
  <si>
    <t>19209</t>
  </si>
  <si>
    <t>19210</t>
  </si>
  <si>
    <t>熊本県玉名市</t>
  </si>
  <si>
    <t>19211</t>
  </si>
  <si>
    <t>19213</t>
  </si>
  <si>
    <t>19214</t>
  </si>
  <si>
    <t>19364</t>
  </si>
  <si>
    <t>都道府県+市町村名</t>
    <rPh sb="0" eb="4">
      <t>トドウフケン</t>
    </rPh>
    <rPh sb="5" eb="9">
      <t>シチョウソンメイ</t>
    </rPh>
    <phoneticPr fontId="20"/>
  </si>
  <si>
    <t>19365</t>
  </si>
  <si>
    <t>19368</t>
  </si>
  <si>
    <t>19384</t>
  </si>
  <si>
    <t>19423</t>
  </si>
  <si>
    <t>19424</t>
  </si>
  <si>
    <t>13000</t>
  </si>
  <si>
    <t>19425</t>
  </si>
  <si>
    <t>19429</t>
  </si>
  <si>
    <t>19430</t>
  </si>
  <si>
    <t>19442</t>
  </si>
  <si>
    <t>岐阜県白川村</t>
  </si>
  <si>
    <t>19443</t>
  </si>
  <si>
    <t>徳島県上勝町</t>
  </si>
  <si>
    <t>20201</t>
  </si>
  <si>
    <t>20202</t>
  </si>
  <si>
    <t>20203</t>
  </si>
  <si>
    <t>20209</t>
  </si>
  <si>
    <t>20211</t>
  </si>
  <si>
    <t>20213</t>
  </si>
  <si>
    <t>20214</t>
  </si>
  <si>
    <t>20218</t>
  </si>
  <si>
    <t>20304</t>
  </si>
  <si>
    <t>20306</t>
  </si>
  <si>
    <t>20307</t>
  </si>
  <si>
    <t>20309</t>
  </si>
  <si>
    <t>20323</t>
  </si>
  <si>
    <t>広島県安芸太田町</t>
  </si>
  <si>
    <t>20324</t>
  </si>
  <si>
    <t>32000</t>
  </si>
  <si>
    <t>20349</t>
  </si>
  <si>
    <t>20361</t>
  </si>
  <si>
    <t>大分県臼杵市</t>
  </si>
  <si>
    <t>20362</t>
  </si>
  <si>
    <t>20363</t>
  </si>
  <si>
    <t>20383</t>
  </si>
  <si>
    <t>地方単独事業費</t>
  </si>
  <si>
    <t>20385</t>
  </si>
  <si>
    <t>高知県土佐清水市</t>
  </si>
  <si>
    <t>20386</t>
  </si>
  <si>
    <t>20403</t>
  </si>
  <si>
    <t>茨城県大洗町</t>
  </si>
  <si>
    <t>20410</t>
  </si>
  <si>
    <t>20411</t>
  </si>
  <si>
    <t>30421</t>
  </si>
  <si>
    <t>20412</t>
  </si>
  <si>
    <t>20413</t>
  </si>
  <si>
    <t>北海道平取町</t>
  </si>
  <si>
    <t>20414</t>
  </si>
  <si>
    <t>20416</t>
  </si>
  <si>
    <t>41202</t>
  </si>
  <si>
    <t>20417</t>
  </si>
  <si>
    <t>20422</t>
  </si>
  <si>
    <t>外国人受入環境整備交付金</t>
    <rPh sb="0" eb="2">
      <t>ガイコク</t>
    </rPh>
    <rPh sb="2" eb="3">
      <t>ジン</t>
    </rPh>
    <rPh sb="3" eb="5">
      <t>ウケイレ</t>
    </rPh>
    <rPh sb="5" eb="7">
      <t>カンキョウ</t>
    </rPh>
    <rPh sb="7" eb="9">
      <t>セイビ</t>
    </rPh>
    <rPh sb="9" eb="12">
      <t>コウフキン</t>
    </rPh>
    <phoneticPr fontId="44"/>
  </si>
  <si>
    <t>20423</t>
  </si>
  <si>
    <t>20425</t>
  </si>
  <si>
    <t>20432</t>
  </si>
  <si>
    <t>47313</t>
  </si>
  <si>
    <t>20446</t>
  </si>
  <si>
    <t>20448</t>
  </si>
  <si>
    <t>20450</t>
  </si>
  <si>
    <t>取崩
始期</t>
  </si>
  <si>
    <t>293610</t>
  </si>
  <si>
    <t>20482</t>
  </si>
  <si>
    <t>訪日外国人旅行者受入環境整備緊急対策事業費補助金</t>
    <rPh sb="0" eb="2">
      <t>ホウニチ</t>
    </rPh>
    <rPh sb="2" eb="4">
      <t>ガイコク</t>
    </rPh>
    <rPh sb="4" eb="5">
      <t>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44"/>
  </si>
  <si>
    <t>20486</t>
  </si>
  <si>
    <t>大阪府田尻町</t>
  </si>
  <si>
    <t>20541</t>
  </si>
  <si>
    <t>20561</t>
  </si>
  <si>
    <t>20590</t>
  </si>
  <si>
    <t>20602</t>
  </si>
  <si>
    <t>21202</t>
  </si>
  <si>
    <t>21205</t>
  </si>
  <si>
    <t>21206</t>
  </si>
  <si>
    <t>島根県松江市</t>
  </si>
  <si>
    <t>21210</t>
  </si>
  <si>
    <t>21211</t>
  </si>
  <si>
    <t>21212</t>
  </si>
  <si>
    <t>21214</t>
  </si>
  <si>
    <t>21216</t>
  </si>
  <si>
    <t>21217</t>
  </si>
  <si>
    <t>滋賀県日野町</t>
  </si>
  <si>
    <t>21219</t>
  </si>
  <si>
    <t>21220</t>
  </si>
  <si>
    <t>21221</t>
  </si>
  <si>
    <t>21302</t>
  </si>
  <si>
    <t>39210</t>
  </si>
  <si>
    <t>21303</t>
  </si>
  <si>
    <t>21341</t>
  </si>
  <si>
    <t>21361</t>
  </si>
  <si>
    <t>21362</t>
  </si>
  <si>
    <t>佐賀県太良町</t>
  </si>
  <si>
    <t>42321</t>
  </si>
  <si>
    <t>21381</t>
  </si>
  <si>
    <t>21382</t>
  </si>
  <si>
    <t>21383</t>
  </si>
  <si>
    <t>21403</t>
  </si>
  <si>
    <t>21421</t>
  </si>
  <si>
    <t>21502</t>
  </si>
  <si>
    <t>21503</t>
  </si>
  <si>
    <t>21504</t>
  </si>
  <si>
    <t>30382</t>
  </si>
  <si>
    <t>39427</t>
  </si>
  <si>
    <t>21506</t>
  </si>
  <si>
    <t>22130</t>
  </si>
  <si>
    <t>22203</t>
  </si>
  <si>
    <t>新潟県田上町</t>
  </si>
  <si>
    <t>22207</t>
  </si>
  <si>
    <t>22208</t>
  </si>
  <si>
    <t>ア配分:限度額:⑦:</t>
  </si>
  <si>
    <t>22209</t>
  </si>
  <si>
    <t>鳥取県琴浦町</t>
  </si>
  <si>
    <t>茨城県石岡市</t>
  </si>
  <si>
    <t>22211</t>
  </si>
  <si>
    <t>22212</t>
  </si>
  <si>
    <t>22213</t>
  </si>
  <si>
    <t>山形県尾花沢市</t>
  </si>
  <si>
    <t>22214</t>
  </si>
  <si>
    <t>22215</t>
  </si>
  <si>
    <t>奈良県天理市</t>
  </si>
  <si>
    <t>22216</t>
  </si>
  <si>
    <t>22220</t>
  </si>
  <si>
    <t>22221</t>
  </si>
  <si>
    <t>22222</t>
  </si>
  <si>
    <t>22225</t>
  </si>
  <si>
    <t>22226</t>
  </si>
  <si>
    <t>22301</t>
  </si>
  <si>
    <t>22302</t>
  </si>
  <si>
    <t>22304</t>
  </si>
  <si>
    <t>22305</t>
  </si>
  <si>
    <t>243434</t>
  </si>
  <si>
    <t>22325</t>
  </si>
  <si>
    <t>22344</t>
  </si>
  <si>
    <t>22424</t>
  </si>
  <si>
    <t>山梨県昭和町</t>
  </si>
  <si>
    <t>46215</t>
  </si>
  <si>
    <t>23100</t>
  </si>
  <si>
    <t>23202</t>
  </si>
  <si>
    <t>23203</t>
  </si>
  <si>
    <t>コロナ_3</t>
  </si>
  <si>
    <t>23205</t>
  </si>
  <si>
    <t>23206</t>
  </si>
  <si>
    <t>R4補正・R4予備(R4 .4月通知)</t>
    <rPh sb="2" eb="4">
      <t>ホセイ</t>
    </rPh>
    <phoneticPr fontId="20"/>
  </si>
  <si>
    <t>23212</t>
  </si>
  <si>
    <t>長崎県諫早市</t>
  </si>
  <si>
    <t>23215</t>
  </si>
  <si>
    <t>23216</t>
  </si>
  <si>
    <t>交付対象経費について、Ｂ１、Ｂ２、Ｂ３、Ｂ４のうち複数箇所に記載されていないか（同一事業に複数の予算を充当する場合、別の行に分けて記載する。ただし、事業No.1～No.6については、記入要領等に示しているとおり記載している。</t>
    <rPh sb="0" eb="2">
      <t>コウフ</t>
    </rPh>
    <rPh sb="2" eb="4">
      <t>タイショウ</t>
    </rPh>
    <rPh sb="4" eb="6">
      <t>ケイヒ</t>
    </rPh>
    <rPh sb="25" eb="27">
      <t>フクスウ</t>
    </rPh>
    <rPh sb="27" eb="29">
      <t>カショ</t>
    </rPh>
    <rPh sb="30" eb="32">
      <t>キサイ</t>
    </rPh>
    <rPh sb="40" eb="42">
      <t>ドウイツ</t>
    </rPh>
    <rPh sb="42" eb="44">
      <t>ジギョウ</t>
    </rPh>
    <rPh sb="45" eb="47">
      <t>フクスウ</t>
    </rPh>
    <rPh sb="48" eb="50">
      <t>ヨサン</t>
    </rPh>
    <rPh sb="51" eb="53">
      <t>ジュウトウ</t>
    </rPh>
    <rPh sb="55" eb="57">
      <t>バアイ</t>
    </rPh>
    <rPh sb="58" eb="59">
      <t>ベツ</t>
    </rPh>
    <rPh sb="60" eb="61">
      <t>ギョウ</t>
    </rPh>
    <rPh sb="62" eb="63">
      <t>ワ</t>
    </rPh>
    <rPh sb="65" eb="67">
      <t>キサイ</t>
    </rPh>
    <rPh sb="74" eb="76">
      <t>ジギョウ</t>
    </rPh>
    <rPh sb="91" eb="93">
      <t>キニュウ</t>
    </rPh>
    <rPh sb="93" eb="95">
      <t>ヨウリョウ</t>
    </rPh>
    <rPh sb="95" eb="96">
      <t>トウ</t>
    </rPh>
    <rPh sb="97" eb="98">
      <t>シメ</t>
    </rPh>
    <rPh sb="105" eb="107">
      <t>キサイ</t>
    </rPh>
    <phoneticPr fontId="20"/>
  </si>
  <si>
    <t>23219</t>
  </si>
  <si>
    <t>23220</t>
  </si>
  <si>
    <t>23221</t>
  </si>
  <si>
    <t>250007</t>
  </si>
  <si>
    <t>23223</t>
  </si>
  <si>
    <t>23224</t>
  </si>
  <si>
    <t>23225</t>
  </si>
  <si>
    <t>23226</t>
  </si>
  <si>
    <t>宮崎県西都市</t>
  </si>
  <si>
    <t>23229</t>
  </si>
  <si>
    <t>23231</t>
  </si>
  <si>
    <t>23232</t>
  </si>
  <si>
    <t>23233</t>
  </si>
  <si>
    <t>23237</t>
  </si>
  <si>
    <t>23362</t>
  </si>
  <si>
    <t>23424</t>
  </si>
  <si>
    <t>秋田県三種町</t>
  </si>
  <si>
    <t>23427</t>
  </si>
  <si>
    <t>集計欄</t>
  </si>
  <si>
    <t>23441</t>
  </si>
  <si>
    <t>23442</t>
  </si>
  <si>
    <t>23445</t>
  </si>
  <si>
    <t>23447</t>
  </si>
  <si>
    <t>北海道上士幌町</t>
  </si>
  <si>
    <t>23501</t>
  </si>
  <si>
    <t>配分予定額計
国のR4予備費分(重点交付金分)（交付限度額⑤）</t>
    <rPh sb="0" eb="2">
      <t>ハイブン</t>
    </rPh>
    <rPh sb="2" eb="4">
      <t>ヨテイ</t>
    </rPh>
    <rPh sb="4" eb="5">
      <t>ガク</t>
    </rPh>
    <rPh sb="5" eb="6">
      <t>ケイ</t>
    </rPh>
    <rPh sb="11" eb="14">
      <t>ヨビヒ</t>
    </rPh>
    <phoneticPr fontId="46"/>
  </si>
  <si>
    <t>23561</t>
  </si>
  <si>
    <t>24201</t>
  </si>
  <si>
    <t>文化芸術振興費補助金</t>
    <rPh sb="0" eb="2">
      <t>ブンカ</t>
    </rPh>
    <rPh sb="2" eb="4">
      <t>ゲイジュツ</t>
    </rPh>
    <rPh sb="4" eb="6">
      <t>シンコウ</t>
    </rPh>
    <rPh sb="6" eb="7">
      <t>ヒ</t>
    </rPh>
    <rPh sb="7" eb="10">
      <t>ホジョキン</t>
    </rPh>
    <phoneticPr fontId="44"/>
  </si>
  <si>
    <t>24202</t>
  </si>
  <si>
    <t>検査促進枠の地方負担分に充当</t>
    <rPh sb="0" eb="2">
      <t>ケンサ</t>
    </rPh>
    <rPh sb="2" eb="4">
      <t>ソクシン</t>
    </rPh>
    <rPh sb="4" eb="5">
      <t>ワク</t>
    </rPh>
    <rPh sb="6" eb="8">
      <t>チホウ</t>
    </rPh>
    <rPh sb="8" eb="11">
      <t>フタンブン</t>
    </rPh>
    <rPh sb="12" eb="14">
      <t>ジュウトウ</t>
    </rPh>
    <phoneticPr fontId="20"/>
  </si>
  <si>
    <t>24207</t>
  </si>
  <si>
    <t>24209</t>
  </si>
  <si>
    <t>24211</t>
  </si>
  <si>
    <t>神奈川県小田原市</t>
  </si>
  <si>
    <t>24212</t>
  </si>
  <si>
    <t>24214</t>
  </si>
  <si>
    <t>24216</t>
  </si>
  <si>
    <t>24303</t>
  </si>
  <si>
    <t>24441</t>
  </si>
  <si>
    <t>24461</t>
  </si>
  <si>
    <t>24470</t>
  </si>
  <si>
    <t>24471</t>
  </si>
  <si>
    <t>24543</t>
  </si>
  <si>
    <t>24561</t>
  </si>
  <si>
    <t>25202</t>
  </si>
  <si>
    <t>山口県宇部市</t>
  </si>
  <si>
    <t>25204</t>
  </si>
  <si>
    <t>事務費</t>
    <rPh sb="0" eb="2">
      <t>ジム</t>
    </rPh>
    <rPh sb="2" eb="3">
      <t>ヒ</t>
    </rPh>
    <phoneticPr fontId="20"/>
  </si>
  <si>
    <t>25206</t>
  </si>
  <si>
    <t>25207</t>
  </si>
  <si>
    <t>40349</t>
  </si>
  <si>
    <t>25211</t>
  </si>
  <si>
    <t>25212</t>
  </si>
  <si>
    <t>学校臨時休業対策費補助金</t>
    <rPh sb="0" eb="2">
      <t>ガッコウ</t>
    </rPh>
    <rPh sb="2" eb="4">
      <t>リンジ</t>
    </rPh>
    <rPh sb="4" eb="6">
      <t>キュウギョウ</t>
    </rPh>
    <rPh sb="6" eb="8">
      <t>タイサク</t>
    </rPh>
    <rPh sb="8" eb="9">
      <t>ヒ</t>
    </rPh>
    <rPh sb="9" eb="12">
      <t>ホジョキン</t>
    </rPh>
    <phoneticPr fontId="44"/>
  </si>
  <si>
    <t>25213</t>
  </si>
  <si>
    <t>25384</t>
  </si>
  <si>
    <t>25425</t>
  </si>
  <si>
    <t>25441</t>
  </si>
  <si>
    <t>25442</t>
  </si>
  <si>
    <t>愛知県稲沢市</t>
  </si>
  <si>
    <t>41327</t>
  </si>
  <si>
    <t>26201</t>
  </si>
  <si>
    <t>26202</t>
  </si>
  <si>
    <t>26203</t>
  </si>
  <si>
    <t>26204</t>
  </si>
  <si>
    <t>44000</t>
  </si>
  <si>
    <t>26206</t>
  </si>
  <si>
    <t>26208</t>
  </si>
  <si>
    <t>26210</t>
  </si>
  <si>
    <t>栃木県那須町</t>
  </si>
  <si>
    <t>40212</t>
  </si>
  <si>
    <t>26211</t>
  </si>
  <si>
    <t>滝沢市</t>
    <rPh sb="2" eb="3">
      <t>シ</t>
    </rPh>
    <phoneticPr fontId="44"/>
  </si>
  <si>
    <t>26214</t>
  </si>
  <si>
    <t>群馬県南牧村</t>
  </si>
  <si>
    <t>26303</t>
  </si>
  <si>
    <t>26322</t>
  </si>
  <si>
    <t>千葉県成田市</t>
  </si>
  <si>
    <t>26364</t>
  </si>
  <si>
    <t>児童福祉事業対策費等補助金</t>
  </si>
  <si>
    <t>26365</t>
  </si>
  <si>
    <t>27322</t>
  </si>
  <si>
    <t>26367</t>
  </si>
  <si>
    <t>30390</t>
  </si>
  <si>
    <t>27140</t>
  </si>
  <si>
    <t>大阪府池田市</t>
  </si>
  <si>
    <t>27203</t>
  </si>
  <si>
    <t>27204</t>
  </si>
  <si>
    <t>27206</t>
  </si>
  <si>
    <t>27207</t>
  </si>
  <si>
    <t>27208</t>
  </si>
  <si>
    <t>宮崎県小林市</t>
  </si>
  <si>
    <t>27209</t>
  </si>
  <si>
    <t>27210</t>
  </si>
  <si>
    <t>27211</t>
  </si>
  <si>
    <t>27212</t>
  </si>
  <si>
    <t>27213</t>
  </si>
  <si>
    <t>27215</t>
  </si>
  <si>
    <t>27218</t>
  </si>
  <si>
    <t>ウ推奨メニュ:対象経費:④:</t>
  </si>
  <si>
    <t>石川県珠洲市</t>
  </si>
  <si>
    <t>27219</t>
  </si>
  <si>
    <t>27222</t>
  </si>
  <si>
    <t>27223</t>
  </si>
  <si>
    <t>エラー（番号不一致）</t>
    <rPh sb="4" eb="6">
      <t>バンゴウ</t>
    </rPh>
    <rPh sb="6" eb="9">
      <t>フイッチ</t>
    </rPh>
    <phoneticPr fontId="20"/>
  </si>
  <si>
    <t>27225</t>
  </si>
  <si>
    <t>27226</t>
  </si>
  <si>
    <t>37404</t>
  </si>
  <si>
    <t>30343</t>
  </si>
  <si>
    <t>27227</t>
  </si>
  <si>
    <t>27228</t>
  </si>
  <si>
    <t>27230</t>
  </si>
  <si>
    <t>27231</t>
  </si>
  <si>
    <t>27232</t>
  </si>
  <si>
    <t>27301</t>
  </si>
  <si>
    <t>長野県信濃町</t>
  </si>
  <si>
    <t>27321</t>
  </si>
  <si>
    <t>27341</t>
  </si>
  <si>
    <t>27362</t>
  </si>
  <si>
    <t>27381</t>
  </si>
  <si>
    <t>27382</t>
  </si>
  <si>
    <t>27383</t>
  </si>
  <si>
    <t>京都府南山城村</t>
  </si>
  <si>
    <t>28100</t>
  </si>
  <si>
    <t>28201</t>
  </si>
  <si>
    <t>28202</t>
  </si>
  <si>
    <t>長野県下條村</t>
  </si>
  <si>
    <t>28204</t>
  </si>
  <si>
    <t>長野県飯田市</t>
  </si>
  <si>
    <t>28205</t>
  </si>
  <si>
    <t>28206</t>
  </si>
  <si>
    <t>28207</t>
  </si>
  <si>
    <t>28208</t>
  </si>
  <si>
    <t>28209</t>
  </si>
  <si>
    <t>28212</t>
  </si>
  <si>
    <t>28213</t>
  </si>
  <si>
    <t>28214</t>
  </si>
  <si>
    <t>28216</t>
  </si>
  <si>
    <t>滋賀県長浜市</t>
  </si>
  <si>
    <t>静岡県富士宮市</t>
  </si>
  <si>
    <t>28228</t>
  </si>
  <si>
    <t>28222</t>
  </si>
  <si>
    <t>28223</t>
  </si>
  <si>
    <t>福島県石川町</t>
  </si>
  <si>
    <t>28225</t>
  </si>
  <si>
    <t>岡山県美作市</t>
  </si>
  <si>
    <t>28226</t>
  </si>
  <si>
    <t>28301</t>
  </si>
  <si>
    <t>28365</t>
  </si>
  <si>
    <t>兵庫県尼崎市</t>
  </si>
  <si>
    <t>28501</t>
  </si>
  <si>
    <t>28585</t>
  </si>
  <si>
    <t>28586</t>
  </si>
  <si>
    <t>29203</t>
  </si>
  <si>
    <t>北海道古平町</t>
  </si>
  <si>
    <t>29204</t>
  </si>
  <si>
    <t>29207</t>
  </si>
  <si>
    <t>29211</t>
  </si>
  <si>
    <t>29343</t>
  </si>
  <si>
    <t>29345</t>
  </si>
  <si>
    <t>29362</t>
  </si>
  <si>
    <t>29385</t>
  </si>
  <si>
    <t>宮城県多賀城市</t>
  </si>
  <si>
    <t>42201</t>
  </si>
  <si>
    <t>29401</t>
  </si>
  <si>
    <t>29402</t>
  </si>
  <si>
    <t>交付対象事業（目）</t>
    <rPh sb="0" eb="2">
      <t>コウフ</t>
    </rPh>
    <rPh sb="2" eb="4">
      <t>タイショウ</t>
    </rPh>
    <rPh sb="4" eb="6">
      <t>ジギョウ</t>
    </rPh>
    <rPh sb="7" eb="8">
      <t>モク</t>
    </rPh>
    <phoneticPr fontId="47"/>
  </si>
  <si>
    <t>33203</t>
  </si>
  <si>
    <t>29424</t>
  </si>
  <si>
    <t>29425</t>
  </si>
  <si>
    <t>29426</t>
  </si>
  <si>
    <t>奈良県黒滝村</t>
  </si>
  <si>
    <t>神奈川県中井町</t>
  </si>
  <si>
    <t>29427</t>
  </si>
  <si>
    <t>福岡県新宮町</t>
  </si>
  <si>
    <t>29441</t>
  </si>
  <si>
    <t>29443</t>
  </si>
  <si>
    <t>29444</t>
  </si>
  <si>
    <t>29446</t>
  </si>
  <si>
    <t>29447</t>
  </si>
  <si>
    <t>29449</t>
  </si>
  <si>
    <t>29450</t>
  </si>
  <si>
    <t>113816</t>
  </si>
  <si>
    <t>29451</t>
  </si>
  <si>
    <t>29453</t>
  </si>
  <si>
    <t>④</t>
  </si>
  <si>
    <t>30202</t>
  </si>
  <si>
    <t>北海道美深町</t>
  </si>
  <si>
    <t>30203</t>
  </si>
  <si>
    <t>30204</t>
  </si>
  <si>
    <t>30205</t>
  </si>
  <si>
    <t>30207</t>
  </si>
  <si>
    <t>30208</t>
  </si>
  <si>
    <t>30304</t>
  </si>
  <si>
    <t>30341</t>
  </si>
  <si>
    <t>30362</t>
  </si>
  <si>
    <t>30391</t>
  </si>
  <si>
    <t>香川県三木町</t>
  </si>
  <si>
    <t>千葉県銚子市</t>
  </si>
  <si>
    <t>30392</t>
  </si>
  <si>
    <t>34304</t>
  </si>
  <si>
    <t>30401</t>
  </si>
  <si>
    <t>30404</t>
  </si>
  <si>
    <t>30422</t>
  </si>
  <si>
    <t>30427</t>
  </si>
  <si>
    <t>46000</t>
  </si>
  <si>
    <t>31201</t>
  </si>
  <si>
    <t>31202</t>
  </si>
  <si>
    <t>31302</t>
  </si>
  <si>
    <t>31325</t>
  </si>
  <si>
    <t>31328</t>
  </si>
  <si>
    <t>31329</t>
  </si>
  <si>
    <t>31364</t>
  </si>
  <si>
    <t>31371</t>
  </si>
  <si>
    <t>31372</t>
  </si>
  <si>
    <t>31384</t>
  </si>
  <si>
    <t>福島県昭和村</t>
  </si>
  <si>
    <t>31386</t>
  </si>
  <si>
    <t>佐賀県白石町</t>
  </si>
  <si>
    <t>31403</t>
  </si>
  <si>
    <t>全事業について確認した結果間違いなければ「○」を選択してください。
システムチェック欄は全て○であることを確認してください。</t>
    <rPh sb="0" eb="3">
      <t>ゼンジギョウ</t>
    </rPh>
    <rPh sb="7" eb="9">
      <t>カクニン</t>
    </rPh>
    <rPh sb="11" eb="13">
      <t>ケッカ</t>
    </rPh>
    <rPh sb="13" eb="15">
      <t>マチガ</t>
    </rPh>
    <rPh sb="24" eb="26">
      <t>センタク</t>
    </rPh>
    <rPh sb="42" eb="43">
      <t>ラン</t>
    </rPh>
    <rPh sb="44" eb="45">
      <t>スベ</t>
    </rPh>
    <rPh sb="53" eb="55">
      <t>カクニン</t>
    </rPh>
    <phoneticPr fontId="20"/>
  </si>
  <si>
    <t>32201</t>
  </si>
  <si>
    <t>32203</t>
  </si>
  <si>
    <t>32204</t>
  </si>
  <si>
    <t>32207</t>
  </si>
  <si>
    <t>32386</t>
  </si>
  <si>
    <t>D6が「記載有り」の場合、①～⑤を確認のうえ、○を選択してください。
D6が「記載無し」の場合、④、⑤を確認のうえ、○を選択してください。</t>
    <rPh sb="4" eb="6">
      <t>キサイ</t>
    </rPh>
    <rPh sb="6" eb="7">
      <t>ア</t>
    </rPh>
    <rPh sb="10" eb="12">
      <t>バアイ</t>
    </rPh>
    <rPh sb="17" eb="19">
      <t>カクニン</t>
    </rPh>
    <rPh sb="25" eb="27">
      <t>センタク</t>
    </rPh>
    <rPh sb="39" eb="41">
      <t>キサイ</t>
    </rPh>
    <rPh sb="41" eb="42">
      <t>ナ</t>
    </rPh>
    <rPh sb="45" eb="47">
      <t>バアイ</t>
    </rPh>
    <rPh sb="52" eb="54">
      <t>カクニン</t>
    </rPh>
    <rPh sb="60" eb="62">
      <t>センタク</t>
    </rPh>
    <phoneticPr fontId="20"/>
  </si>
  <si>
    <t>32449</t>
  </si>
  <si>
    <t>大阪府門真市</t>
  </si>
  <si>
    <t>32505</t>
  </si>
  <si>
    <t>32525</t>
  </si>
  <si>
    <t>32527</t>
  </si>
  <si>
    <t>内閣総理大臣</t>
  </si>
  <si>
    <t>33204</t>
  </si>
  <si>
    <t>33205</t>
  </si>
  <si>
    <t>33207</t>
  </si>
  <si>
    <t>33209</t>
  </si>
  <si>
    <t>33210</t>
  </si>
  <si>
    <t>栃木県塩谷町</t>
  </si>
  <si>
    <t>33211</t>
  </si>
  <si>
    <t>共通</t>
    <rPh sb="0" eb="2">
      <t>キョウツウ</t>
    </rPh>
    <phoneticPr fontId="20"/>
  </si>
  <si>
    <t>33214</t>
  </si>
  <si>
    <t>福島県川内村</t>
  </si>
  <si>
    <t>33215</t>
  </si>
  <si>
    <t>33216</t>
  </si>
  <si>
    <t>33423</t>
  </si>
  <si>
    <t>33586</t>
  </si>
  <si>
    <t>33622</t>
  </si>
  <si>
    <t>北海道雄武町</t>
  </si>
  <si>
    <t>33623</t>
  </si>
  <si>
    <t>33643</t>
  </si>
  <si>
    <t>33681</t>
  </si>
  <si>
    <t>34100</t>
  </si>
  <si>
    <t>47329</t>
  </si>
  <si>
    <t>34205</t>
  </si>
  <si>
    <t>34209</t>
  </si>
  <si>
    <t>34212</t>
  </si>
  <si>
    <t>国のR4予備費分(低所得世帯支援枠分)
事務費　交付限度額⑩　（令和5年○月○日通知分）</t>
    <rPh sb="9" eb="12">
      <t>テイショトク</t>
    </rPh>
    <rPh sb="12" eb="14">
      <t>セタイ</t>
    </rPh>
    <rPh sb="14" eb="16">
      <t>シエン</t>
    </rPh>
    <rPh sb="16" eb="17">
      <t>ワク</t>
    </rPh>
    <phoneticPr fontId="20"/>
  </si>
  <si>
    <t>長野県白馬村</t>
  </si>
  <si>
    <t>34213</t>
  </si>
  <si>
    <t>栃木県市貝町</t>
  </si>
  <si>
    <t>34215</t>
  </si>
  <si>
    <t>34302</t>
  </si>
  <si>
    <t>沖縄県北大東村</t>
  </si>
  <si>
    <t>34307</t>
  </si>
  <si>
    <t>34368</t>
  </si>
  <si>
    <t>34369</t>
  </si>
  <si>
    <t>34431</t>
  </si>
  <si>
    <t>34462</t>
  </si>
  <si>
    <t>44210</t>
  </si>
  <si>
    <t>35202</t>
  </si>
  <si>
    <t>35203</t>
  </si>
  <si>
    <t>35204</t>
  </si>
  <si>
    <t>35206</t>
  </si>
  <si>
    <t>35211</t>
  </si>
  <si>
    <t>35343</t>
  </si>
  <si>
    <t>36204</t>
  </si>
  <si>
    <t>36205</t>
  </si>
  <si>
    <t>熊本県南関町</t>
  </si>
  <si>
    <t>36206</t>
  </si>
  <si>
    <t>岐阜県御嵩町</t>
  </si>
  <si>
    <t>36208</t>
  </si>
  <si>
    <t>36301</t>
  </si>
  <si>
    <t>36302</t>
  </si>
  <si>
    <t>36321</t>
  </si>
  <si>
    <t>36383</t>
  </si>
  <si>
    <t>36387</t>
  </si>
  <si>
    <t>36388</t>
  </si>
  <si>
    <t>36401</t>
  </si>
  <si>
    <t>36402</t>
  </si>
  <si>
    <t>47327</t>
  </si>
  <si>
    <t>41387</t>
  </si>
  <si>
    <t>36403</t>
  </si>
  <si>
    <t>36405</t>
  </si>
  <si>
    <t>36468</t>
  </si>
  <si>
    <t>36489</t>
  </si>
  <si>
    <t>37203</t>
  </si>
  <si>
    <t>37204</t>
  </si>
  <si>
    <t>010006</t>
  </si>
  <si>
    <t>37205</t>
  </si>
  <si>
    <t>埼玉県春日部市</t>
  </si>
  <si>
    <t>37206</t>
  </si>
  <si>
    <t>北海道森町</t>
  </si>
  <si>
    <t>37322</t>
  </si>
  <si>
    <t>37341</t>
  </si>
  <si>
    <t>37364</t>
  </si>
  <si>
    <t>37386</t>
  </si>
  <si>
    <t>新潟県妙高市</t>
  </si>
  <si>
    <t>37387</t>
  </si>
  <si>
    <t>37403</t>
  </si>
  <si>
    <t>R5当初（地）</t>
    <rPh sb="2" eb="4">
      <t>トウショ</t>
    </rPh>
    <phoneticPr fontId="20"/>
  </si>
  <si>
    <t>38203</t>
  </si>
  <si>
    <t>38204</t>
  </si>
  <si>
    <t>38205</t>
  </si>
  <si>
    <t>40215</t>
  </si>
  <si>
    <t>38215</t>
  </si>
  <si>
    <t>38356</t>
  </si>
  <si>
    <t>38442</t>
  </si>
  <si>
    <t>38484</t>
  </si>
  <si>
    <t>北海道芽室町</t>
  </si>
  <si>
    <t>38488</t>
  </si>
  <si>
    <t>山口県防府市</t>
  </si>
  <si>
    <t>38506</t>
  </si>
  <si>
    <t>39201</t>
  </si>
  <si>
    <t>岩手県北上市</t>
  </si>
  <si>
    <t>39202</t>
  </si>
  <si>
    <t>39205</t>
  </si>
  <si>
    <t>39206</t>
  </si>
  <si>
    <t>39208</t>
  </si>
  <si>
    <t>39209</t>
  </si>
  <si>
    <t>39212</t>
  </si>
  <si>
    <t>39302</t>
  </si>
  <si>
    <t>39307</t>
  </si>
  <si>
    <t>39341</t>
  </si>
  <si>
    <t>39363</t>
  </si>
  <si>
    <t>エ通常分:対象経費:④－３:</t>
  </si>
  <si>
    <t>39386</t>
  </si>
  <si>
    <t>公立学校情報機器整備費補助金</t>
    <rPh sb="0" eb="2">
      <t>コウリツ</t>
    </rPh>
    <rPh sb="2" eb="4">
      <t>ガッコウ</t>
    </rPh>
    <rPh sb="4" eb="6">
      <t>ジョウホウ</t>
    </rPh>
    <rPh sb="6" eb="8">
      <t>キキ</t>
    </rPh>
    <rPh sb="8" eb="10">
      <t>セイビ</t>
    </rPh>
    <rPh sb="10" eb="11">
      <t>ヒ</t>
    </rPh>
    <rPh sb="11" eb="14">
      <t>ホジョキン</t>
    </rPh>
    <phoneticPr fontId="44"/>
  </si>
  <si>
    <t>39401</t>
  </si>
  <si>
    <t>③消費下支え等を通じた生活者支援</t>
    <rPh sb="1" eb="3">
      <t>ショウヒ</t>
    </rPh>
    <rPh sb="3" eb="4">
      <t>シタ</t>
    </rPh>
    <rPh sb="4" eb="5">
      <t>ササ</t>
    </rPh>
    <rPh sb="6" eb="7">
      <t>トウ</t>
    </rPh>
    <rPh sb="8" eb="9">
      <t>ツウ</t>
    </rPh>
    <rPh sb="11" eb="14">
      <t>セイカツシャ</t>
    </rPh>
    <rPh sb="14" eb="16">
      <t>シエン</t>
    </rPh>
    <phoneticPr fontId="20"/>
  </si>
  <si>
    <t>北海道富良野市</t>
  </si>
  <si>
    <t>39402</t>
  </si>
  <si>
    <t>39405</t>
  </si>
  <si>
    <t>39410</t>
  </si>
  <si>
    <t>39424</t>
  </si>
  <si>
    <t>39428</t>
  </si>
  <si>
    <t>40130</t>
  </si>
  <si>
    <t>40202</t>
  </si>
  <si>
    <t>40203</t>
  </si>
  <si>
    <t>40204</t>
  </si>
  <si>
    <t>40207</t>
  </si>
  <si>
    <t>40216</t>
  </si>
  <si>
    <t>フィルターで絞り込みがなされていないか。</t>
    <rPh sb="6" eb="7">
      <t>シボ</t>
    </rPh>
    <rPh sb="8" eb="9">
      <t>コ</t>
    </rPh>
    <phoneticPr fontId="20"/>
  </si>
  <si>
    <t>40218</t>
  </si>
  <si>
    <t>40221</t>
  </si>
  <si>
    <t>40223</t>
  </si>
  <si>
    <t>40224</t>
  </si>
  <si>
    <t>40227</t>
  </si>
  <si>
    <t>40229</t>
  </si>
  <si>
    <t>40230</t>
  </si>
  <si>
    <t>40341</t>
  </si>
  <si>
    <t>40342</t>
  </si>
  <si>
    <t>基金に交付金を
積立てる額
（様式のB交付対象経費欄の内数）</t>
    <rPh sb="19" eb="21">
      <t>コウフ</t>
    </rPh>
    <rPh sb="21" eb="23">
      <t>タイショウ</t>
    </rPh>
    <rPh sb="23" eb="25">
      <t>ケイヒ</t>
    </rPh>
    <rPh sb="27" eb="29">
      <t>ウチスウ</t>
    </rPh>
    <phoneticPr fontId="20"/>
  </si>
  <si>
    <t>長崎県時津町</t>
  </si>
  <si>
    <t>40344</t>
  </si>
  <si>
    <t>神奈川県海老名市</t>
  </si>
  <si>
    <t>40345</t>
  </si>
  <si>
    <t>40348</t>
  </si>
  <si>
    <t>40382</t>
  </si>
  <si>
    <t>40383</t>
  </si>
  <si>
    <t>40384</t>
  </si>
  <si>
    <t>40401</t>
  </si>
  <si>
    <t>40447</t>
  </si>
  <si>
    <t>40522</t>
  </si>
  <si>
    <t>40604</t>
  </si>
  <si>
    <t>40608</t>
  </si>
  <si>
    <t>40609</t>
  </si>
  <si>
    <t>40610</t>
  </si>
  <si>
    <t>福岡県田川市</t>
  </si>
  <si>
    <t>40621</t>
  </si>
  <si>
    <t>基金_地単_検査</t>
    <rPh sb="0" eb="2">
      <t>キキン</t>
    </rPh>
    <rPh sb="3" eb="4">
      <t>チ</t>
    </rPh>
    <rPh sb="4" eb="5">
      <t>タン</t>
    </rPh>
    <rPh sb="6" eb="8">
      <t>ケンサ</t>
    </rPh>
    <phoneticPr fontId="20"/>
  </si>
  <si>
    <t>40642</t>
  </si>
  <si>
    <t>40647</t>
  </si>
  <si>
    <t>41203</t>
  </si>
  <si>
    <t>41204</t>
  </si>
  <si>
    <t>41205</t>
  </si>
  <si>
    <t>41207</t>
  </si>
  <si>
    <t>41208</t>
  </si>
  <si>
    <t>エラー（種類誤り※想定外のプルダウン選択）</t>
    <rPh sb="4" eb="6">
      <t>シュルイ</t>
    </rPh>
    <rPh sb="6" eb="7">
      <t>アヤマ</t>
    </rPh>
    <rPh sb="9" eb="11">
      <t>ソウテイ</t>
    </rPh>
    <rPh sb="11" eb="12">
      <t>ガイ</t>
    </rPh>
    <rPh sb="18" eb="20">
      <t>センタク</t>
    </rPh>
    <phoneticPr fontId="20"/>
  </si>
  <si>
    <t>41209</t>
  </si>
  <si>
    <t>41210</t>
  </si>
  <si>
    <t>41341</t>
  </si>
  <si>
    <t>100005</t>
  </si>
  <si>
    <t>41346</t>
  </si>
  <si>
    <t>41401</t>
  </si>
  <si>
    <t>内閣府</t>
    <rPh sb="0" eb="2">
      <t>ナイカク</t>
    </rPh>
    <rPh sb="2" eb="3">
      <t>フ</t>
    </rPh>
    <phoneticPr fontId="20"/>
  </si>
  <si>
    <t>41424</t>
  </si>
  <si>
    <t>大阪府阪南市</t>
  </si>
  <si>
    <t>41425</t>
  </si>
  <si>
    <t>41441</t>
  </si>
  <si>
    <t>42202</t>
  </si>
  <si>
    <t>エラー（予算区分選択漏れ）</t>
    <rPh sb="4" eb="6">
      <t>ヨサン</t>
    </rPh>
    <rPh sb="6" eb="8">
      <t>クブン</t>
    </rPh>
    <rPh sb="8" eb="10">
      <t>センタク</t>
    </rPh>
    <rPh sb="10" eb="11">
      <t>モ</t>
    </rPh>
    <phoneticPr fontId="20"/>
  </si>
  <si>
    <t>大阪府島本町</t>
  </si>
  <si>
    <t>北海道深川市</t>
  </si>
  <si>
    <t>42204</t>
  </si>
  <si>
    <t>11000</t>
  </si>
  <si>
    <t>42209</t>
  </si>
  <si>
    <t>42210</t>
  </si>
  <si>
    <t>42213</t>
  </si>
  <si>
    <t>42214</t>
  </si>
  <si>
    <t>42308</t>
  </si>
  <si>
    <t>42322</t>
  </si>
  <si>
    <t>42323</t>
  </si>
  <si>
    <t>42383</t>
  </si>
  <si>
    <t>山形県鶴岡市</t>
  </si>
  <si>
    <t>42391</t>
  </si>
  <si>
    <t>43100</t>
  </si>
  <si>
    <t>ア配分:今回:④:</t>
  </si>
  <si>
    <t>43202</t>
  </si>
  <si>
    <t>43205</t>
  </si>
  <si>
    <t>43206</t>
  </si>
  <si>
    <t>43210</t>
  </si>
  <si>
    <t>43211</t>
  </si>
  <si>
    <t>43213</t>
  </si>
  <si>
    <t>43215</t>
  </si>
  <si>
    <t>43216</t>
  </si>
  <si>
    <t>43364</t>
  </si>
  <si>
    <t>沖縄県竹富町</t>
  </si>
  <si>
    <t>43369</t>
  </si>
  <si>
    <t>43403</t>
  </si>
  <si>
    <t>43404</t>
  </si>
  <si>
    <t>43423</t>
  </si>
  <si>
    <t>43432</t>
  </si>
  <si>
    <t>43443</t>
  </si>
  <si>
    <t>広島県東広島市</t>
  </si>
  <si>
    <t>島根県雲南市</t>
  </si>
  <si>
    <t>47361</t>
  </si>
  <si>
    <t>43444</t>
  </si>
  <si>
    <t>神奈川県川崎市</t>
  </si>
  <si>
    <t>130001</t>
  </si>
  <si>
    <t>43468</t>
  </si>
  <si>
    <t>43484</t>
  </si>
  <si>
    <t>青森県青森市</t>
  </si>
  <si>
    <t>43501</t>
  </si>
  <si>
    <t>43506</t>
  </si>
  <si>
    <t>沖縄県粟国村</t>
  </si>
  <si>
    <t>43507</t>
  </si>
  <si>
    <t>大刀洗町クーポン券事業</t>
  </si>
  <si>
    <t>104485</t>
  </si>
  <si>
    <t>43511</t>
  </si>
  <si>
    <t>43512</t>
  </si>
  <si>
    <t>43531</t>
  </si>
  <si>
    <t>44204</t>
  </si>
  <si>
    <t>配分予定額計
国のR4予備費分(通常分)（交付限度額④）</t>
    <rPh sb="0" eb="2">
      <t>ハイブン</t>
    </rPh>
    <rPh sb="2" eb="4">
      <t>ヨテイ</t>
    </rPh>
    <rPh sb="4" eb="5">
      <t>ガク</t>
    </rPh>
    <rPh sb="5" eb="6">
      <t>ケイ</t>
    </rPh>
    <phoneticPr fontId="46"/>
  </si>
  <si>
    <t>44205</t>
  </si>
  <si>
    <t>長野県長和町</t>
  </si>
  <si>
    <t>44208</t>
  </si>
  <si>
    <t>44212</t>
  </si>
  <si>
    <t>44322</t>
  </si>
  <si>
    <t>45202</t>
  </si>
  <si>
    <t>260002</t>
  </si>
  <si>
    <t>45203</t>
  </si>
  <si>
    <t>45204</t>
  </si>
  <si>
    <t>愛知県南知多町</t>
  </si>
  <si>
    <t>45205</t>
  </si>
  <si>
    <t>45361</t>
  </si>
  <si>
    <t>45382</t>
  </si>
  <si>
    <t>埼玉県杉戸町</t>
  </si>
  <si>
    <t>45383</t>
  </si>
  <si>
    <t>45401</t>
  </si>
  <si>
    <t>熊本県産山村</t>
  </si>
  <si>
    <t>45403</t>
  </si>
  <si>
    <t>45421</t>
  </si>
  <si>
    <t>45430</t>
  </si>
  <si>
    <t>45443</t>
  </si>
  <si>
    <t>46201</t>
  </si>
  <si>
    <t>46204</t>
  </si>
  <si>
    <t>46208</t>
  </si>
  <si>
    <t>46214</t>
  </si>
  <si>
    <t>群馬県嬬恋村</t>
  </si>
  <si>
    <t>46217</t>
  </si>
  <si>
    <t>③</t>
  </si>
  <si>
    <t>46219</t>
  </si>
  <si>
    <t>46222</t>
  </si>
  <si>
    <t>46225</t>
  </si>
  <si>
    <t>エラー（F列選択漏れ）</t>
    <rPh sb="5" eb="6">
      <t>レツ</t>
    </rPh>
    <rPh sb="6" eb="8">
      <t>センタク</t>
    </rPh>
    <rPh sb="8" eb="9">
      <t>モ</t>
    </rPh>
    <phoneticPr fontId="20"/>
  </si>
  <si>
    <t>46304</t>
  </si>
  <si>
    <t>46392</t>
  </si>
  <si>
    <t>46490</t>
  </si>
  <si>
    <t>46492</t>
  </si>
  <si>
    <t>46502</t>
  </si>
  <si>
    <t>46525</t>
  </si>
  <si>
    <t>46529</t>
  </si>
  <si>
    <t>46532</t>
  </si>
  <si>
    <t>長野県中川村</t>
  </si>
  <si>
    <t>46534</t>
  </si>
  <si>
    <t>46535</t>
  </si>
  <si>
    <t>富山県砺波市</t>
  </si>
  <si>
    <t>47201</t>
  </si>
  <si>
    <t>47205</t>
  </si>
  <si>
    <t>ウ推奨メニュ:対象経費:⑤:</t>
  </si>
  <si>
    <t>47207</t>
  </si>
  <si>
    <t>東京都杉並区</t>
  </si>
  <si>
    <t>47208</t>
  </si>
  <si>
    <t>静岡県三島市</t>
  </si>
  <si>
    <t>47209</t>
  </si>
  <si>
    <t>47211</t>
  </si>
  <si>
    <t>47212</t>
  </si>
  <si>
    <t>47213</t>
  </si>
  <si>
    <t>47214</t>
  </si>
  <si>
    <t>47215</t>
  </si>
  <si>
    <t>福岡県遠賀町</t>
  </si>
  <si>
    <t>47301</t>
  </si>
  <si>
    <t>47303</t>
  </si>
  <si>
    <t>47306</t>
  </si>
  <si>
    <t>栃木県宇都宮市</t>
  </si>
  <si>
    <t>47308</t>
  </si>
  <si>
    <t>47314</t>
  </si>
  <si>
    <t>神奈川県平塚市</t>
  </si>
  <si>
    <t>47315</t>
  </si>
  <si>
    <t>47324</t>
  </si>
  <si>
    <t>47325</t>
  </si>
  <si>
    <t>47348</t>
  </si>
  <si>
    <t>Ｂ４’’
国のR4予算分（交付限度額⑨、⑩）</t>
  </si>
  <si>
    <t>47350</t>
  </si>
  <si>
    <t>47354</t>
  </si>
  <si>
    <t>47356</t>
  </si>
  <si>
    <t>千葉県野田市</t>
  </si>
  <si>
    <t>47375</t>
  </si>
  <si>
    <t>新型コロナウイルス感染症対応地方創生臨時交付金実施計画　チェックリスト</t>
  </si>
  <si>
    <t>参考資料</t>
  </si>
  <si>
    <t>高知県黒潮町</t>
  </si>
  <si>
    <t>都道府県名
（漢字）</t>
    <rPh sb="0" eb="4">
      <t>トドウフケン</t>
    </rPh>
    <rPh sb="4" eb="5">
      <t>メイ</t>
    </rPh>
    <rPh sb="7" eb="9">
      <t>カンジ</t>
    </rPh>
    <phoneticPr fontId="44"/>
  </si>
  <si>
    <t>市区町村名
（漢字）</t>
    <rPh sb="0" eb="2">
      <t>シク</t>
    </rPh>
    <rPh sb="2" eb="4">
      <t>チョウソン</t>
    </rPh>
    <rPh sb="4" eb="5">
      <t>メイ</t>
    </rPh>
    <rPh sb="7" eb="9">
      <t>カンジ</t>
    </rPh>
    <phoneticPr fontId="44"/>
  </si>
  <si>
    <t>別海町</t>
  </si>
  <si>
    <t>030007</t>
  </si>
  <si>
    <t>新潟県胎内市</t>
  </si>
  <si>
    <t>050008</t>
  </si>
  <si>
    <t>070009</t>
  </si>
  <si>
    <t>072133</t>
  </si>
  <si>
    <t>秋田県にかほ市</t>
  </si>
  <si>
    <t>074454</t>
  </si>
  <si>
    <t>ウ推奨メニュ:事業数:⑧:</t>
  </si>
  <si>
    <t>080004</t>
  </si>
  <si>
    <t>090000</t>
  </si>
  <si>
    <t>大網白里市</t>
    <rPh sb="4" eb="5">
      <t>シ</t>
    </rPh>
    <phoneticPr fontId="44"/>
  </si>
  <si>
    <t>Ｂ４’
国のR4予算分（交付限度額⑦、⑧）</t>
  </si>
  <si>
    <t>140007</t>
  </si>
  <si>
    <t>①コロナ禍における物価高騰対応事業として、エネルギー・食料品価格等の物価高騰の負担感が大きい低所得世帯を支援し、負担軽減を図る。
②住民税非課税世帯（R5.6.1時点で町に住民登録があり、世帯全員が住民税非課税の世帯）1世帯あたり3万円を給付するための事業費・事務費
③総事業費：55,087,000円のうち事業費　45,450,000円
（1）事業費　45,450,000円
・低所得世帯支援給付金　1,515世帯×30,000円＝45,450,000円</t>
  </si>
  <si>
    <t>山口県萩市</t>
  </si>
  <si>
    <t>150002</t>
  </si>
  <si>
    <t>160008</t>
  </si>
  <si>
    <t>163431</t>
  </si>
  <si>
    <t>180009</t>
  </si>
  <si>
    <t>沖縄県北谷町</t>
  </si>
  <si>
    <t>183822</t>
  </si>
  <si>
    <t>190004</t>
  </si>
  <si>
    <t>200000</t>
  </si>
  <si>
    <t>203050</t>
  </si>
  <si>
    <t>210005</t>
  </si>
  <si>
    <t>223417</t>
  </si>
  <si>
    <t>224618</t>
  </si>
  <si>
    <t>230006</t>
  </si>
  <si>
    <t>学校給食費補助事業</t>
  </si>
  <si>
    <t>234460</t>
  </si>
  <si>
    <t>茨城県小美玉市</t>
  </si>
  <si>
    <t>280003</t>
  </si>
  <si>
    <t>丹波篠山市</t>
    <rPh sb="0" eb="2">
      <t>タンバ</t>
    </rPh>
    <rPh sb="2" eb="5">
      <t>ササヤマシ</t>
    </rPh>
    <phoneticPr fontId="44"/>
  </si>
  <si>
    <t>284645</t>
  </si>
  <si>
    <t>294527</t>
  </si>
  <si>
    <t>国のR4補正予算分（通常分）
交付限度額①　（令和4年12月補助裏分の本省繰越分）</t>
  </si>
  <si>
    <t>310000</t>
  </si>
  <si>
    <t>320005</t>
  </si>
  <si>
    <t>330001</t>
  </si>
  <si>
    <t>340006</t>
  </si>
  <si>
    <t>エラー（事業始期選択漏れ）</t>
    <rPh sb="4" eb="6">
      <t>ジギョウ</t>
    </rPh>
    <rPh sb="6" eb="8">
      <t>シキ</t>
    </rPh>
    <rPh sb="8" eb="10">
      <t>センタク</t>
    </rPh>
    <rPh sb="10" eb="11">
      <t>モ</t>
    </rPh>
    <phoneticPr fontId="20"/>
  </si>
  <si>
    <t>342084</t>
  </si>
  <si>
    <t>特定事業者等支援</t>
  </si>
  <si>
    <t>350001</t>
  </si>
  <si>
    <t>360007</t>
  </si>
  <si>
    <t>370002</t>
  </si>
  <si>
    <t>380008</t>
  </si>
  <si>
    <t>384011</t>
  </si>
  <si>
    <t>390003</t>
  </si>
  <si>
    <t>400009</t>
  </si>
  <si>
    <t>福岡県広川町</t>
  </si>
  <si>
    <t>402311</t>
  </si>
  <si>
    <t>福岡県</t>
    <rPh sb="0" eb="3">
      <t>フクオカケン</t>
    </rPh>
    <phoneticPr fontId="44"/>
  </si>
  <si>
    <t>那珂川市</t>
    <rPh sb="0" eb="3">
      <t>ナカガワ</t>
    </rPh>
    <rPh sb="3" eb="4">
      <t>シ</t>
    </rPh>
    <phoneticPr fontId="44"/>
  </si>
  <si>
    <t>405442</t>
  </si>
  <si>
    <t>410004</t>
  </si>
  <si>
    <t>420000</t>
  </si>
  <si>
    <t>430005</t>
  </si>
  <si>
    <t>東京都利島村</t>
  </si>
  <si>
    <t>434281</t>
  </si>
  <si>
    <t>450006</t>
  </si>
  <si>
    <t>454311</t>
  </si>
  <si>
    <t>北海道函館市</t>
  </si>
  <si>
    <t>宮城県東松島市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</si>
  <si>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</si>
  <si>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</si>
  <si>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</si>
  <si>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</si>
  <si>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</si>
  <si>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</si>
  <si>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</si>
  <si>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</si>
  <si>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</si>
  <si>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</si>
  <si>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</si>
  <si>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</si>
  <si>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</si>
  <si>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</si>
  <si>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</si>
  <si>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</si>
  <si>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</si>
  <si>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高知県安田町</t>
  </si>
  <si>
    <t>北海道恵庭市</t>
  </si>
  <si>
    <t>北海道北広島市</t>
  </si>
  <si>
    <t>北海道新篠津村</t>
  </si>
  <si>
    <t>北海道松前町</t>
  </si>
  <si>
    <t>北海道福島町</t>
  </si>
  <si>
    <t>北海道知内町</t>
  </si>
  <si>
    <t>北海道鹿部町</t>
  </si>
  <si>
    <t>福島県いわき市</t>
  </si>
  <si>
    <t>北海道長万部町</t>
  </si>
  <si>
    <t>北海道上ノ国町</t>
  </si>
  <si>
    <t>北海道厚沢部町</t>
  </si>
  <si>
    <t>北海道乙部町</t>
  </si>
  <si>
    <t>北海道今金町</t>
  </si>
  <si>
    <t>和歌山県印南町</t>
  </si>
  <si>
    <t>北海道せたな町</t>
  </si>
  <si>
    <t>国のR4予備費分(低所得世帯支援枠分)
交付限度額⑦　（令和5年5月通知分）</t>
    <rPh sb="9" eb="12">
      <t>テイショトク</t>
    </rPh>
    <rPh sb="12" eb="14">
      <t>セタイ</t>
    </rPh>
    <rPh sb="14" eb="16">
      <t>シエン</t>
    </rPh>
    <rPh sb="16" eb="17">
      <t>ワク</t>
    </rPh>
    <rPh sb="17" eb="18">
      <t>ブン</t>
    </rPh>
    <rPh sb="33" eb="34">
      <t>ガツ</t>
    </rPh>
    <phoneticPr fontId="20"/>
  </si>
  <si>
    <t>北海道島牧村</t>
  </si>
  <si>
    <t>北海道寿都町</t>
  </si>
  <si>
    <t>和歌山県太地町</t>
  </si>
  <si>
    <t>北海道黒松内町</t>
  </si>
  <si>
    <t>北海道ニセコ町</t>
  </si>
  <si>
    <t>北海道真狩村</t>
  </si>
  <si>
    <t>北海道留寿都村</t>
  </si>
  <si>
    <t>北海道岩内町</t>
  </si>
  <si>
    <t>北海道泊村</t>
  </si>
  <si>
    <t>法務省</t>
    <rPh sb="0" eb="3">
      <t>ホウムショウ</t>
    </rPh>
    <phoneticPr fontId="20"/>
  </si>
  <si>
    <t>福井県坂井市</t>
  </si>
  <si>
    <t>北海道神恵内村</t>
  </si>
  <si>
    <t>長崎県川棚町</t>
  </si>
  <si>
    <t>北海道積丹町</t>
  </si>
  <si>
    <r>
      <t>①コロナ禍における物価高騰対応事業として、エネルギー・食料品価格等の物価高騰の負担感が大きい低所得世帯を支援し、負担軽減を図る。
②住民税非課税世帯（R5.6.1時点で町に住民登録があり、世帯全員が住民税非課税の世帯）1世帯あたり3万円を給付するための事業費・事務費
③総事業費：</t>
    </r>
    <r>
      <rPr>
        <sz val="14"/>
        <color rgb="FFFF0000"/>
        <rFont val="ＭＳ Ｐゴシック"/>
      </rPr>
      <t>49759,966</t>
    </r>
    <r>
      <rPr>
        <sz val="14"/>
        <color indexed="8"/>
        <rFont val="ＭＳ Ｐゴシック"/>
      </rPr>
      <t>円のうち事務費分</t>
    </r>
    <r>
      <rPr>
        <sz val="14"/>
        <color rgb="FFFF0000"/>
        <rFont val="ＭＳ Ｐゴシック"/>
      </rPr>
      <t>4,309,966</t>
    </r>
    <r>
      <rPr>
        <sz val="14"/>
        <color indexed="8"/>
        <rFont val="ＭＳ Ｐゴシック"/>
      </rPr>
      <t>円
事務費　</t>
    </r>
    <r>
      <rPr>
        <sz val="14"/>
        <color rgb="FFFF0000"/>
        <rFont val="ＭＳ Ｐゴシック"/>
      </rPr>
      <t>4,309,966</t>
    </r>
    <r>
      <rPr>
        <sz val="14"/>
        <color indexed="8"/>
        <rFont val="ＭＳ Ｐゴシック"/>
      </rPr>
      <t>円（低所得枠3,788,000円、推奨事業　521,966円）
・時間外勤務手当　2,800円×3人×</t>
    </r>
    <r>
      <rPr>
        <sz val="14"/>
        <color rgb="FFFF0000"/>
        <rFont val="ＭＳ Ｐゴシック"/>
      </rPr>
      <t>6時間×5月（支出済額251,565円）</t>
    </r>
    <r>
      <rPr>
        <sz val="14"/>
        <color indexed="8"/>
        <rFont val="ＭＳ Ｐゴシック"/>
      </rPr>
      <t xml:space="preserve">
・消耗品費、封筒印刷費　</t>
    </r>
    <r>
      <rPr>
        <sz val="14"/>
        <color rgb="FFFF0000"/>
        <rFont val="ＭＳ Ｐゴシック"/>
      </rPr>
      <t>52,800</t>
    </r>
    <r>
      <rPr>
        <sz val="14"/>
        <color indexed="8"/>
        <rFont val="ＭＳ Ｐゴシック"/>
      </rPr>
      <t>円
・郵便料　</t>
    </r>
    <r>
      <rPr>
        <sz val="14"/>
        <color rgb="FFFF0000"/>
        <rFont val="ＭＳ Ｐゴシック"/>
      </rPr>
      <t>241,368</t>
    </r>
    <r>
      <rPr>
        <sz val="14"/>
        <color indexed="8"/>
        <rFont val="ＭＳ Ｐゴシック"/>
      </rPr>
      <t>円
・振込手数料　110円×</t>
    </r>
    <r>
      <rPr>
        <sz val="14"/>
        <color rgb="FFFF0000"/>
        <rFont val="ＭＳ Ｐゴシック"/>
      </rPr>
      <t>1,511</t>
    </r>
    <r>
      <rPr>
        <sz val="14"/>
        <color indexed="8"/>
        <rFont val="ＭＳ Ｐゴシック"/>
      </rPr>
      <t>件＝</t>
    </r>
    <r>
      <rPr>
        <sz val="14"/>
        <color rgb="FFFF0000"/>
        <rFont val="ＭＳ Ｐゴシック"/>
      </rPr>
      <t>166,210</t>
    </r>
    <r>
      <rPr>
        <sz val="14"/>
        <color indexed="8"/>
        <rFont val="ＭＳ Ｐゴシック"/>
      </rPr>
      <t>円
・システム開発委託料　</t>
    </r>
    <r>
      <rPr>
        <sz val="14"/>
        <color rgb="FFFF0000"/>
        <rFont val="ＭＳ Ｐゴシック"/>
      </rPr>
      <t>1,339,800</t>
    </r>
    <r>
      <rPr>
        <sz val="14"/>
        <color indexed="8"/>
        <rFont val="ＭＳ Ｐゴシック"/>
      </rPr>
      <t>円
・給付事務委託料　</t>
    </r>
    <r>
      <rPr>
        <sz val="14"/>
        <color rgb="FFFF0000"/>
        <rFont val="ＭＳ Ｐゴシック"/>
      </rPr>
      <t>2,258,223</t>
    </r>
    <r>
      <rPr>
        <sz val="14"/>
        <color indexed="8"/>
        <rFont val="ＭＳ Ｐゴシック"/>
      </rPr>
      <t>円</t>
    </r>
    <rPh sb="183" eb="187">
      <t>テイショ</t>
    </rPh>
    <rPh sb="196" eb="197">
      <t>エン</t>
    </rPh>
    <rPh sb="198" eb="202">
      <t>スイショ</t>
    </rPh>
    <rPh sb="210" eb="211">
      <t>エン</t>
    </rPh>
    <rPh sb="239" eb="241">
      <t>シシュツ</t>
    </rPh>
    <rPh sb="241" eb="242">
      <t>スミ</t>
    </rPh>
    <rPh sb="242" eb="243">
      <t>ガク</t>
    </rPh>
    <rPh sb="250" eb="251">
      <t>エン</t>
    </rPh>
    <phoneticPr fontId="20"/>
  </si>
  <si>
    <t>北海道余市町</t>
  </si>
  <si>
    <t>茨城県筑西市</t>
  </si>
  <si>
    <t>北海道上砂川町</t>
  </si>
  <si>
    <t>北海道由仁町</t>
  </si>
  <si>
    <t>北海道栗山町</t>
  </si>
  <si>
    <t>北海道浦臼町</t>
  </si>
  <si>
    <t>長野県南牧村</t>
  </si>
  <si>
    <t>北海道新十津川町</t>
  </si>
  <si>
    <t>石川県穴水町</t>
  </si>
  <si>
    <t>北海道秩父別町</t>
  </si>
  <si>
    <t>北海道鷹栖町</t>
  </si>
  <si>
    <t>北海道上富良野町</t>
  </si>
  <si>
    <t>北海道東神楽町</t>
  </si>
  <si>
    <t>愛知県武豊町</t>
  </si>
  <si>
    <t>北海道愛別町</t>
  </si>
  <si>
    <t>奈良県御杖村</t>
  </si>
  <si>
    <t>北海道上川町</t>
  </si>
  <si>
    <t>北海道東川町</t>
  </si>
  <si>
    <t>北海道美瑛町</t>
  </si>
  <si>
    <t>北海道音威子府村</t>
  </si>
  <si>
    <t>富山県入善町</t>
  </si>
  <si>
    <t>北海道中川町</t>
  </si>
  <si>
    <t>北海道幌加内町</t>
  </si>
  <si>
    <t>総務課</t>
  </si>
  <si>
    <t>愛知県豊根村</t>
  </si>
  <si>
    <t>北海道増毛町</t>
  </si>
  <si>
    <t>福島県鮫川村</t>
  </si>
  <si>
    <t>北海道苫前町</t>
  </si>
  <si>
    <t>北海道羽幌町</t>
  </si>
  <si>
    <t>北海道初山別村</t>
  </si>
  <si>
    <t>北海道猿払村</t>
  </si>
  <si>
    <t>大阪府岸和田市</t>
  </si>
  <si>
    <t>北海道枝幸町</t>
  </si>
  <si>
    <t>北海道豊富町</t>
  </si>
  <si>
    <t>北海道礼文町</t>
  </si>
  <si>
    <t>北海道利尻町</t>
  </si>
  <si>
    <t>北海道斜里町</t>
  </si>
  <si>
    <t>北海道清里町</t>
  </si>
  <si>
    <t>北海道置戸町</t>
  </si>
  <si>
    <t>北海道遠軽町</t>
  </si>
  <si>
    <t>北海道湧別町</t>
  </si>
  <si>
    <t>北海道興部町</t>
  </si>
  <si>
    <t>北海道西興部村</t>
  </si>
  <si>
    <t>北海道大空町</t>
  </si>
  <si>
    <t>北海道白老町</t>
  </si>
  <si>
    <t>北海道洞爺湖町</t>
  </si>
  <si>
    <t>北海道安平町</t>
  </si>
  <si>
    <t>北海道日高町</t>
  </si>
  <si>
    <t>北海道新冠町</t>
  </si>
  <si>
    <t>北海道新ひだか町</t>
  </si>
  <si>
    <t>三重県大台町</t>
  </si>
  <si>
    <t>北海道鹿追町</t>
  </si>
  <si>
    <t>北海道新得町</t>
  </si>
  <si>
    <t>北海道中札内村</t>
  </si>
  <si>
    <t>北海道更別村</t>
  </si>
  <si>
    <t>徳島県つるぎ町</t>
  </si>
  <si>
    <t>北海道幕別町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</si>
  <si>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</si>
  <si>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</si>
  <si>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</si>
  <si>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</si>
  <si>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</si>
  <si>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</si>
  <si>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</si>
  <si>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</si>
  <si>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</si>
  <si>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</si>
  <si>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①コロナ禍における物価高騰対応事業として、エネルギー・食料品価格等の物価高騰の負担感が大きい低所得世帯を支援し、負担軽減を図る。
②住民税非課税世帯（R5.6.1時点で町に住民登録があり、世帯全員が住民税非課税の世帯）1世帯あたり3万円を給付するための事業費・事務費
③総事業費：55,087,000円のうち事務費分7,087,000円
事務費　7,087,000円
・時間外勤務手当　2,800円×3人×20時間×3月
・消耗品費、封筒印刷費　110,000円
・郵便料　434,000円
・振込手数料　110円×1,600件＝176,000円
・システム開発委託料　1,500,000円
・給付事務委託料　4,363,000円</t>
  </si>
  <si>
    <t>青森県つがる市</t>
  </si>
  <si>
    <t>青森県平川市</t>
  </si>
  <si>
    <t>青森県蓬田村</t>
  </si>
  <si>
    <t>青森県外ヶ浜町</t>
  </si>
  <si>
    <t>島根県知夫村</t>
  </si>
  <si>
    <t>青森県鰺ヶ沢町</t>
  </si>
  <si>
    <t>福島県富岡町</t>
  </si>
  <si>
    <t>青森県藤崎町</t>
  </si>
  <si>
    <t>青森県板柳町</t>
  </si>
  <si>
    <t>青森県中泊町</t>
  </si>
  <si>
    <t>青森県七戸町</t>
  </si>
  <si>
    <t>青森県六戸町</t>
  </si>
  <si>
    <t>青森県六ヶ所村</t>
  </si>
  <si>
    <t>青森県おいらせ町</t>
  </si>
  <si>
    <t>青森県大間町</t>
  </si>
  <si>
    <t>青森県田子町</t>
  </si>
  <si>
    <t>青森県南部町</t>
  </si>
  <si>
    <t>愛媛県伊予市</t>
  </si>
  <si>
    <t>青森県階上町</t>
  </si>
  <si>
    <t>岩手県大船渡市</t>
  </si>
  <si>
    <t>基金_地単_通常</t>
    <rPh sb="0" eb="2">
      <t>キキン</t>
    </rPh>
    <rPh sb="3" eb="4">
      <t>チ</t>
    </rPh>
    <rPh sb="4" eb="5">
      <t>タン</t>
    </rPh>
    <rPh sb="6" eb="8">
      <t>ツウジョウ</t>
    </rPh>
    <phoneticPr fontId="20"/>
  </si>
  <si>
    <t>岩手県花巻市</t>
  </si>
  <si>
    <t>岩手県久慈市</t>
  </si>
  <si>
    <t>岩手県陸前高田市</t>
  </si>
  <si>
    <t>岩手県釜石市</t>
  </si>
  <si>
    <t>岩手県二戸市</t>
  </si>
  <si>
    <t>岩手県滝沢市</t>
  </si>
  <si>
    <t>岩手県雫石町</t>
  </si>
  <si>
    <t>岩手県葛巻町</t>
  </si>
  <si>
    <t>ア配分:既:⑦⑧:</t>
  </si>
  <si>
    <t>岩手県岩手町</t>
  </si>
  <si>
    <t>岩手県矢巾町</t>
  </si>
  <si>
    <t>岩手県平泉町</t>
  </si>
  <si>
    <t>千葉県酒々井町</t>
  </si>
  <si>
    <t>岩手県岩泉町</t>
  </si>
  <si>
    <t>岩手県田野畑村</t>
  </si>
  <si>
    <t>岩手県軽米町</t>
  </si>
  <si>
    <t>岩手県野田村</t>
  </si>
  <si>
    <t>岩手県洋野町</t>
  </si>
  <si>
    <t>宮城県仙台市</t>
  </si>
  <si>
    <t>宮城県石巻市</t>
  </si>
  <si>
    <t>宮城県気仙沼市</t>
  </si>
  <si>
    <t>長野県山形村</t>
  </si>
  <si>
    <t>宮城県名取市</t>
  </si>
  <si>
    <t>宮城県登米市</t>
  </si>
  <si>
    <t>宮城県栗原市</t>
  </si>
  <si>
    <t>宮城県大崎市</t>
  </si>
  <si>
    <t>宮城県蔵王町</t>
  </si>
  <si>
    <t>宮城県大河原町</t>
  </si>
  <si>
    <t>宮城県川崎町</t>
  </si>
  <si>
    <t>農林水産省</t>
    <rPh sb="0" eb="2">
      <t>ノウリン</t>
    </rPh>
    <rPh sb="2" eb="5">
      <t>スイサンショウ</t>
    </rPh>
    <phoneticPr fontId="20"/>
  </si>
  <si>
    <t>宮城県亘理町</t>
  </si>
  <si>
    <t>宮城県大衡村</t>
  </si>
  <si>
    <t>宮城県加美町</t>
  </si>
  <si>
    <t>宮城県涌谷町</t>
  </si>
  <si>
    <t>宮城県女川町</t>
  </si>
  <si>
    <t>熊本県益城町</t>
  </si>
  <si>
    <t>宮城県南三陸町</t>
  </si>
  <si>
    <t>秋田県秋田市</t>
  </si>
  <si>
    <t>秋田県能代市</t>
  </si>
  <si>
    <t>秋田県横手市</t>
  </si>
  <si>
    <t>秋田県大館市</t>
  </si>
  <si>
    <t>兵庫県姫路市</t>
  </si>
  <si>
    <t>千葉県鴨川市</t>
  </si>
  <si>
    <t>秋田県男鹿市</t>
  </si>
  <si>
    <t>神奈川県茅ヶ崎市</t>
  </si>
  <si>
    <t>秋田県湯沢市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</si>
  <si>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</si>
  <si>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</si>
  <si>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</si>
  <si>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</si>
  <si>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</si>
  <si>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</si>
  <si>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</si>
  <si>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</si>
  <si>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</si>
  <si>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</si>
  <si>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</si>
  <si>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山梨県山梨市</t>
  </si>
  <si>
    <t>山形県寒河江市</t>
  </si>
  <si>
    <t>山形県上山市</t>
  </si>
  <si>
    <t>山形県村山市</t>
  </si>
  <si>
    <t>山形県天童市</t>
  </si>
  <si>
    <t>山形県東根市</t>
  </si>
  <si>
    <t>山形県中山町</t>
  </si>
  <si>
    <t>山形県西川町</t>
  </si>
  <si>
    <t>福井県あわら市</t>
  </si>
  <si>
    <t>山形県大石田町</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</si>
  <si>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</si>
  <si>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</si>
  <si>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</si>
  <si>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</si>
  <si>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</si>
  <si>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</si>
  <si>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</si>
  <si>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</si>
  <si>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</si>
  <si>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</si>
  <si>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</si>
  <si>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</si>
  <si>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東京都荒川区</t>
  </si>
  <si>
    <t>福島県南相馬市</t>
  </si>
  <si>
    <t>千葉県君津市</t>
  </si>
  <si>
    <t>福島県伊達市</t>
  </si>
  <si>
    <t>佐賀県基山町</t>
  </si>
  <si>
    <t>福島県桑折町</t>
  </si>
  <si>
    <t>福島県国見町</t>
  </si>
  <si>
    <t>福島県鏡石町</t>
  </si>
  <si>
    <t>福島県下郷町</t>
  </si>
  <si>
    <t>福島県南会津町</t>
  </si>
  <si>
    <t>福島県西会津町</t>
  </si>
  <si>
    <t>高知県中土佐町</t>
  </si>
  <si>
    <t>福島県柳津町</t>
  </si>
  <si>
    <t>福島県泉崎村</t>
  </si>
  <si>
    <t>山梨県笛吹市</t>
  </si>
  <si>
    <t>福島県中島村</t>
  </si>
  <si>
    <t>福島県棚倉町</t>
  </si>
  <si>
    <t>低所得世帯支援枠を活用する事業がきちんと選択されているか</t>
    <rPh sb="0" eb="3">
      <t>テイショトク</t>
    </rPh>
    <rPh sb="3" eb="5">
      <t>セタイ</t>
    </rPh>
    <rPh sb="5" eb="7">
      <t>シエン</t>
    </rPh>
    <rPh sb="7" eb="8">
      <t>ワク</t>
    </rPh>
    <rPh sb="9" eb="11">
      <t>カツヨウ</t>
    </rPh>
    <rPh sb="13" eb="15">
      <t>ジギョウ</t>
    </rPh>
    <rPh sb="20" eb="22">
      <t>センタク</t>
    </rPh>
    <phoneticPr fontId="20"/>
  </si>
  <si>
    <t>福島県古殿町</t>
  </si>
  <si>
    <t>福島県三春町</t>
  </si>
  <si>
    <t>福島県楢葉町</t>
  </si>
  <si>
    <t>福島県大熊町</t>
  </si>
  <si>
    <t>埼玉県富士見市</t>
  </si>
  <si>
    <t>福島県浪江町</t>
  </si>
  <si>
    <t>予算区分_補助_第1回</t>
    <rPh sb="0" eb="2">
      <t>ヨサン</t>
    </rPh>
    <rPh sb="2" eb="4">
      <t>クブン</t>
    </rPh>
    <rPh sb="5" eb="7">
      <t>ホジョ</t>
    </rPh>
    <rPh sb="8" eb="11">
      <t>ダイイッカイ</t>
    </rPh>
    <phoneticPr fontId="20"/>
  </si>
  <si>
    <t>長野県塩尻市</t>
  </si>
  <si>
    <t>福島県飯舘村</t>
  </si>
  <si>
    <t>東京都八王子市</t>
  </si>
  <si>
    <t>茨城県結城市</t>
  </si>
  <si>
    <t>本実施計画のNo.7以降に記載していた低所得世帯支援枠を活用した低所得世帯支援に関連する事業をNo.1～No.6の事業と重複しない内容に修正している</t>
    <rPh sb="13" eb="15">
      <t>キサイ</t>
    </rPh>
    <rPh sb="57" eb="59">
      <t>ジギョウ</t>
    </rPh>
    <rPh sb="60" eb="62">
      <t>チョウフク</t>
    </rPh>
    <rPh sb="65" eb="67">
      <t>ナイヨウ</t>
    </rPh>
    <rPh sb="68" eb="70">
      <t>シュウセイ</t>
    </rPh>
    <phoneticPr fontId="20"/>
  </si>
  <si>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</si>
  <si>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</si>
  <si>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</si>
  <si>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</si>
  <si>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</si>
  <si>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</si>
  <si>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</si>
  <si>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</si>
  <si>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</si>
  <si>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</si>
  <si>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茨城県かすみがうら市</t>
  </si>
  <si>
    <t>子育て支援対策臨時特例交付金</t>
  </si>
  <si>
    <t>茨城県神栖市</t>
  </si>
  <si>
    <t>茨城県行方市</t>
  </si>
  <si>
    <t>茨城県鉾田市</t>
  </si>
  <si>
    <t>山口県岩国市</t>
  </si>
  <si>
    <t>茨城県茨城町</t>
  </si>
  <si>
    <t>茨城県城里町</t>
  </si>
  <si>
    <t>茨城県東海村</t>
  </si>
  <si>
    <t>茨城県大子町</t>
  </si>
  <si>
    <t>神奈川県横浜市</t>
  </si>
  <si>
    <t>茨城県阿見町</t>
  </si>
  <si>
    <t>兵庫県川西市</t>
  </si>
  <si>
    <t>茨城県八千代町</t>
  </si>
  <si>
    <t>茨城県五霞町</t>
  </si>
  <si>
    <t>茨城県境町</t>
  </si>
  <si>
    <t>茨城県利根町</t>
  </si>
  <si>
    <t>既配分額
国のR4予備費分(低所得世帯支援枠分)（交付限度額⑦、⑧）</t>
    <rPh sb="0" eb="1">
      <t>キ</t>
    </rPh>
    <rPh sb="1" eb="3">
      <t>ハイブン</t>
    </rPh>
    <rPh sb="3" eb="4">
      <t>ガク</t>
    </rPh>
    <rPh sb="5" eb="6">
      <t>クニ</t>
    </rPh>
    <rPh sb="9" eb="12">
      <t>ヨビヒ</t>
    </rPh>
    <rPh sb="12" eb="13">
      <t>ブン</t>
    </rPh>
    <rPh sb="14" eb="17">
      <t>テイショトク</t>
    </rPh>
    <rPh sb="17" eb="19">
      <t>セタイ</t>
    </rPh>
    <rPh sb="19" eb="21">
      <t>シエン</t>
    </rPh>
    <rPh sb="21" eb="22">
      <t>ワク</t>
    </rPh>
    <rPh sb="22" eb="23">
      <t>ブン</t>
    </rPh>
    <rPh sb="25" eb="27">
      <t>コウフ</t>
    </rPh>
    <rPh sb="27" eb="29">
      <t>ゲンド</t>
    </rPh>
    <rPh sb="29" eb="30">
      <t>ガク</t>
    </rPh>
    <phoneticPr fontId="20"/>
  </si>
  <si>
    <t>栃木県栃木市</t>
  </si>
  <si>
    <t>栃木県佐野市</t>
  </si>
  <si>
    <t>栃木県鹿沼市</t>
  </si>
  <si>
    <t>栃木県日光市</t>
  </si>
  <si>
    <t>栃木県小山市</t>
  </si>
  <si>
    <t>内閣総理大臣</t>
    <rPh sb="0" eb="2">
      <t>ナイカク</t>
    </rPh>
    <rPh sb="2" eb="4">
      <t>ソウリ</t>
    </rPh>
    <rPh sb="4" eb="6">
      <t>ダイジン</t>
    </rPh>
    <phoneticPr fontId="44"/>
  </si>
  <si>
    <t>栃木県大田原市</t>
  </si>
  <si>
    <t>栃木県那須塩原市</t>
  </si>
  <si>
    <t>栃木県那須烏山市</t>
  </si>
  <si>
    <t>栃木県下野市</t>
  </si>
  <si>
    <t>地域住民への周知方法（HP,広報紙など）</t>
  </si>
  <si>
    <t>京都府宮津市</t>
  </si>
  <si>
    <t>栃木県上三川町</t>
  </si>
  <si>
    <t>栃木県茂木町</t>
  </si>
  <si>
    <t>岐阜県笠松町</t>
  </si>
  <si>
    <t>栃木県壬生町</t>
  </si>
  <si>
    <t>栃木県高根沢町</t>
  </si>
  <si>
    <t>栃木県那珂川町</t>
  </si>
  <si>
    <t>群馬県前橋市</t>
  </si>
  <si>
    <t>群馬県桐生市</t>
  </si>
  <si>
    <t>イ 利子補給事業又は信用保証料補助事業</t>
  </si>
  <si>
    <t>群馬県沼田市</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</si>
  <si>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</si>
  <si>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</si>
  <si>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</si>
  <si>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</si>
  <si>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</si>
  <si>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</si>
  <si>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</si>
  <si>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</si>
  <si>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</si>
  <si>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</si>
  <si>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</si>
  <si>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</si>
  <si>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</si>
  <si>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</si>
  <si>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</si>
  <si>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R5補正（地）</t>
  </si>
  <si>
    <t>千葉県勝浦市</t>
  </si>
  <si>
    <t>群馬県邑楽町</t>
  </si>
  <si>
    <t>埼玉県川越市</t>
  </si>
  <si>
    <t>埼玉県行田市</t>
  </si>
  <si>
    <t>埼玉県所沢市</t>
  </si>
  <si>
    <t>福岡県八女市</t>
  </si>
  <si>
    <t>埼玉県加須市</t>
  </si>
  <si>
    <t>埼玉県鴻巣市</t>
  </si>
  <si>
    <t>埼玉県蕨市</t>
  </si>
  <si>
    <t>埼玉県入間市</t>
  </si>
  <si>
    <t>埼玉県朝霞市</t>
  </si>
  <si>
    <t>経済産業省</t>
    <rPh sb="0" eb="2">
      <t>ケイザイ</t>
    </rPh>
    <rPh sb="2" eb="5">
      <t>サンギョウショウ</t>
    </rPh>
    <phoneticPr fontId="20"/>
  </si>
  <si>
    <t>和歌山県御坊市</t>
  </si>
  <si>
    <t>埼玉県新座市</t>
  </si>
  <si>
    <t>島根県浜田市</t>
  </si>
  <si>
    <t>新潟県佐渡市</t>
  </si>
  <si>
    <t>埼玉県桶川市</t>
  </si>
  <si>
    <t>埼玉県三郷市</t>
  </si>
  <si>
    <t>埼玉県幸手市</t>
  </si>
  <si>
    <t>埼玉県日高市</t>
  </si>
  <si>
    <t>埼玉県白岡市</t>
  </si>
  <si>
    <t>埼玉県三芳町</t>
  </si>
  <si>
    <t>ウ推奨メニュ:事業数:②:</t>
  </si>
  <si>
    <t>埼玉県毛呂山町</t>
  </si>
  <si>
    <t>埼玉県越生町</t>
  </si>
  <si>
    <t>埼玉県滑川町</t>
  </si>
  <si>
    <t>埼玉県川島町</t>
  </si>
  <si>
    <t>埼玉県吉見町</t>
  </si>
  <si>
    <t>神奈川県松田町</t>
  </si>
  <si>
    <t>埼玉県ときがわ町</t>
  </si>
  <si>
    <t>⑨推奨事業メニューよりも更に効果があると考える支援</t>
    <rPh sb="1" eb="3">
      <t>スイショウ</t>
    </rPh>
    <rPh sb="3" eb="5">
      <t>ジギョウ</t>
    </rPh>
    <rPh sb="12" eb="13">
      <t>サラ</t>
    </rPh>
    <rPh sb="14" eb="16">
      <t>コウカ</t>
    </rPh>
    <rPh sb="20" eb="21">
      <t>カンガ</t>
    </rPh>
    <rPh sb="23" eb="25">
      <t>シエン</t>
    </rPh>
    <phoneticPr fontId="20"/>
  </si>
  <si>
    <t>埼玉県小鹿野町</t>
  </si>
  <si>
    <t>埼玉県美里町</t>
  </si>
  <si>
    <t>岐阜県八百津町</t>
  </si>
  <si>
    <t>埼玉県神川町</t>
  </si>
  <si>
    <t>埼玉県寄居町</t>
  </si>
  <si>
    <t>福岡県柳川市</t>
  </si>
  <si>
    <t>埼玉県松伏町</t>
  </si>
  <si>
    <t>千葉県千葉市</t>
  </si>
  <si>
    <t>千葉県木更津市</t>
  </si>
  <si>
    <t>千葉県松戸市</t>
  </si>
  <si>
    <t>千葉県茂原市</t>
  </si>
  <si>
    <t>団体コード5桁</t>
    <rPh sb="0" eb="2">
      <t>ダンタイ</t>
    </rPh>
    <rPh sb="6" eb="7">
      <t>ケタ</t>
    </rPh>
    <phoneticPr fontId="20"/>
  </si>
  <si>
    <t>千葉県東金市</t>
  </si>
  <si>
    <t>千葉県旭市</t>
  </si>
  <si>
    <t>千葉県習志野市</t>
  </si>
  <si>
    <t>千葉県市原市</t>
  </si>
  <si>
    <t>千葉県我孫子市</t>
  </si>
  <si>
    <t>千葉県四街道市</t>
  </si>
  <si>
    <t>千葉県香取市</t>
  </si>
  <si>
    <t>千葉県大網白里市</t>
  </si>
  <si>
    <t>22341</t>
  </si>
  <si>
    <t>千葉県栄町</t>
  </si>
  <si>
    <t>千葉県神崎町</t>
  </si>
  <si>
    <t>千葉県横芝光町</t>
  </si>
  <si>
    <t>千葉県長生村</t>
  </si>
  <si>
    <t>千葉県白子町</t>
  </si>
  <si>
    <t>千葉県長柄町</t>
  </si>
  <si>
    <t>千葉県大多喜町</t>
  </si>
  <si>
    <t>東京都千代田区</t>
  </si>
  <si>
    <t>東京都文京区</t>
  </si>
  <si>
    <t>東京都目黒区</t>
  </si>
  <si>
    <t>東京都豊島区</t>
  </si>
  <si>
    <t>奈良県葛城市</t>
  </si>
  <si>
    <t>東京都北区</t>
  </si>
  <si>
    <t>東京都板橋区</t>
  </si>
  <si>
    <t>今回配分予定額
国のR4予備費分(重点交付金分)（交付限度額⑤）</t>
    <rPh sb="0" eb="2">
      <t>コンカイ</t>
    </rPh>
    <rPh sb="2" eb="4">
      <t>ハイブン</t>
    </rPh>
    <rPh sb="4" eb="6">
      <t>ヨテイ</t>
    </rPh>
    <rPh sb="6" eb="7">
      <t>ガク</t>
    </rPh>
    <rPh sb="12" eb="15">
      <t>ヨビヒ</t>
    </rPh>
    <phoneticPr fontId="20"/>
  </si>
  <si>
    <t>東京都足立区</t>
  </si>
  <si>
    <t>東京都青梅市</t>
  </si>
  <si>
    <t>東京都昭島市</t>
  </si>
  <si>
    <t>東京都小金井市</t>
  </si>
  <si>
    <t>東京都小平市</t>
  </si>
  <si>
    <t>東京都国立市</t>
  </si>
  <si>
    <t>東京都東大和市</t>
  </si>
  <si>
    <t>東京都東久留米市</t>
  </si>
  <si>
    <t>新潟県弥彦村</t>
  </si>
  <si>
    <t>東京都武蔵村山市</t>
  </si>
  <si>
    <t>愛知県犬山市</t>
  </si>
  <si>
    <t>東京都多摩市</t>
  </si>
  <si>
    <t>東京都稲城市</t>
  </si>
  <si>
    <t>東京都あきる野市</t>
  </si>
  <si>
    <t>今回配分予定額
国のR4予備費分(低所得世帯支援枠分)（交付限度額⑦、⑧）</t>
    <rPh sb="0" eb="2">
      <t>コンカイ</t>
    </rPh>
    <rPh sb="2" eb="4">
      <t>ハイブン</t>
    </rPh>
    <rPh sb="4" eb="6">
      <t>ヨテイ</t>
    </rPh>
    <rPh sb="6" eb="7">
      <t>ガク</t>
    </rPh>
    <rPh sb="12" eb="15">
      <t>ヨビヒ</t>
    </rPh>
    <phoneticPr fontId="20"/>
  </si>
  <si>
    <t>東京都檜原村</t>
  </si>
  <si>
    <t>東京都大島町</t>
  </si>
  <si>
    <t>東京都三宅村</t>
  </si>
  <si>
    <t>東京都小笠原村</t>
  </si>
  <si>
    <t>神奈川県藤沢市</t>
  </si>
  <si>
    <t>神奈川県逗子市</t>
  </si>
  <si>
    <t>神奈川県秦野市</t>
  </si>
  <si>
    <t>神奈川県厚木市</t>
  </si>
  <si>
    <t>大分県国東市</t>
  </si>
  <si>
    <t>神奈川県大和市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</si>
  <si>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</si>
  <si>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</si>
  <si>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</si>
  <si>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</si>
  <si>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</si>
  <si>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</si>
  <si>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</si>
  <si>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</si>
  <si>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</si>
  <si>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</si>
  <si>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</si>
  <si>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新潟県五泉市</t>
  </si>
  <si>
    <t>新潟県上越市</t>
  </si>
  <si>
    <t>新潟県阿賀野市</t>
  </si>
  <si>
    <t>本実施計画のNo.7以降に転記された低所得世帯支援枠を活用した低所得世帯支援に関連する事業を、
本実施計画の事業No.1～No.6へ記載する際の確認事項</t>
    <rPh sb="70" eb="71">
      <t>サイ</t>
    </rPh>
    <rPh sb="72" eb="74">
      <t>カクニン</t>
    </rPh>
    <rPh sb="74" eb="76">
      <t>ジコウ</t>
    </rPh>
    <phoneticPr fontId="20"/>
  </si>
  <si>
    <t>新潟県阿賀町</t>
  </si>
  <si>
    <t>新潟県出雲崎町</t>
  </si>
  <si>
    <t>厚生労働大臣</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</si>
  <si>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</si>
  <si>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</si>
  <si>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</si>
  <si>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</si>
  <si>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</si>
  <si>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</si>
  <si>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</si>
  <si>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</si>
  <si>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</si>
  <si>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</si>
  <si>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</si>
  <si>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</si>
  <si>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</si>
  <si>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</si>
  <si>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</si>
  <si>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</si>
  <si>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</si>
  <si>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</si>
  <si>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</si>
  <si>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</si>
  <si>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</si>
  <si>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</si>
  <si>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</si>
  <si>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</si>
  <si>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</si>
  <si>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</si>
  <si>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</si>
  <si>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</si>
  <si>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</si>
  <si>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</si>
  <si>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</si>
  <si>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</si>
  <si>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</si>
  <si>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</si>
  <si>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</si>
  <si>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エラー（国庫補助事業の名称が別表の名称と不一致）</t>
    <rPh sb="4" eb="6">
      <t>コッコ</t>
    </rPh>
    <rPh sb="6" eb="8">
      <t>ホジョ</t>
    </rPh>
    <rPh sb="8" eb="10">
      <t>ジギョウ</t>
    </rPh>
    <rPh sb="11" eb="13">
      <t>メイショウ</t>
    </rPh>
    <rPh sb="14" eb="16">
      <t>ベッピョウ</t>
    </rPh>
    <rPh sb="17" eb="19">
      <t>メイショウ</t>
    </rPh>
    <rPh sb="20" eb="23">
      <t>フイッチ</t>
    </rPh>
    <phoneticPr fontId="20"/>
  </si>
  <si>
    <t>山梨県上野原市</t>
  </si>
  <si>
    <t>山梨県甲州市</t>
  </si>
  <si>
    <t>長崎県長崎市</t>
  </si>
  <si>
    <t>山梨県市川三郷町</t>
  </si>
  <si>
    <t>ウ推奨メニュ:事業数:①:</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</si>
  <si>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</si>
  <si>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</si>
  <si>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</si>
  <si>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</si>
  <si>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</si>
  <si>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</si>
  <si>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</si>
  <si>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</si>
  <si>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</si>
  <si>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</si>
  <si>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</si>
  <si>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</si>
  <si>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</si>
  <si>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</si>
  <si>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</si>
  <si>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</si>
  <si>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</si>
  <si>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</si>
  <si>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</si>
  <si>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</si>
  <si>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鹿児島県南大隅町</t>
  </si>
  <si>
    <t>長野県青木村</t>
  </si>
  <si>
    <t>長野県辰野町</t>
  </si>
  <si>
    <t>長野県飯島町</t>
  </si>
  <si>
    <t>長野県松川町</t>
  </si>
  <si>
    <t>長野県阿智村</t>
  </si>
  <si>
    <t>長野県根羽村</t>
  </si>
  <si>
    <t>長野県泰阜村</t>
  </si>
  <si>
    <t>徳島県那賀町</t>
  </si>
  <si>
    <t>島根県隠岐の島町</t>
  </si>
  <si>
    <t>長野県豊丘村</t>
  </si>
  <si>
    <t>長野県大桑村</t>
  </si>
  <si>
    <t>長野県木曽町</t>
  </si>
  <si>
    <t>長野県麻績村</t>
  </si>
  <si>
    <t>長野県生坂村</t>
  </si>
  <si>
    <t>長野県朝日村</t>
  </si>
  <si>
    <t>エラー（通常分(物価)にＢ３,Ｂ４の入力あり）</t>
    <rPh sb="4" eb="6">
      <t>ツウジョウ</t>
    </rPh>
    <rPh sb="6" eb="7">
      <t>ブン</t>
    </rPh>
    <rPh sb="8" eb="10">
      <t>ブッカ</t>
    </rPh>
    <rPh sb="18" eb="20">
      <t>ニュウリョク</t>
    </rPh>
    <phoneticPr fontId="20"/>
  </si>
  <si>
    <t>高知県本山町</t>
  </si>
  <si>
    <t>長野県筑北村</t>
  </si>
  <si>
    <t>長野県小谷村</t>
  </si>
  <si>
    <t>長野県小布施町</t>
  </si>
  <si>
    <t>長野県木島平村</t>
  </si>
  <si>
    <t>長野県野沢温泉村</t>
  </si>
  <si>
    <t>長野県小川村</t>
  </si>
  <si>
    <t>岐阜県岐阜市</t>
  </si>
  <si>
    <t>岐阜県大垣市</t>
  </si>
  <si>
    <t>岐阜県高山市</t>
  </si>
  <si>
    <t>岐阜県関市</t>
  </si>
  <si>
    <t>岐阜県美濃市</t>
  </si>
  <si>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</si>
  <si>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</si>
  <si>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</si>
  <si>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</si>
  <si>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</si>
  <si>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</si>
  <si>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</si>
  <si>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</si>
  <si>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</si>
  <si>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</si>
  <si>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</si>
  <si>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</si>
  <si>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</si>
  <si>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</si>
  <si>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</si>
  <si>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</si>
  <si>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</si>
  <si>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</si>
  <si>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</si>
  <si>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</si>
  <si>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</si>
  <si>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</si>
  <si>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</si>
  <si>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</si>
  <si>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</si>
  <si>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</si>
  <si>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</si>
  <si>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静岡県清水町</t>
  </si>
  <si>
    <t>エラー（自治体名記載不備）</t>
  </si>
  <si>
    <t>静岡県小山町</t>
  </si>
  <si>
    <t>静岡県吉田町</t>
  </si>
  <si>
    <t>担い手育成・確保等対策地方公共団体事業費補助金</t>
    <rPh sb="0" eb="1">
      <t>ニナ</t>
    </rPh>
    <rPh sb="2" eb="3">
      <t>テ</t>
    </rPh>
    <rPh sb="3" eb="5">
      <t>イクセイ</t>
    </rPh>
    <rPh sb="6" eb="8">
      <t>カクホ</t>
    </rPh>
    <rPh sb="8" eb="9">
      <t>トウ</t>
    </rPh>
    <rPh sb="9" eb="11">
      <t>タイサク</t>
    </rPh>
    <rPh sb="11" eb="13">
      <t>チホウ</t>
    </rPh>
    <rPh sb="13" eb="15">
      <t>コウキョウ</t>
    </rPh>
    <rPh sb="15" eb="17">
      <t>ダンタイ</t>
    </rPh>
    <rPh sb="17" eb="19">
      <t>ジギョウ</t>
    </rPh>
    <rPh sb="19" eb="20">
      <t>ヒ</t>
    </rPh>
    <rPh sb="20" eb="23">
      <t>ホジョキン</t>
    </rPh>
    <phoneticPr fontId="44"/>
  </si>
  <si>
    <t>静岡県川根本町</t>
  </si>
  <si>
    <t>愛知県豊橋市</t>
  </si>
  <si>
    <t>愛知県岡崎市</t>
  </si>
  <si>
    <t>愛知県一宮市</t>
  </si>
  <si>
    <t>愛知県半田市</t>
  </si>
  <si>
    <t>長崎県五島市</t>
  </si>
  <si>
    <t>愛知県春日井市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</si>
  <si>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</si>
  <si>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</si>
  <si>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</si>
  <si>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</si>
  <si>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</si>
  <si>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</si>
  <si>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</si>
  <si>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</si>
  <si>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</si>
  <si>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</si>
  <si>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</si>
  <si>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</si>
  <si>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</si>
  <si>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低所得者世帯給付金に係る部分</t>
    <rPh sb="0" eb="4">
      <t>テイショトクシャ</t>
    </rPh>
    <rPh sb="4" eb="6">
      <t>セタイ</t>
    </rPh>
    <rPh sb="6" eb="9">
      <t>キュウフキン</t>
    </rPh>
    <rPh sb="10" eb="11">
      <t>カカ</t>
    </rPh>
    <rPh sb="12" eb="14">
      <t>ブブン</t>
    </rPh>
    <phoneticPr fontId="20"/>
  </si>
  <si>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</si>
  <si>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</si>
  <si>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</si>
  <si>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</si>
  <si>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</si>
  <si>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</si>
  <si>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</si>
  <si>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</si>
  <si>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</si>
  <si>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</si>
  <si>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</si>
  <si>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</si>
  <si>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</si>
  <si>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</si>
  <si>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香川県さぬき市</t>
  </si>
  <si>
    <t>三重県志摩市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</si>
  <si>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</si>
  <si>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</si>
  <si>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</si>
  <si>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</si>
  <si>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</si>
  <si>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</si>
  <si>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</si>
  <si>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</si>
  <si>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</si>
  <si>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</si>
  <si>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</si>
  <si>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</si>
  <si>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</si>
  <si>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福岡県筑紫野市</t>
  </si>
  <si>
    <t>滋賀県竜王町</t>
  </si>
  <si>
    <t>広島県呉市</t>
  </si>
  <si>
    <t>滋賀県豊郷町</t>
  </si>
  <si>
    <t>滋賀県多賀町</t>
  </si>
  <si>
    <t>京都府福知山市</t>
  </si>
  <si>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</si>
  <si>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</si>
  <si>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</si>
  <si>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</si>
  <si>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</si>
  <si>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</si>
  <si>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</si>
  <si>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</si>
  <si>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</si>
  <si>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</si>
  <si>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</si>
  <si>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</si>
  <si>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</si>
  <si>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</si>
  <si>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福岡県鞍手町</t>
  </si>
  <si>
    <t>京都府京丹波町</t>
  </si>
  <si>
    <t>大阪府河内長野市</t>
  </si>
  <si>
    <t>大阪府高槻市</t>
  </si>
  <si>
    <t>⑧地域公共交通や地域観光業等に対する支援</t>
    <rPh sb="1" eb="3">
      <t>チイキ</t>
    </rPh>
    <rPh sb="3" eb="5">
      <t>コウキョウ</t>
    </rPh>
    <rPh sb="5" eb="7">
      <t>コウツウ</t>
    </rPh>
    <rPh sb="8" eb="10">
      <t>チイキ</t>
    </rPh>
    <rPh sb="10" eb="12">
      <t>カンコウ</t>
    </rPh>
    <rPh sb="12" eb="13">
      <t>ギョウ</t>
    </rPh>
    <rPh sb="13" eb="14">
      <t>トウ</t>
    </rPh>
    <rPh sb="15" eb="16">
      <t>タイ</t>
    </rPh>
    <rPh sb="18" eb="20">
      <t>シエン</t>
    </rPh>
    <phoneticPr fontId="20"/>
  </si>
  <si>
    <t>大阪府茨木市</t>
  </si>
  <si>
    <t>山口県山陽小野田市</t>
  </si>
  <si>
    <t>奈良県吉野町</t>
  </si>
  <si>
    <t>大阪府八尾市</t>
  </si>
  <si>
    <t>34000</t>
  </si>
  <si>
    <t>大阪府高石市</t>
  </si>
  <si>
    <t>大阪府泉佐野市</t>
  </si>
  <si>
    <t>沖縄県南城市</t>
  </si>
  <si>
    <t>大阪府富田林市</t>
  </si>
  <si>
    <t>大阪府大東市</t>
  </si>
  <si>
    <t>大阪府箕面市</t>
  </si>
  <si>
    <t>大阪府柏原市</t>
  </si>
  <si>
    <t>大阪府東大阪市</t>
  </si>
  <si>
    <t>大阪府泉南市</t>
  </si>
  <si>
    <t>広島県三次市</t>
  </si>
  <si>
    <t>大阪府四條畷市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</si>
  <si>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</si>
  <si>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</si>
  <si>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</si>
  <si>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</si>
  <si>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</si>
  <si>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</si>
  <si>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</si>
  <si>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</si>
  <si>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</si>
  <si>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</si>
  <si>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</si>
  <si>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</si>
  <si>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</si>
  <si>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</si>
  <si>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</si>
  <si>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</si>
  <si>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</si>
  <si>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24343</t>
  </si>
  <si>
    <t>兵庫県丹波市</t>
  </si>
  <si>
    <t>兵庫県南あわじ市</t>
  </si>
  <si>
    <t>兵庫県朝来市</t>
  </si>
  <si>
    <t>兵庫県宍粟市</t>
  </si>
  <si>
    <t>兵庫県加東市</t>
  </si>
  <si>
    <t>兵庫県猪名川町</t>
  </si>
  <si>
    <t>兵庫県播磨町</t>
  </si>
  <si>
    <t>兵庫県太子町</t>
  </si>
  <si>
    <t>兵庫県上郡町</t>
  </si>
  <si>
    <t>大分県姫島村</t>
  </si>
  <si>
    <t>兵庫県佐用町</t>
  </si>
  <si>
    <t>兵庫県香美町</t>
  </si>
  <si>
    <t>奈良県五條市</t>
  </si>
  <si>
    <t>奈良県香芝市</t>
  </si>
  <si>
    <t>奈良県宇陀市</t>
  </si>
  <si>
    <t>奈良県平群町</t>
  </si>
  <si>
    <t>奈良県斑鳩町</t>
  </si>
  <si>
    <t>奈良県安堵町</t>
  </si>
  <si>
    <t>奈良県三宅町</t>
  </si>
  <si>
    <t>奈良県曽爾村</t>
  </si>
  <si>
    <t>福岡県築上町</t>
  </si>
  <si>
    <t>奈良県高取町</t>
  </si>
  <si>
    <t>奈良県王寺町</t>
  </si>
  <si>
    <t>奈良県広陵町</t>
  </si>
  <si>
    <t>奈良県河合町</t>
  </si>
  <si>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</si>
  <si>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</si>
  <si>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</si>
  <si>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</si>
  <si>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</si>
  <si>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</si>
  <si>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</si>
  <si>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</si>
  <si>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</si>
  <si>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</si>
  <si>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</si>
  <si>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高知県土佐市</t>
  </si>
  <si>
    <t>和歌山県岩出市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</si>
  <si>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</si>
  <si>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</si>
  <si>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</si>
  <si>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</si>
  <si>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</si>
  <si>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</si>
  <si>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</si>
  <si>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</si>
  <si>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</si>
  <si>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</si>
  <si>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</si>
  <si>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</si>
  <si>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</si>
  <si>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</si>
  <si>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経済対策との関係_低所得</t>
    <rPh sb="9" eb="12">
      <t>テイショトク</t>
    </rPh>
    <phoneticPr fontId="20"/>
  </si>
  <si>
    <t>鳥取県鳥取市</t>
  </si>
  <si>
    <t>鳥取県米子市</t>
  </si>
  <si>
    <t>福岡県小竹町</t>
  </si>
  <si>
    <t>鳥取県境港市</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</si>
  <si>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</si>
  <si>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</si>
  <si>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</si>
  <si>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</si>
  <si>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</si>
  <si>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</si>
  <si>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</si>
  <si>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</si>
  <si>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</si>
  <si>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</si>
  <si>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</si>
  <si>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</si>
  <si>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</si>
  <si>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</si>
  <si>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</si>
  <si>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</si>
  <si>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</si>
  <si>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</si>
  <si>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</si>
  <si>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</si>
  <si>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</si>
  <si>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</si>
  <si>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</si>
  <si>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</si>
  <si>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</si>
  <si>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</si>
  <si>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広島県広島市</t>
  </si>
  <si>
    <t>国の予算年度がきちんと選択されているか</t>
    <rPh sb="0" eb="1">
      <t>クニ</t>
    </rPh>
    <rPh sb="2" eb="4">
      <t>ヨサン</t>
    </rPh>
    <rPh sb="4" eb="6">
      <t>ネンド</t>
    </rPh>
    <rPh sb="11" eb="13">
      <t>センタク</t>
    </rPh>
    <phoneticPr fontId="20"/>
  </si>
  <si>
    <t>福岡　信義</t>
  </si>
  <si>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</si>
  <si>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</si>
  <si>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</si>
  <si>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</si>
  <si>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</si>
  <si>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</si>
  <si>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</si>
  <si>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</si>
  <si>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</si>
  <si>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</si>
  <si>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</si>
  <si>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</si>
  <si>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</si>
  <si>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オ特別事業:対象経費:基金（うち1.2兆円）:</t>
  </si>
  <si>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</si>
  <si>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</si>
  <si>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</si>
  <si>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</si>
  <si>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</si>
  <si>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</si>
  <si>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</si>
  <si>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</si>
  <si>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</si>
  <si>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</si>
  <si>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ウ推奨メニュ:対象経費:⑦:</t>
  </si>
  <si>
    <t>徳島県板野町</t>
  </si>
  <si>
    <t>香川県高松市</t>
  </si>
  <si>
    <t>香川県善通寺市</t>
  </si>
  <si>
    <t>香川県土庄町</t>
  </si>
  <si>
    <t>香川県小豆島町</t>
  </si>
  <si>
    <t>香川県直島町</t>
  </si>
  <si>
    <t>香川県宇多津町</t>
  </si>
  <si>
    <t>香川県琴平町</t>
  </si>
  <si>
    <t>香川県まんのう町</t>
  </si>
  <si>
    <t>宮崎県椎葉村</t>
  </si>
  <si>
    <t>愛媛県松山市</t>
  </si>
  <si>
    <t>愛媛県今治市</t>
  </si>
  <si>
    <t>沖縄県渡嘉敷村</t>
  </si>
  <si>
    <t>愛媛県宇和島市</t>
  </si>
  <si>
    <t>ウ推奨メニュ:対象経費:②:</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</si>
  <si>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</si>
  <si>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</si>
  <si>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</si>
  <si>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</si>
  <si>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</si>
  <si>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</si>
  <si>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</si>
  <si>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</si>
  <si>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</si>
  <si>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</si>
  <si>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大分県由布市</t>
  </si>
  <si>
    <t>高知県高知市</t>
  </si>
  <si>
    <t>高知県室戸市</t>
  </si>
  <si>
    <t>高知県安芸市</t>
  </si>
  <si>
    <t>高知県南国市</t>
  </si>
  <si>
    <t>宮崎県都城市</t>
  </si>
  <si>
    <t>高知県宿毛市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</si>
  <si>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</si>
  <si>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</si>
  <si>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</si>
  <si>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</si>
  <si>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</si>
  <si>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</si>
  <si>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</si>
  <si>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</si>
  <si>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</si>
  <si>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</si>
  <si>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</si>
  <si>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</si>
  <si>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</si>
  <si>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</si>
  <si>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</si>
  <si>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</si>
  <si>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地方公共団体の職員の人件費（新型コロナウイルス対応のための体制拡充等及び雇い止めや内定取り消しにあった者等の一時的な雇用に必要となるもの（任期の定めのない常勤職員の給料分を除く）を除く）</t>
    <rPh sb="0" eb="2">
      <t>チホウ</t>
    </rPh>
    <rPh sb="2" eb="4">
      <t>コウキョウ</t>
    </rPh>
    <rPh sb="4" eb="6">
      <t>ダンタイ</t>
    </rPh>
    <rPh sb="14" eb="16">
      <t>シンガタ</t>
    </rPh>
    <rPh sb="23" eb="25">
      <t>タイオウ</t>
    </rPh>
    <rPh sb="29" eb="31">
      <t>タイセイ</t>
    </rPh>
    <rPh sb="31" eb="33">
      <t>カクジュウ</t>
    </rPh>
    <rPh sb="33" eb="34">
      <t>トウ</t>
    </rPh>
    <rPh sb="34" eb="35">
      <t>オヨ</t>
    </rPh>
    <rPh sb="36" eb="37">
      <t>ヤト</t>
    </rPh>
    <rPh sb="38" eb="39">
      <t>ド</t>
    </rPh>
    <rPh sb="41" eb="43">
      <t>ナイテイ</t>
    </rPh>
    <rPh sb="43" eb="44">
      <t>ト</t>
    </rPh>
    <rPh sb="45" eb="46">
      <t>ケ</t>
    </rPh>
    <rPh sb="51" eb="52">
      <t>モノ</t>
    </rPh>
    <rPh sb="52" eb="53">
      <t>トウ</t>
    </rPh>
    <rPh sb="54" eb="57">
      <t>イチジテキ</t>
    </rPh>
    <rPh sb="58" eb="60">
      <t>コヨウ</t>
    </rPh>
    <rPh sb="61" eb="63">
      <t>ヒツヨウ</t>
    </rPh>
    <rPh sb="69" eb="71">
      <t>ニンキ</t>
    </rPh>
    <rPh sb="72" eb="73">
      <t>サダ</t>
    </rPh>
    <rPh sb="77" eb="79">
      <t>ジョウキン</t>
    </rPh>
    <rPh sb="79" eb="81">
      <t>ショクイン</t>
    </rPh>
    <rPh sb="82" eb="84">
      <t>キュウリョウ</t>
    </rPh>
    <rPh sb="84" eb="85">
      <t>ブン</t>
    </rPh>
    <rPh sb="86" eb="87">
      <t>ノゾ</t>
    </rPh>
    <rPh sb="90" eb="91">
      <t>ノゾ</t>
    </rPh>
    <phoneticPr fontId="20"/>
  </si>
  <si>
    <t>福岡県福岡市</t>
  </si>
  <si>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</si>
  <si>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</si>
  <si>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</si>
  <si>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</si>
  <si>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</si>
  <si>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</si>
  <si>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</si>
  <si>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</si>
  <si>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</si>
  <si>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</si>
  <si>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</si>
  <si>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</si>
  <si>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</si>
  <si>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</si>
  <si>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</si>
  <si>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</si>
  <si>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</si>
  <si>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</si>
  <si>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</si>
  <si>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</si>
  <si>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</si>
  <si>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</si>
  <si>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配分予定額計
国のR4予備費分(低所得世帯支援枠分)（交付限度額⑨、⑩）</t>
    <rPh sb="0" eb="2">
      <t>ハイブン</t>
    </rPh>
    <rPh sb="2" eb="4">
      <t>ヨテイ</t>
    </rPh>
    <rPh sb="4" eb="5">
      <t>ガク</t>
    </rPh>
    <rPh sb="5" eb="6">
      <t>ケイ</t>
    </rPh>
    <rPh sb="11" eb="14">
      <t>ヨビヒ</t>
    </rPh>
    <phoneticPr fontId="46"/>
  </si>
  <si>
    <t>佐賀県鳥栖市</t>
  </si>
  <si>
    <t>カ低所得(NO1～6):総事業費:全:NO5</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</si>
  <si>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</si>
  <si>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</si>
  <si>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</si>
  <si>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</si>
  <si>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</si>
  <si>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</si>
  <si>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</si>
  <si>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</si>
  <si>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</si>
  <si>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</si>
  <si>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</si>
  <si>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町が規定する低所得世帯への給付率
→100%</t>
  </si>
  <si>
    <t>長崎県壱岐市</t>
  </si>
  <si>
    <t>長崎県西海市</t>
  </si>
  <si>
    <t>長崎県南島原市</t>
  </si>
  <si>
    <t>長崎県東彼杵町</t>
  </si>
  <si>
    <t>長崎県波佐見町</t>
  </si>
  <si>
    <t>長崎県小値賀町</t>
  </si>
  <si>
    <t>④-Ⅲ．新たな価格体系への適応の円滑化に向けた中小企業対策等</t>
    <rPh sb="4" eb="5">
      <t>アラ</t>
    </rPh>
    <rPh sb="7" eb="9">
      <t>カカク</t>
    </rPh>
    <rPh sb="9" eb="11">
      <t>タイケイ</t>
    </rPh>
    <rPh sb="13" eb="15">
      <t>テキオウ</t>
    </rPh>
    <rPh sb="16" eb="19">
      <t>エンカツカ</t>
    </rPh>
    <rPh sb="20" eb="21">
      <t>ム</t>
    </rPh>
    <rPh sb="23" eb="25">
      <t>チュウショウ</t>
    </rPh>
    <rPh sb="25" eb="27">
      <t>キギョウ</t>
    </rPh>
    <rPh sb="27" eb="29">
      <t>タイサク</t>
    </rPh>
    <rPh sb="29" eb="30">
      <t>トウ</t>
    </rPh>
    <phoneticPr fontId="20"/>
  </si>
  <si>
    <t>長崎県佐々町</t>
  </si>
  <si>
    <t>熊本県八代市</t>
  </si>
  <si>
    <t>熊本県人吉市</t>
  </si>
  <si>
    <t>熊本県荒尾市</t>
  </si>
  <si>
    <t>熊本県菊池市</t>
  </si>
  <si>
    <t>備考</t>
    <rPh sb="0" eb="2">
      <t>ビコウ</t>
    </rPh>
    <phoneticPr fontId="20"/>
  </si>
  <si>
    <t>熊本県宇土市</t>
  </si>
  <si>
    <t>熊本県宇城市</t>
  </si>
  <si>
    <t>熊本県阿蘇市</t>
  </si>
  <si>
    <t>熊本県合志市</t>
  </si>
  <si>
    <t>熊本県美里町</t>
  </si>
  <si>
    <t>熊本県和水町</t>
  </si>
  <si>
    <t>熊本県大津町</t>
  </si>
  <si>
    <t>判定</t>
    <rPh sb="0" eb="2">
      <t>ハンテイ</t>
    </rPh>
    <phoneticPr fontId="20"/>
  </si>
  <si>
    <t>熊本県南小国町</t>
  </si>
  <si>
    <t>熊本県小国町</t>
  </si>
  <si>
    <t>熊本県西原村</t>
  </si>
  <si>
    <t>熊本県南阿蘇村</t>
  </si>
  <si>
    <t>予算区分_地単_検査等</t>
    <rPh sb="0" eb="2">
      <t>ヨサン</t>
    </rPh>
    <rPh sb="2" eb="4">
      <t>クブン</t>
    </rPh>
    <rPh sb="5" eb="6">
      <t>チ</t>
    </rPh>
    <rPh sb="6" eb="7">
      <t>タン</t>
    </rPh>
    <rPh sb="8" eb="10">
      <t>ケンサ</t>
    </rPh>
    <rPh sb="10" eb="11">
      <t>トウ</t>
    </rPh>
    <phoneticPr fontId="20"/>
  </si>
  <si>
    <t>熊本県嘉島町</t>
  </si>
  <si>
    <t>熊本県甲佐町</t>
  </si>
  <si>
    <t>熊本県山都町</t>
  </si>
  <si>
    <t>熊本県水上村</t>
  </si>
  <si>
    <t>熊本県五木村</t>
  </si>
  <si>
    <t>熊本県山江村</t>
  </si>
  <si>
    <t>大分県別府市</t>
  </si>
  <si>
    <t>大分県竹田市</t>
  </si>
  <si>
    <t>大分県豊後高田市</t>
  </si>
  <si>
    <t>大分県杵築市</t>
  </si>
  <si>
    <t>大分県宇佐市</t>
  </si>
  <si>
    <t>25000</t>
  </si>
  <si>
    <t>大分県豊後大野市</t>
  </si>
  <si>
    <t>大分県日出町</t>
  </si>
  <si>
    <t>大分県玖珠町</t>
  </si>
  <si>
    <t>宮崎県延岡市</t>
  </si>
  <si>
    <t>宮崎県日南市</t>
  </si>
  <si>
    <t>宮崎県えびの市</t>
  </si>
  <si>
    <t>宮崎県三股町</t>
  </si>
  <si>
    <t>宮崎県高鍋町</t>
  </si>
  <si>
    <t>宮崎県西米良村</t>
  </si>
  <si>
    <t>ウ推奨メニュ:事業数:③:</t>
  </si>
  <si>
    <t>宮崎県川南町</t>
  </si>
  <si>
    <t>宮崎県都農町</t>
  </si>
  <si>
    <t>宮崎県門川町</t>
  </si>
  <si>
    <t>宮崎県高千穂町</t>
  </si>
  <si>
    <t>宮崎県日之影町</t>
  </si>
  <si>
    <t>R5.10</t>
  </si>
  <si>
    <t>鹿児島県阿久根市</t>
  </si>
  <si>
    <t>鹿児島県出水市</t>
  </si>
  <si>
    <t>鹿児島県指宿市</t>
  </si>
  <si>
    <t>鹿児島県垂水市</t>
  </si>
  <si>
    <t>鹿児島県薩摩川内市</t>
  </si>
  <si>
    <t>鹿児島県曽於市</t>
  </si>
  <si>
    <t>重点交付金について、種類がきちんと選択されているか（通常分交付金を活用する事業については-が選択されているか）ただし、No.1～No.6の事業については、、記入要領等に示しているとおり記載している</t>
    <rPh sb="0" eb="2">
      <t>ジュウテン</t>
    </rPh>
    <rPh sb="2" eb="5">
      <t>コウフキン</t>
    </rPh>
    <rPh sb="10" eb="12">
      <t>シュルイ</t>
    </rPh>
    <rPh sb="17" eb="19">
      <t>センタク</t>
    </rPh>
    <rPh sb="26" eb="28">
      <t>ツウジョウ</t>
    </rPh>
    <rPh sb="28" eb="29">
      <t>ブン</t>
    </rPh>
    <rPh sb="29" eb="32">
      <t>コウフキン</t>
    </rPh>
    <rPh sb="33" eb="35">
      <t>カツヨウ</t>
    </rPh>
    <rPh sb="37" eb="39">
      <t>ジギョウ</t>
    </rPh>
    <rPh sb="46" eb="48">
      <t>センタク</t>
    </rPh>
    <rPh sb="69" eb="71">
      <t>ジギョウ</t>
    </rPh>
    <phoneticPr fontId="20"/>
  </si>
  <si>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</si>
  <si>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</si>
  <si>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</si>
  <si>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</si>
  <si>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</si>
  <si>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</si>
  <si>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</si>
  <si>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</si>
  <si>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</si>
  <si>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</si>
  <si>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</si>
  <si>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</si>
  <si>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</si>
  <si>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</si>
  <si>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</si>
  <si>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ア配分:限度額:⑩:</t>
  </si>
  <si>
    <t>鹿児島県天城町</t>
  </si>
  <si>
    <t>鹿児島県和泊町</t>
  </si>
  <si>
    <t>沖縄県宜野湾市</t>
  </si>
  <si>
    <t>沖縄県浦添市</t>
  </si>
  <si>
    <t>沖縄県豊見城市</t>
  </si>
  <si>
    <t>沖縄県うるま市</t>
  </si>
  <si>
    <t>沖縄県国頭村</t>
  </si>
  <si>
    <t>単</t>
    <rPh sb="0" eb="1">
      <t>タン</t>
    </rPh>
    <phoneticPr fontId="20"/>
  </si>
  <si>
    <t>沖縄県東村</t>
  </si>
  <si>
    <t>R6.2</t>
  </si>
  <si>
    <t>沖縄県今帰仁村</t>
  </si>
  <si>
    <t>沖縄県本部町</t>
  </si>
  <si>
    <t>沖縄県恩納村</t>
  </si>
  <si>
    <t>沖縄県宜野座村</t>
  </si>
  <si>
    <t>沖縄県金武町</t>
  </si>
  <si>
    <t>沖縄県読谷村</t>
  </si>
  <si>
    <t>沖縄県嘉手納町</t>
  </si>
  <si>
    <t>18000</t>
  </si>
  <si>
    <t>沖縄県中城村</t>
  </si>
  <si>
    <t>沖縄県与那原町</t>
  </si>
  <si>
    <t>沖縄県南風原町</t>
  </si>
  <si>
    <t>沖縄県座間味村</t>
  </si>
  <si>
    <t>沖縄県伊是名村</t>
  </si>
  <si>
    <t>沖縄県多良間村</t>
  </si>
  <si>
    <t>03000</t>
  </si>
  <si>
    <t>移替先</t>
    <rPh sb="0" eb="1">
      <t>ウツ</t>
    </rPh>
    <rPh sb="1" eb="2">
      <t>カ</t>
    </rPh>
    <rPh sb="2" eb="3">
      <t>サキ</t>
    </rPh>
    <phoneticPr fontId="20"/>
  </si>
  <si>
    <t>04000</t>
  </si>
  <si>
    <t>05000</t>
  </si>
  <si>
    <t>07000</t>
  </si>
  <si>
    <t>07445</t>
  </si>
  <si>
    <t>08000</t>
  </si>
  <si>
    <t>09000</t>
  </si>
  <si>
    <t>11381</t>
  </si>
  <si>
    <t>12000</t>
  </si>
  <si>
    <t>14000</t>
  </si>
  <si>
    <t>16000</t>
  </si>
  <si>
    <t>16343</t>
  </si>
  <si>
    <t>18382</t>
  </si>
  <si>
    <t>19000</t>
  </si>
  <si>
    <t>20000</t>
  </si>
  <si>
    <t>20305</t>
  </si>
  <si>
    <t>20481</t>
  </si>
  <si>
    <t>22000</t>
  </si>
  <si>
    <t>23000</t>
  </si>
  <si>
    <t>23446</t>
  </si>
  <si>
    <t>28000</t>
  </si>
  <si>
    <t>30381</t>
  </si>
  <si>
    <t>31000</t>
  </si>
  <si>
    <t>31402</t>
  </si>
  <si>
    <t>33000</t>
  </si>
  <si>
    <t>35000</t>
  </si>
  <si>
    <t>36000</t>
  </si>
  <si>
    <t>38000</t>
  </si>
  <si>
    <t>40544</t>
  </si>
  <si>
    <t>40605</t>
  </si>
  <si>
    <t>農林水産大臣</t>
  </si>
  <si>
    <t>41000</t>
  </si>
  <si>
    <t>42000</t>
  </si>
  <si>
    <t>43348</t>
  </si>
  <si>
    <t>43428</t>
  </si>
  <si>
    <t>45431</t>
  </si>
  <si>
    <t>交付対象事業を所掌する大臣</t>
    <rPh sb="0" eb="2">
      <t>コウフ</t>
    </rPh>
    <rPh sb="2" eb="4">
      <t>タイショウ</t>
    </rPh>
    <rPh sb="4" eb="6">
      <t>ジギョウ</t>
    </rPh>
    <rPh sb="7" eb="9">
      <t>ショショウ</t>
    </rPh>
    <rPh sb="11" eb="13">
      <t>ダイジン</t>
    </rPh>
    <phoneticPr fontId="47"/>
  </si>
  <si>
    <t>予算区分</t>
    <rPh sb="0" eb="2">
      <t>ヨサン</t>
    </rPh>
    <rPh sb="2" eb="4">
      <t>クブン</t>
    </rPh>
    <phoneticPr fontId="20"/>
  </si>
  <si>
    <t>基金</t>
    <rPh sb="0" eb="2">
      <t>キキン</t>
    </rPh>
    <phoneticPr fontId="20"/>
  </si>
  <si>
    <t>備考①
（地方単独事業に関連している国庫補助事業がある場合、その国庫補助事業名と所管省庁名）</t>
    <rPh sb="5" eb="7">
      <t>チホウ</t>
    </rPh>
    <rPh sb="7" eb="9">
      <t>タンドク</t>
    </rPh>
    <rPh sb="9" eb="11">
      <t>ジギョウ</t>
    </rPh>
    <rPh sb="12" eb="14">
      <t>カンレン</t>
    </rPh>
    <rPh sb="18" eb="20">
      <t>コッコ</t>
    </rPh>
    <rPh sb="20" eb="22">
      <t>ホジョ</t>
    </rPh>
    <rPh sb="22" eb="24">
      <t>ジギョウ</t>
    </rPh>
    <rPh sb="27" eb="29">
      <t>バアイ</t>
    </rPh>
    <rPh sb="32" eb="34">
      <t>コッコ</t>
    </rPh>
    <rPh sb="34" eb="36">
      <t>ホジョ</t>
    </rPh>
    <rPh sb="36" eb="38">
      <t>ジギョウ</t>
    </rPh>
    <rPh sb="38" eb="39">
      <t>メイ</t>
    </rPh>
    <rPh sb="40" eb="42">
      <t>ショカン</t>
    </rPh>
    <rPh sb="42" eb="44">
      <t>ショウチョウ</t>
    </rPh>
    <rPh sb="44" eb="45">
      <t>メイ</t>
    </rPh>
    <phoneticPr fontId="20"/>
  </si>
  <si>
    <t>ロ 不確実な事故等の発生に応じて資金を交付する事業</t>
  </si>
  <si>
    <t>ロ 当該事業の進捗が他の事業の進捗に依存するもの</t>
  </si>
  <si>
    <t>基金の要件
（事務連絡２（２）②に定めるイ、ロの別）</t>
  </si>
  <si>
    <t>事務連絡２（２）②に定めるロに該当する事情</t>
    <rPh sb="0" eb="2">
      <t>ジム</t>
    </rPh>
    <rPh sb="2" eb="4">
      <t>レンラク</t>
    </rPh>
    <rPh sb="10" eb="11">
      <t>サダ</t>
    </rPh>
    <rPh sb="15" eb="17">
      <t>ガイトウ</t>
    </rPh>
    <rPh sb="19" eb="21">
      <t>ジジョウ</t>
    </rPh>
    <phoneticPr fontId="20"/>
  </si>
  <si>
    <t>交付金を充当して積立てた基金を取崩して実施する具体的な事業内容、充当経費</t>
  </si>
  <si>
    <t>担当部局課名</t>
    <rPh sb="0" eb="2">
      <t>タントウ</t>
    </rPh>
    <rPh sb="2" eb="4">
      <t>ブキョク</t>
    </rPh>
    <rPh sb="4" eb="5">
      <t>カ</t>
    </rPh>
    <rPh sb="5" eb="6">
      <t>メイ</t>
    </rPh>
    <phoneticPr fontId="20"/>
  </si>
  <si>
    <t>成果目標（可能な限り定量的指標を設定）</t>
  </si>
  <si>
    <t>沖縄振興特定事業推進費補助金</t>
    <rPh sb="0" eb="2">
      <t>オキナワ</t>
    </rPh>
    <rPh sb="2" eb="4">
      <t>シンコウ</t>
    </rPh>
    <rPh sb="4" eb="6">
      <t>トクテイ</t>
    </rPh>
    <rPh sb="6" eb="8">
      <t>ジギョウ</t>
    </rPh>
    <rPh sb="8" eb="10">
      <t>スイシン</t>
    </rPh>
    <rPh sb="10" eb="11">
      <t>ヒ</t>
    </rPh>
    <rPh sb="11" eb="14">
      <t>ホジョキン</t>
    </rPh>
    <phoneticPr fontId="44"/>
  </si>
  <si>
    <t>デジタル田園都市国家構想推進交付金</t>
    <rPh sb="4" eb="6">
      <t>デンエン</t>
    </rPh>
    <rPh sb="6" eb="8">
      <t>トシ</t>
    </rPh>
    <rPh sb="8" eb="10">
      <t>コッカ</t>
    </rPh>
    <rPh sb="10" eb="12">
      <t>コウソウ</t>
    </rPh>
    <rPh sb="12" eb="14">
      <t>スイシン</t>
    </rPh>
    <rPh sb="14" eb="17">
      <t>コウフキン</t>
    </rPh>
    <phoneticPr fontId="44"/>
  </si>
  <si>
    <t>子ども・子育て支援交付金</t>
    <rPh sb="0" eb="1">
      <t>コ</t>
    </rPh>
    <rPh sb="4" eb="6">
      <t>コソダ</t>
    </rPh>
    <rPh sb="7" eb="9">
      <t>シエン</t>
    </rPh>
    <rPh sb="9" eb="12">
      <t>コウフキン</t>
    </rPh>
    <phoneticPr fontId="44"/>
  </si>
  <si>
    <t>特定有人国境離島地域社会維持推進交付金</t>
    <rPh sb="0" eb="2">
      <t>トクテイ</t>
    </rPh>
    <rPh sb="2" eb="4">
      <t>ユウジン</t>
    </rPh>
    <rPh sb="4" eb="6">
      <t>コッキョウ</t>
    </rPh>
    <rPh sb="6" eb="8">
      <t>リトウ</t>
    </rPh>
    <rPh sb="8" eb="10">
      <t>チイキ</t>
    </rPh>
    <rPh sb="10" eb="12">
      <t>シャカイ</t>
    </rPh>
    <rPh sb="12" eb="14">
      <t>イジ</t>
    </rPh>
    <rPh sb="14" eb="16">
      <t>スイシン</t>
    </rPh>
    <rPh sb="16" eb="19">
      <t>コウフキン</t>
    </rPh>
    <phoneticPr fontId="44"/>
  </si>
  <si>
    <t>地域就職氷河期世代支援加速化交付金</t>
  </si>
  <si>
    <t>厚生労働大臣</t>
    <rPh sb="0" eb="2">
      <t>コウセイ</t>
    </rPh>
    <rPh sb="2" eb="4">
      <t>ロウドウ</t>
    </rPh>
    <rPh sb="4" eb="6">
      <t>ダイジン</t>
    </rPh>
    <phoneticPr fontId="45"/>
  </si>
  <si>
    <t>厚生労働大臣</t>
    <rPh sb="0" eb="2">
      <t>コウセイ</t>
    </rPh>
    <rPh sb="2" eb="4">
      <t>ロウドウ</t>
    </rPh>
    <rPh sb="4" eb="6">
      <t>ダイジン</t>
    </rPh>
    <phoneticPr fontId="44"/>
  </si>
  <si>
    <t>経済産業大臣</t>
    <rPh sb="0" eb="2">
      <t>ケイザイ</t>
    </rPh>
    <rPh sb="2" eb="4">
      <t>サンギョウ</t>
    </rPh>
    <rPh sb="4" eb="6">
      <t>ダイジン</t>
    </rPh>
    <phoneticPr fontId="45"/>
  </si>
  <si>
    <t>国土交通大臣</t>
    <rPh sb="0" eb="2">
      <t>コクド</t>
    </rPh>
    <rPh sb="2" eb="4">
      <t>コウツウ</t>
    </rPh>
    <rPh sb="4" eb="6">
      <t>ダイジン</t>
    </rPh>
    <phoneticPr fontId="45"/>
  </si>
  <si>
    <t>小笠原諸島振興開発費補助金</t>
    <rPh sb="0" eb="3">
      <t>オガサワラ</t>
    </rPh>
    <rPh sb="3" eb="5">
      <t>ショトウ</t>
    </rPh>
    <rPh sb="5" eb="7">
      <t>シンコウ</t>
    </rPh>
    <rPh sb="7" eb="9">
      <t>カイハツ</t>
    </rPh>
    <rPh sb="9" eb="10">
      <t>ヒ</t>
    </rPh>
    <rPh sb="10" eb="13">
      <t>ホジョキン</t>
    </rPh>
    <phoneticPr fontId="45"/>
  </si>
  <si>
    <t>無線システム普及支援事業費等補助金</t>
    <rPh sb="0" eb="2">
      <t>ムセン</t>
    </rPh>
    <rPh sb="6" eb="8">
      <t>フキュウ</t>
    </rPh>
    <rPh sb="8" eb="10">
      <t>シエン</t>
    </rPh>
    <rPh sb="10" eb="12">
      <t>ジギョウ</t>
    </rPh>
    <rPh sb="12" eb="13">
      <t>ヒ</t>
    </rPh>
    <rPh sb="13" eb="14">
      <t>トウ</t>
    </rPh>
    <rPh sb="14" eb="17">
      <t>ホジョキン</t>
    </rPh>
    <phoneticPr fontId="45"/>
  </si>
  <si>
    <t>情報通信技術利活用事業費補助金</t>
  </si>
  <si>
    <t>学校施設環境改善交付金</t>
    <rPh sb="0" eb="2">
      <t>ガッコウ</t>
    </rPh>
    <rPh sb="2" eb="4">
      <t>シセツ</t>
    </rPh>
    <rPh sb="4" eb="6">
      <t>カンキョウ</t>
    </rPh>
    <rPh sb="6" eb="8">
      <t>カイゼン</t>
    </rPh>
    <rPh sb="8" eb="11">
      <t>コウフキン</t>
    </rPh>
    <phoneticPr fontId="45"/>
  </si>
  <si>
    <t>教育支援体制整備事業費交付金</t>
  </si>
  <si>
    <t>学校保健特別対策事業費補助金</t>
    <rPh sb="0" eb="2">
      <t>ガッコウ</t>
    </rPh>
    <rPh sb="2" eb="4">
      <t>ホケン</t>
    </rPh>
    <rPh sb="4" eb="6">
      <t>トクベツ</t>
    </rPh>
    <rPh sb="6" eb="8">
      <t>タイサク</t>
    </rPh>
    <rPh sb="8" eb="11">
      <t>ジギョウヒ</t>
    </rPh>
    <rPh sb="11" eb="14">
      <t>ホジョキン</t>
    </rPh>
    <phoneticPr fontId="44"/>
  </si>
  <si>
    <t>地方スポーツ振興費補助金</t>
    <rPh sb="0" eb="2">
      <t>チホウ</t>
    </rPh>
    <rPh sb="6" eb="8">
      <t>シンコウ</t>
    </rPh>
    <rPh sb="8" eb="9">
      <t>ヒ</t>
    </rPh>
    <rPh sb="9" eb="12">
      <t>ホジョキン</t>
    </rPh>
    <phoneticPr fontId="44"/>
  </si>
  <si>
    <t>医療提供体制推進事業費補助金</t>
  </si>
  <si>
    <t>保育所等整備交付金</t>
  </si>
  <si>
    <t>母子家庭等対策費補助金</t>
  </si>
  <si>
    <t>次世代育成支援対策施設整備交付金</t>
    <rPh sb="0" eb="3">
      <t>ジセダイ</t>
    </rPh>
    <rPh sb="3" eb="5">
      <t>イクセイ</t>
    </rPh>
    <rPh sb="5" eb="7">
      <t>シエン</t>
    </rPh>
    <rPh sb="7" eb="9">
      <t>タイサク</t>
    </rPh>
    <rPh sb="9" eb="11">
      <t>シセツ</t>
    </rPh>
    <rPh sb="11" eb="13">
      <t>セイビ</t>
    </rPh>
    <rPh sb="13" eb="16">
      <t>コウフキン</t>
    </rPh>
    <phoneticPr fontId="44"/>
  </si>
  <si>
    <t>地域自殺対策強化交付金</t>
    <rPh sb="0" eb="2">
      <t>チイキ</t>
    </rPh>
    <rPh sb="2" eb="4">
      <t>ジサツ</t>
    </rPh>
    <rPh sb="4" eb="6">
      <t>タイサク</t>
    </rPh>
    <rPh sb="6" eb="8">
      <t>キョウカ</t>
    </rPh>
    <rPh sb="8" eb="11">
      <t>コウフキン</t>
    </rPh>
    <phoneticPr fontId="44"/>
  </si>
  <si>
    <t>生活困窮者就労準備支援事業費等補助金</t>
  </si>
  <si>
    <t>障害者総合支援事業費補助金</t>
    <rPh sb="0" eb="2">
      <t>ショウガイ</t>
    </rPh>
    <rPh sb="2" eb="3">
      <t>モノ</t>
    </rPh>
    <rPh sb="3" eb="5">
      <t>ソウゴウ</t>
    </rPh>
    <rPh sb="5" eb="7">
      <t>シエン</t>
    </rPh>
    <rPh sb="7" eb="10">
      <t>ジギョウヒ</t>
    </rPh>
    <rPh sb="10" eb="13">
      <t>ホジョキン</t>
    </rPh>
    <phoneticPr fontId="45"/>
  </si>
  <si>
    <t>社会福祉施設等施設整備費補助金</t>
    <rPh sb="0" eb="2">
      <t>シャカイ</t>
    </rPh>
    <rPh sb="2" eb="4">
      <t>フクシ</t>
    </rPh>
    <rPh sb="4" eb="6">
      <t>シセツ</t>
    </rPh>
    <rPh sb="6" eb="7">
      <t>トウ</t>
    </rPh>
    <rPh sb="7" eb="9">
      <t>シセツ</t>
    </rPh>
    <rPh sb="9" eb="11">
      <t>セイビ</t>
    </rPh>
    <rPh sb="11" eb="12">
      <t>ヒ</t>
    </rPh>
    <rPh sb="12" eb="15">
      <t>ホジョキン</t>
    </rPh>
    <phoneticPr fontId="44"/>
  </si>
  <si>
    <t>精神保健対策費補助金</t>
    <rPh sb="0" eb="2">
      <t>セイシン</t>
    </rPh>
    <rPh sb="2" eb="4">
      <t>ホケン</t>
    </rPh>
    <rPh sb="4" eb="6">
      <t>タイサク</t>
    </rPh>
    <rPh sb="6" eb="7">
      <t>ヒ</t>
    </rPh>
    <rPh sb="7" eb="10">
      <t>ホジョキン</t>
    </rPh>
    <phoneticPr fontId="44"/>
  </si>
  <si>
    <t>介護保険事業費補助金</t>
    <rPh sb="0" eb="2">
      <t>カイゴ</t>
    </rPh>
    <rPh sb="2" eb="4">
      <t>ホケン</t>
    </rPh>
    <rPh sb="4" eb="6">
      <t>ジギョウ</t>
    </rPh>
    <rPh sb="6" eb="7">
      <t>ヒ</t>
    </rPh>
    <rPh sb="7" eb="10">
      <t>ホジョキン</t>
    </rPh>
    <phoneticPr fontId="44"/>
  </si>
  <si>
    <t>職業能力開発校設備整備費等補助金</t>
  </si>
  <si>
    <t>低所得世帯支援枠を活用する事業</t>
    <rPh sb="0" eb="3">
      <t>テイショトク</t>
    </rPh>
    <rPh sb="3" eb="5">
      <t>セタイ</t>
    </rPh>
    <rPh sb="5" eb="7">
      <t>シエン</t>
    </rPh>
    <rPh sb="7" eb="8">
      <t>ワク</t>
    </rPh>
    <rPh sb="9" eb="11">
      <t>カツヨウ</t>
    </rPh>
    <rPh sb="13" eb="15">
      <t>ジギョウ</t>
    </rPh>
    <phoneticPr fontId="20"/>
  </si>
  <si>
    <t>雇用開発支援事業費等補助金</t>
  </si>
  <si>
    <t>農業・食品産業強化対策整備交付金</t>
    <rPh sb="0" eb="2">
      <t>ノウギョウ</t>
    </rPh>
    <rPh sb="3" eb="5">
      <t>ショクヒン</t>
    </rPh>
    <rPh sb="5" eb="7">
      <t>サンギョウ</t>
    </rPh>
    <rPh sb="7" eb="9">
      <t>キョウカ</t>
    </rPh>
    <rPh sb="9" eb="11">
      <t>タイサク</t>
    </rPh>
    <rPh sb="11" eb="13">
      <t>セイビ</t>
    </rPh>
    <rPh sb="13" eb="16">
      <t>コウフキン</t>
    </rPh>
    <phoneticPr fontId="44"/>
  </si>
  <si>
    <t>R4.6</t>
  </si>
  <si>
    <t>R4.7</t>
  </si>
  <si>
    <t>R4.8</t>
  </si>
  <si>
    <t>R4.10</t>
  </si>
  <si>
    <t>R4.12</t>
  </si>
  <si>
    <t>R5.1</t>
  </si>
  <si>
    <t>R4予備費（地）</t>
    <rPh sb="2" eb="5">
      <t>ヨビヒ</t>
    </rPh>
    <rPh sb="6" eb="7">
      <t>チ</t>
    </rPh>
    <phoneticPr fontId="20"/>
  </si>
  <si>
    <t>総務省</t>
    <rPh sb="0" eb="3">
      <t>ソウムショウ</t>
    </rPh>
    <phoneticPr fontId="20"/>
  </si>
  <si>
    <t>厚生労働省</t>
    <rPh sb="0" eb="2">
      <t>コウセイ</t>
    </rPh>
    <rPh sb="2" eb="5">
      <t>ロウドウショウ</t>
    </rPh>
    <phoneticPr fontId="20"/>
  </si>
  <si>
    <t>国土交通省</t>
    <rPh sb="0" eb="2">
      <t>コクド</t>
    </rPh>
    <rPh sb="2" eb="5">
      <t>コウツウショウ</t>
    </rPh>
    <phoneticPr fontId="20"/>
  </si>
  <si>
    <t>地域女性活躍推進交付金</t>
  </si>
  <si>
    <t>事業の概要(①②③④を必ずそれぞれの項目毎に明記)
①目的・効果
②交付金を充当する経費内容
③積算根拠（対象数、単価等）
④事業の対象（交付対象者、対象施設等）</t>
    <rPh sb="18" eb="20">
      <t>コウモク</t>
    </rPh>
    <rPh sb="20" eb="21">
      <t>ゴト</t>
    </rPh>
    <rPh sb="27" eb="29">
      <t>モクテキ</t>
    </rPh>
    <rPh sb="30" eb="32">
      <t>コウカ</t>
    </rPh>
    <phoneticPr fontId="20"/>
  </si>
  <si>
    <t>その他
（一般財源や補助対象外経費等）</t>
    <rPh sb="2" eb="3">
      <t>タ</t>
    </rPh>
    <rPh sb="5" eb="7">
      <t>イッパン</t>
    </rPh>
    <rPh sb="7" eb="9">
      <t>ザイゲン</t>
    </rPh>
    <rPh sb="10" eb="12">
      <t>ホジョ</t>
    </rPh>
    <rPh sb="12" eb="14">
      <t>タイショウ</t>
    </rPh>
    <rPh sb="14" eb="15">
      <t>ガイ</t>
    </rPh>
    <rPh sb="15" eb="17">
      <t>ケイヒ</t>
    </rPh>
    <rPh sb="17" eb="18">
      <t>トウ</t>
    </rPh>
    <phoneticPr fontId="20"/>
  </si>
  <si>
    <t>Ｄ</t>
  </si>
  <si>
    <t>国庫補助事業費</t>
  </si>
  <si>
    <t>エラー（担当者・連絡先記載不備）</t>
    <rPh sb="4" eb="7">
      <t>タントウシャ</t>
    </rPh>
    <rPh sb="8" eb="11">
      <t>レンラクサキ</t>
    </rPh>
    <phoneticPr fontId="20"/>
  </si>
  <si>
    <t>エラー（既配分額記載不備）</t>
    <rPh sb="4" eb="5">
      <t>キ</t>
    </rPh>
    <rPh sb="5" eb="7">
      <t>ハイブン</t>
    </rPh>
    <rPh sb="7" eb="8">
      <t>ガク</t>
    </rPh>
    <rPh sb="8" eb="10">
      <t>キサイ</t>
    </rPh>
    <phoneticPr fontId="20"/>
  </si>
  <si>
    <t>システムチェック欄</t>
    <rPh sb="8" eb="9">
      <t>ラン</t>
    </rPh>
    <phoneticPr fontId="20"/>
  </si>
  <si>
    <t>予算区分が国庫補助事業又は地方単独事業と対応しているか</t>
  </si>
  <si>
    <t>○</t>
  </si>
  <si>
    <t>チェック結果</t>
    <rPh sb="4" eb="6">
      <t>ケッカ</t>
    </rPh>
    <phoneticPr fontId="20"/>
  </si>
  <si>
    <t>事業始期終期計算用</t>
    <rPh sb="0" eb="2">
      <t>ジギョウ</t>
    </rPh>
    <rPh sb="2" eb="4">
      <t>シキ</t>
    </rPh>
    <rPh sb="4" eb="6">
      <t>シュウキ</t>
    </rPh>
    <rPh sb="6" eb="9">
      <t>ケイサンヨウ</t>
    </rPh>
    <phoneticPr fontId="20"/>
  </si>
  <si>
    <t>基金事業数</t>
    <rPh sb="0" eb="2">
      <t>キキン</t>
    </rPh>
    <rPh sb="2" eb="4">
      <t>ジギョウ</t>
    </rPh>
    <rPh sb="4" eb="5">
      <t>スウ</t>
    </rPh>
    <phoneticPr fontId="20"/>
  </si>
  <si>
    <t>基金対象事業について、基金シートに記載されているか</t>
    <rPh sb="0" eb="2">
      <t>キキン</t>
    </rPh>
    <rPh sb="2" eb="4">
      <t>タイショウ</t>
    </rPh>
    <rPh sb="4" eb="6">
      <t>ジギョウ</t>
    </rPh>
    <rPh sb="11" eb="13">
      <t>キキン</t>
    </rPh>
    <rPh sb="17" eb="19">
      <t>キサイ</t>
    </rPh>
    <phoneticPr fontId="20"/>
  </si>
  <si>
    <t>基金該当実施計画上No</t>
    <rPh sb="0" eb="2">
      <t>キキン</t>
    </rPh>
    <rPh sb="2" eb="4">
      <t>ガイトウ</t>
    </rPh>
    <rPh sb="4" eb="6">
      <t>ジッシ</t>
    </rPh>
    <rPh sb="6" eb="8">
      <t>ケイカク</t>
    </rPh>
    <rPh sb="8" eb="9">
      <t>ジョウ</t>
    </rPh>
    <phoneticPr fontId="20"/>
  </si>
  <si>
    <t>数式で表現すると面倒なので、以下のとおり基金に○が入っているNoを拾えるようにする</t>
    <rPh sb="0" eb="2">
      <t>スウシキ</t>
    </rPh>
    <rPh sb="3" eb="5">
      <t>ヒョウゲン</t>
    </rPh>
    <rPh sb="8" eb="10">
      <t>メンドウ</t>
    </rPh>
    <rPh sb="14" eb="16">
      <t>イカ</t>
    </rPh>
    <rPh sb="20" eb="22">
      <t>キキン</t>
    </rPh>
    <rPh sb="25" eb="26">
      <t>ハイ</t>
    </rPh>
    <rPh sb="33" eb="34">
      <t>ヒロ</t>
    </rPh>
    <phoneticPr fontId="20"/>
  </si>
  <si>
    <t>R3.12</t>
  </si>
  <si>
    <t>R4.3</t>
  </si>
  <si>
    <t>予算区分_地単_通常</t>
    <rPh sb="0" eb="2">
      <t>ヨサン</t>
    </rPh>
    <rPh sb="2" eb="4">
      <t>クブン</t>
    </rPh>
    <rPh sb="5" eb="6">
      <t>チ</t>
    </rPh>
    <rPh sb="6" eb="7">
      <t>タン</t>
    </rPh>
    <rPh sb="8" eb="10">
      <t>ツウジョウ</t>
    </rPh>
    <phoneticPr fontId="20"/>
  </si>
  <si>
    <t>補助・単独</t>
    <rPh sb="0" eb="2">
      <t>ホジョ</t>
    </rPh>
    <rPh sb="3" eb="5">
      <t>タンドク</t>
    </rPh>
    <phoneticPr fontId="20"/>
  </si>
  <si>
    <t>④-Ⅳ．コロナ禍において物価高騰等に直面する生活困窮者等への支援</t>
  </si>
  <si>
    <t>基金の要件</t>
    <rPh sb="0" eb="2">
      <t>キキン</t>
    </rPh>
    <rPh sb="3" eb="5">
      <t>ヨウケン</t>
    </rPh>
    <phoneticPr fontId="20"/>
  </si>
  <si>
    <t>予算区分_フラグ</t>
    <rPh sb="0" eb="2">
      <t>ヨサン</t>
    </rPh>
    <rPh sb="2" eb="4">
      <t>クブン</t>
    </rPh>
    <phoneticPr fontId="20"/>
  </si>
  <si>
    <t>コピー＆ペーストやオートフィル機能により、プルダウンより選択する項目について、選択肢外の記載がされていないか。</t>
    <rPh sb="15" eb="17">
      <t>キノウ</t>
    </rPh>
    <rPh sb="28" eb="30">
      <t>センタク</t>
    </rPh>
    <rPh sb="32" eb="34">
      <t>コウモク</t>
    </rPh>
    <rPh sb="39" eb="42">
      <t>センタクシ</t>
    </rPh>
    <rPh sb="42" eb="43">
      <t>ガイ</t>
    </rPh>
    <rPh sb="44" eb="46">
      <t>キサイ</t>
    </rPh>
    <phoneticPr fontId="20"/>
  </si>
  <si>
    <t>経済対策との関係</t>
  </si>
  <si>
    <t>対象外経費に臨時交付金を充当していない</t>
    <rPh sb="0" eb="2">
      <t>タイショウ</t>
    </rPh>
    <rPh sb="2" eb="3">
      <t>ガイ</t>
    </rPh>
    <rPh sb="3" eb="5">
      <t>ケイヒ</t>
    </rPh>
    <rPh sb="6" eb="8">
      <t>リンジ</t>
    </rPh>
    <rPh sb="8" eb="11">
      <t>コウフキン</t>
    </rPh>
    <rPh sb="12" eb="14">
      <t>ジュウトウ</t>
    </rPh>
    <phoneticPr fontId="20"/>
  </si>
  <si>
    <t>エラー（予算区分誤り※想定外のプルダウン選択）</t>
    <rPh sb="4" eb="6">
      <t>ヨサン</t>
    </rPh>
    <rPh sb="6" eb="8">
      <t>クブン</t>
    </rPh>
    <rPh sb="8" eb="9">
      <t>アヤマ</t>
    </rPh>
    <rPh sb="11" eb="13">
      <t>ソウテイ</t>
    </rPh>
    <rPh sb="13" eb="14">
      <t>ガイ</t>
    </rPh>
    <rPh sb="20" eb="22">
      <t>センタク</t>
    </rPh>
    <phoneticPr fontId="20"/>
  </si>
  <si>
    <t>コロナ感染症への対応として必要な事業、経済対策との関係、対象外経費に臨時交付金を充当していないが選択されているか</t>
    <rPh sb="3" eb="5">
      <t>カンセン</t>
    </rPh>
    <rPh sb="5" eb="6">
      <t>ショウ</t>
    </rPh>
    <rPh sb="8" eb="10">
      <t>タイオウ</t>
    </rPh>
    <rPh sb="13" eb="15">
      <t>ヒツヨウ</t>
    </rPh>
    <rPh sb="16" eb="18">
      <t>ジギョウ</t>
    </rPh>
    <rPh sb="19" eb="21">
      <t>ケイザイ</t>
    </rPh>
    <rPh sb="21" eb="23">
      <t>タイサク</t>
    </rPh>
    <rPh sb="25" eb="27">
      <t>カンケイ</t>
    </rPh>
    <rPh sb="28" eb="30">
      <t>タイショウ</t>
    </rPh>
    <rPh sb="30" eb="31">
      <t>ガイ</t>
    </rPh>
    <rPh sb="31" eb="33">
      <t>ケイヒ</t>
    </rPh>
    <rPh sb="34" eb="36">
      <t>リンジ</t>
    </rPh>
    <rPh sb="36" eb="39">
      <t>コウフキン</t>
    </rPh>
    <rPh sb="40" eb="42">
      <t>ジュウトウ</t>
    </rPh>
    <rPh sb="48" eb="50">
      <t>センタク</t>
    </rPh>
    <phoneticPr fontId="20"/>
  </si>
  <si>
    <t>コロナ禍において原油価格・物価高騰等に直面する生活者や事業者に対する支援</t>
    <rPh sb="3" eb="4">
      <t>カ</t>
    </rPh>
    <rPh sb="8" eb="10">
      <t>ゲンユ</t>
    </rPh>
    <rPh sb="10" eb="12">
      <t>カカク</t>
    </rPh>
    <rPh sb="13" eb="15">
      <t>ブッカ</t>
    </rPh>
    <rPh sb="15" eb="17">
      <t>コウトウ</t>
    </rPh>
    <rPh sb="17" eb="18">
      <t>トウ</t>
    </rPh>
    <rPh sb="19" eb="21">
      <t>チョクメン</t>
    </rPh>
    <rPh sb="23" eb="26">
      <t>セイカツシャ</t>
    </rPh>
    <rPh sb="27" eb="30">
      <t>ジギョウシャ</t>
    </rPh>
    <rPh sb="31" eb="32">
      <t>タイ</t>
    </rPh>
    <rPh sb="34" eb="36">
      <t>シエン</t>
    </rPh>
    <phoneticPr fontId="20"/>
  </si>
  <si>
    <t>コロナ禍において原油価格・物価高騰等に直面する生活者や事業者に対する支援</t>
  </si>
  <si>
    <t>④-Ⅱ．エネルギー・原材料・食料等安定供給対策</t>
    <rPh sb="10" eb="13">
      <t>ゲンザイリョウ</t>
    </rPh>
    <rPh sb="14" eb="16">
      <t>ショクリョウ</t>
    </rPh>
    <rPh sb="16" eb="17">
      <t>トウ</t>
    </rPh>
    <rPh sb="17" eb="19">
      <t>アンテイ</t>
    </rPh>
    <rPh sb="19" eb="21">
      <t>キョウキュウ</t>
    </rPh>
    <rPh sb="21" eb="23">
      <t>タイサク</t>
    </rPh>
    <phoneticPr fontId="20"/>
  </si>
  <si>
    <t>エラー（D列選択漏れ）</t>
    <rPh sb="5" eb="6">
      <t>レツ</t>
    </rPh>
    <rPh sb="6" eb="8">
      <t>センタク</t>
    </rPh>
    <rPh sb="8" eb="9">
      <t>モ</t>
    </rPh>
    <phoneticPr fontId="20"/>
  </si>
  <si>
    <t>08212</t>
  </si>
  <si>
    <t>⑨を選択した場合、より効果があると考える理由</t>
  </si>
  <si>
    <t>交付金の区分_高騰</t>
    <rPh sb="0" eb="3">
      <t>コウフキン</t>
    </rPh>
    <rPh sb="4" eb="6">
      <t>クブン</t>
    </rPh>
    <rPh sb="7" eb="9">
      <t>コウトウ</t>
    </rPh>
    <phoneticPr fontId="20"/>
  </si>
  <si>
    <t>①エネルギー・食料品価格等の物価高騰に伴う低所得世帯支援</t>
    <rPh sb="7" eb="10">
      <t>ショクリョウヒン</t>
    </rPh>
    <rPh sb="10" eb="12">
      <t>カカク</t>
    </rPh>
    <rPh sb="12" eb="13">
      <t>トウ</t>
    </rPh>
    <rPh sb="14" eb="16">
      <t>ブッカ</t>
    </rPh>
    <rPh sb="16" eb="18">
      <t>コウトウ</t>
    </rPh>
    <rPh sb="19" eb="20">
      <t>トモナ</t>
    </rPh>
    <rPh sb="21" eb="24">
      <t>テイショトク</t>
    </rPh>
    <rPh sb="24" eb="26">
      <t>セタイ</t>
    </rPh>
    <rPh sb="26" eb="28">
      <t>シエン</t>
    </rPh>
    <phoneticPr fontId="20"/>
  </si>
  <si>
    <t>②エネルギー・食料品価格等の物価高騰に伴う子育て世帯支援</t>
    <rPh sb="7" eb="10">
      <t>ショクリョウヒン</t>
    </rPh>
    <rPh sb="10" eb="12">
      <t>カカク</t>
    </rPh>
    <rPh sb="12" eb="13">
      <t>トウ</t>
    </rPh>
    <rPh sb="14" eb="16">
      <t>ブッカ</t>
    </rPh>
    <rPh sb="16" eb="18">
      <t>コウトウ</t>
    </rPh>
    <rPh sb="19" eb="20">
      <t>トモナ</t>
    </rPh>
    <rPh sb="21" eb="23">
      <t>コソダ</t>
    </rPh>
    <rPh sb="24" eb="26">
      <t>セタイ</t>
    </rPh>
    <rPh sb="26" eb="28">
      <t>シエン</t>
    </rPh>
    <phoneticPr fontId="20"/>
  </si>
  <si>
    <t>⑥農林水産業における物価高騰対策支援</t>
    <rPh sb="1" eb="3">
      <t>ノウリン</t>
    </rPh>
    <rPh sb="3" eb="6">
      <t>スイサンギョウ</t>
    </rPh>
    <rPh sb="10" eb="12">
      <t>ブッカ</t>
    </rPh>
    <rPh sb="12" eb="14">
      <t>コウトウ</t>
    </rPh>
    <rPh sb="14" eb="16">
      <t>タイサク</t>
    </rPh>
    <rPh sb="16" eb="18">
      <t>シエン</t>
    </rPh>
    <phoneticPr fontId="20"/>
  </si>
  <si>
    <t>自治体利用欄</t>
    <rPh sb="0" eb="3">
      <t>ジチタイ</t>
    </rPh>
    <rPh sb="3" eb="5">
      <t>リヨウ</t>
    </rPh>
    <rPh sb="5" eb="6">
      <t>ラン</t>
    </rPh>
    <phoneticPr fontId="20"/>
  </si>
  <si>
    <t>エラー（交付金の区分誤り※想定外のプルダウン選択）</t>
    <rPh sb="4" eb="7">
      <t>コウフキン</t>
    </rPh>
    <rPh sb="8" eb="10">
      <t>クブン</t>
    </rPh>
    <rPh sb="10" eb="11">
      <t>アヤマ</t>
    </rPh>
    <rPh sb="13" eb="15">
      <t>ソウテイ</t>
    </rPh>
    <rPh sb="15" eb="16">
      <t>ガイ</t>
    </rPh>
    <rPh sb="22" eb="24">
      <t>センタク</t>
    </rPh>
    <phoneticPr fontId="20"/>
  </si>
  <si>
    <t>重点交付金</t>
    <rPh sb="0" eb="2">
      <t>ジュウテン</t>
    </rPh>
    <rPh sb="2" eb="5">
      <t>コウフキン</t>
    </rPh>
    <phoneticPr fontId="20"/>
  </si>
  <si>
    <t>種類_重点</t>
    <rPh sb="0" eb="2">
      <t>シュルイ</t>
    </rPh>
    <rPh sb="3" eb="5">
      <t>ジュウテン</t>
    </rPh>
    <phoneticPr fontId="20"/>
  </si>
  <si>
    <t>国の予算年度</t>
    <rPh sb="0" eb="1">
      <t>クニ</t>
    </rPh>
    <rPh sb="2" eb="4">
      <t>ヨサン</t>
    </rPh>
    <rPh sb="4" eb="6">
      <t>ネンド</t>
    </rPh>
    <phoneticPr fontId="20"/>
  </si>
  <si>
    <t>R4</t>
  </si>
  <si>
    <t>経済対策_フラグ</t>
    <rPh sb="0" eb="2">
      <t>ケイザイ</t>
    </rPh>
    <rPh sb="2" eb="4">
      <t>タイサク</t>
    </rPh>
    <phoneticPr fontId="20"/>
  </si>
  <si>
    <t>⑤-Ⅳ-１．ウィズコロナ下での感染症対応の強化</t>
  </si>
  <si>
    <t>妊娠出産子育て支援交付金_フラグ</t>
    <rPh sb="0" eb="2">
      <t>ニンシン</t>
    </rPh>
    <rPh sb="2" eb="4">
      <t>シュッサン</t>
    </rPh>
    <rPh sb="4" eb="6">
      <t>コソダ</t>
    </rPh>
    <rPh sb="7" eb="9">
      <t>シエン</t>
    </rPh>
    <rPh sb="9" eb="12">
      <t>コウフキン</t>
    </rPh>
    <phoneticPr fontId="20"/>
  </si>
  <si>
    <t>国のR4予算分（交付限度額①、②、③）</t>
  </si>
  <si>
    <t>検査促進枠の地方負担分に充当_地単</t>
    <rPh sb="15" eb="16">
      <t>チ</t>
    </rPh>
    <rPh sb="16" eb="17">
      <t>タン</t>
    </rPh>
    <phoneticPr fontId="20"/>
  </si>
  <si>
    <t>検査促進枠の地方負担分に充当_補助</t>
    <rPh sb="15" eb="17">
      <t>ホジョ</t>
    </rPh>
    <phoneticPr fontId="20"/>
  </si>
  <si>
    <t>事業始期_検査</t>
    <rPh sb="0" eb="2">
      <t>ジギョウ</t>
    </rPh>
    <rPh sb="2" eb="4">
      <t>シキ</t>
    </rPh>
    <rPh sb="5" eb="7">
      <t>ケンサ</t>
    </rPh>
    <phoneticPr fontId="20"/>
  </si>
  <si>
    <t>R5.4</t>
  </si>
  <si>
    <t>R5.5</t>
  </si>
  <si>
    <t>R5.8</t>
  </si>
  <si>
    <t>R5.9</t>
  </si>
  <si>
    <t>R6.1</t>
  </si>
  <si>
    <t>R6.3</t>
  </si>
  <si>
    <t>R5予備費（地）</t>
    <rPh sb="2" eb="5">
      <t>ヨビヒ</t>
    </rPh>
    <rPh sb="6" eb="7">
      <t>チ</t>
    </rPh>
    <phoneticPr fontId="20"/>
  </si>
  <si>
    <t>R5予備費（国）</t>
    <rPh sb="2" eb="5">
      <t>ヨビヒ</t>
    </rPh>
    <phoneticPr fontId="20"/>
  </si>
  <si>
    <t>国のR4予備費分(通常分)（交付限度額④）</t>
    <rPh sb="0" eb="1">
      <t>クニ</t>
    </rPh>
    <rPh sb="4" eb="7">
      <t>ヨビヒ</t>
    </rPh>
    <rPh sb="7" eb="8">
      <t>ブン</t>
    </rPh>
    <rPh sb="9" eb="11">
      <t>ツウジョウ</t>
    </rPh>
    <rPh sb="11" eb="12">
      <t>ブン</t>
    </rPh>
    <rPh sb="14" eb="16">
      <t>コウフ</t>
    </rPh>
    <rPh sb="16" eb="18">
      <t>ゲンド</t>
    </rPh>
    <rPh sb="18" eb="19">
      <t>ガク</t>
    </rPh>
    <phoneticPr fontId="20"/>
  </si>
  <si>
    <t>配分予定額計
国のR4補正予算分（通常分）（交付限度額①、②、③）</t>
    <rPh sb="0" eb="2">
      <t>ハイブン</t>
    </rPh>
    <rPh sb="2" eb="4">
      <t>ヨテイ</t>
    </rPh>
    <rPh sb="4" eb="5">
      <t>ガク</t>
    </rPh>
    <rPh sb="5" eb="6">
      <t>ケイ</t>
    </rPh>
    <phoneticPr fontId="46"/>
  </si>
  <si>
    <t>国のR4予備費分(通常分)
交付限度額④　（令和4年4月28日通知分の本省繰越分）</t>
    <rPh sb="0" eb="1">
      <t>クニ</t>
    </rPh>
    <rPh sb="4" eb="7">
      <t>ヨビヒ</t>
    </rPh>
    <rPh sb="7" eb="8">
      <t>ブン</t>
    </rPh>
    <rPh sb="9" eb="11">
      <t>ツウジョウ</t>
    </rPh>
    <rPh sb="11" eb="12">
      <t>ブン</t>
    </rPh>
    <rPh sb="14" eb="16">
      <t>コウフ</t>
    </rPh>
    <rPh sb="16" eb="18">
      <t>ゲンド</t>
    </rPh>
    <rPh sb="18" eb="19">
      <t>ガク</t>
    </rPh>
    <rPh sb="22" eb="24">
      <t>レイワ</t>
    </rPh>
    <rPh sb="25" eb="26">
      <t>ネン</t>
    </rPh>
    <rPh sb="27" eb="28">
      <t>ガツ</t>
    </rPh>
    <rPh sb="30" eb="31">
      <t>ニチ</t>
    </rPh>
    <rPh sb="31" eb="33">
      <t>ツウチ</t>
    </rPh>
    <rPh sb="33" eb="34">
      <t>ブン</t>
    </rPh>
    <rPh sb="35" eb="37">
      <t>ホンショウ</t>
    </rPh>
    <rPh sb="37" eb="39">
      <t>クリコシ</t>
    </rPh>
    <rPh sb="39" eb="40">
      <t>ブン</t>
    </rPh>
    <phoneticPr fontId="20"/>
  </si>
  <si>
    <t>国のR4予備費分(重点交付金分)
交付限度額⑤　（令和4年9月20日通知分の本省繰越分）</t>
    <rPh sb="0" eb="1">
      <t>クニ</t>
    </rPh>
    <rPh sb="4" eb="7">
      <t>ヨビヒ</t>
    </rPh>
    <rPh sb="7" eb="8">
      <t>ブン</t>
    </rPh>
    <rPh sb="9" eb="11">
      <t>ジュウテン</t>
    </rPh>
    <rPh sb="11" eb="14">
      <t>コウフキン</t>
    </rPh>
    <rPh sb="14" eb="15">
      <t>ブン</t>
    </rPh>
    <rPh sb="17" eb="19">
      <t>コウフ</t>
    </rPh>
    <rPh sb="19" eb="21">
      <t>ゲンド</t>
    </rPh>
    <rPh sb="21" eb="22">
      <t>ガク</t>
    </rPh>
    <rPh sb="25" eb="27">
      <t>レイワ</t>
    </rPh>
    <rPh sb="28" eb="29">
      <t>ネン</t>
    </rPh>
    <rPh sb="30" eb="31">
      <t>ガツ</t>
    </rPh>
    <rPh sb="33" eb="34">
      <t>ニチ</t>
    </rPh>
    <rPh sb="34" eb="36">
      <t>ツウチ</t>
    </rPh>
    <rPh sb="36" eb="37">
      <t>ブン</t>
    </rPh>
    <rPh sb="38" eb="40">
      <t>ホンショウ</t>
    </rPh>
    <rPh sb="40" eb="42">
      <t>クリコシ</t>
    </rPh>
    <rPh sb="42" eb="43">
      <t>ブン</t>
    </rPh>
    <phoneticPr fontId="20"/>
  </si>
  <si>
    <r>
      <t>（基金調べについて）</t>
    </r>
    <r>
      <rPr>
        <sz val="14"/>
        <color auto="1"/>
        <rFont val="ＭＳ Ｐゴシック"/>
      </rPr>
      <t>令和５年度末までに事業着手する事業が記載されているか、また、基金の要件②イに該当する事業については、取崩終期が令和10年度末まで、②ロに該当する事業については令和７年度末までとなっているか</t>
    </r>
    <rPh sb="1" eb="3">
      <t>キキン</t>
    </rPh>
    <rPh sb="3" eb="4">
      <t>シラ</t>
    </rPh>
    <rPh sb="10" eb="12">
      <t>レイワ</t>
    </rPh>
    <rPh sb="13" eb="16">
      <t>ネンドマツ</t>
    </rPh>
    <rPh sb="19" eb="21">
      <t>ジギョウ</t>
    </rPh>
    <rPh sb="21" eb="23">
      <t>チャクシュ</t>
    </rPh>
    <rPh sb="25" eb="27">
      <t>ジギョウ</t>
    </rPh>
    <rPh sb="28" eb="30">
      <t>キサイ</t>
    </rPh>
    <rPh sb="40" eb="42">
      <t>キキン</t>
    </rPh>
    <rPh sb="43" eb="45">
      <t>ヨウケン</t>
    </rPh>
    <rPh sb="48" eb="50">
      <t>ガイトウ</t>
    </rPh>
    <rPh sb="52" eb="54">
      <t>ジギョウ</t>
    </rPh>
    <rPh sb="65" eb="67">
      <t>レイワ</t>
    </rPh>
    <rPh sb="69" eb="72">
      <t>ネンドマツ</t>
    </rPh>
    <rPh sb="78" eb="80">
      <t>ガイトウ</t>
    </rPh>
    <rPh sb="82" eb="84">
      <t>ジギョウ</t>
    </rPh>
    <rPh sb="89" eb="91">
      <t>レイワ</t>
    </rPh>
    <rPh sb="92" eb="95">
      <t>ネンドマツ</t>
    </rPh>
    <phoneticPr fontId="20"/>
  </si>
  <si>
    <t>事業の終期がきちんと入力されているか
（基金事業を除いて終期が令和６年４月以降とすることはできません）</t>
    <rPh sb="10" eb="12">
      <t>ニュウリョク</t>
    </rPh>
    <rPh sb="20" eb="22">
      <t>キキン</t>
    </rPh>
    <rPh sb="22" eb="24">
      <t>ジギョウ</t>
    </rPh>
    <rPh sb="25" eb="26">
      <t>ノゾ</t>
    </rPh>
    <rPh sb="28" eb="30">
      <t>シュウキ</t>
    </rPh>
    <rPh sb="31" eb="33">
      <t>レイワ</t>
    </rPh>
    <rPh sb="34" eb="35">
      <t>ネン</t>
    </rPh>
    <rPh sb="36" eb="37">
      <t>ガツ</t>
    </rPh>
    <rPh sb="37" eb="39">
      <t>イコウ</t>
    </rPh>
    <phoneticPr fontId="20"/>
  </si>
  <si>
    <t>エラー（交付対象経費に小数点以下の数値）</t>
    <rPh sb="4" eb="6">
      <t>コウフ</t>
    </rPh>
    <rPh sb="6" eb="8">
      <t>タイショウ</t>
    </rPh>
    <rPh sb="8" eb="10">
      <t>ケイヒ</t>
    </rPh>
    <rPh sb="11" eb="14">
      <t>ショウスウテン</t>
    </rPh>
    <rPh sb="14" eb="16">
      <t>イカ</t>
    </rPh>
    <rPh sb="17" eb="19">
      <t>スウチ</t>
    </rPh>
    <phoneticPr fontId="20"/>
  </si>
  <si>
    <t>基金対象事業について、地方単独事業（検査促進枠の地方負担分に充当する場合を除く）となっているか</t>
    <rPh sb="0" eb="2">
      <t>キキン</t>
    </rPh>
    <rPh sb="2" eb="4">
      <t>タイショウ</t>
    </rPh>
    <rPh sb="4" eb="6">
      <t>ジギョウ</t>
    </rPh>
    <rPh sb="11" eb="13">
      <t>チホウ</t>
    </rPh>
    <rPh sb="13" eb="15">
      <t>タンドク</t>
    </rPh>
    <rPh sb="15" eb="17">
      <t>ジギョウ</t>
    </rPh>
    <rPh sb="18" eb="20">
      <t>ケンサ</t>
    </rPh>
    <rPh sb="20" eb="22">
      <t>ソクシン</t>
    </rPh>
    <rPh sb="22" eb="23">
      <t>ワク</t>
    </rPh>
    <rPh sb="24" eb="26">
      <t>チホウ</t>
    </rPh>
    <rPh sb="26" eb="29">
      <t>フタンブン</t>
    </rPh>
    <rPh sb="30" eb="32">
      <t>ジュウトウ</t>
    </rPh>
    <rPh sb="34" eb="36">
      <t>バアイ</t>
    </rPh>
    <rPh sb="37" eb="38">
      <t>ノゾ</t>
    </rPh>
    <phoneticPr fontId="20"/>
  </si>
  <si>
    <t>エラー（地単（基金以外）事業終期誤り
※想定外のプルダウン選択）</t>
    <rPh sb="4" eb="5">
      <t>チ</t>
    </rPh>
    <rPh sb="5" eb="6">
      <t>タン</t>
    </rPh>
    <rPh sb="7" eb="9">
      <t>キキン</t>
    </rPh>
    <rPh sb="9" eb="11">
      <t>イガイ</t>
    </rPh>
    <rPh sb="12" eb="14">
      <t>ジギョウ</t>
    </rPh>
    <rPh sb="14" eb="16">
      <t>シュウキ</t>
    </rPh>
    <rPh sb="16" eb="17">
      <t>アヤマ</t>
    </rPh>
    <rPh sb="20" eb="22">
      <t>ソウテイ</t>
    </rPh>
    <rPh sb="22" eb="23">
      <t>ガイ</t>
    </rPh>
    <rPh sb="29" eb="31">
      <t>センタク</t>
    </rPh>
    <phoneticPr fontId="20"/>
  </si>
  <si>
    <t>R4当初（地）</t>
    <rPh sb="2" eb="4">
      <t>トウショ</t>
    </rPh>
    <phoneticPr fontId="20"/>
  </si>
  <si>
    <t>エラー（キー項目記載漏れまたはその他項目削除漏れ）</t>
    <rPh sb="6" eb="8">
      <t>コウモク</t>
    </rPh>
    <rPh sb="8" eb="10">
      <t>キサイ</t>
    </rPh>
    <rPh sb="10" eb="11">
      <t>モ</t>
    </rPh>
    <rPh sb="17" eb="18">
      <t>タ</t>
    </rPh>
    <rPh sb="18" eb="20">
      <t>コウモク</t>
    </rPh>
    <rPh sb="20" eb="22">
      <t>サクジョ</t>
    </rPh>
    <rPh sb="22" eb="23">
      <t>モ</t>
    </rPh>
    <phoneticPr fontId="20"/>
  </si>
  <si>
    <t>補助・単独に記載が無いのに、他の項目が記載されていないか</t>
    <rPh sb="0" eb="2">
      <t>ホジョ</t>
    </rPh>
    <rPh sb="3" eb="5">
      <t>タンドク</t>
    </rPh>
    <rPh sb="6" eb="8">
      <t>キサイ</t>
    </rPh>
    <rPh sb="9" eb="10">
      <t>ナ</t>
    </rPh>
    <rPh sb="14" eb="15">
      <t>ホカ</t>
    </rPh>
    <rPh sb="16" eb="18">
      <t>コウモク</t>
    </rPh>
    <rPh sb="19" eb="21">
      <t>キサイ</t>
    </rPh>
    <phoneticPr fontId="20"/>
  </si>
  <si>
    <t>Ｂ２</t>
  </si>
  <si>
    <t>Ｂ３</t>
  </si>
  <si>
    <t>zaisei@town.tachiarai.lg.jp</t>
  </si>
  <si>
    <t>エラー（Ｂ１,Ｂ２,Ｂ３,Ｂ４のうち複数に入力あり）</t>
    <rPh sb="18" eb="20">
      <t>フクスウ</t>
    </rPh>
    <rPh sb="21" eb="23">
      <t>ニュウリョク</t>
    </rPh>
    <phoneticPr fontId="20"/>
  </si>
  <si>
    <t>コロナ禍において原油価格・物価高騰等に直面する生活者や事業者に対する支援に該当しない事業について、Ｂ２、Ｂ３またはＢ４に交付対象経費が記載されていないか</t>
    <rPh sb="37" eb="39">
      <t>ガイトウ</t>
    </rPh>
    <rPh sb="42" eb="44">
      <t>ジギョウ</t>
    </rPh>
    <rPh sb="60" eb="62">
      <t>コウフ</t>
    </rPh>
    <rPh sb="62" eb="64">
      <t>タイショウ</t>
    </rPh>
    <rPh sb="64" eb="66">
      <t>ケイヒ</t>
    </rPh>
    <rPh sb="67" eb="69">
      <t>キサイ</t>
    </rPh>
    <phoneticPr fontId="20"/>
  </si>
  <si>
    <t>コロナ禍において原油価格・物価高騰等に直面する生活者や事業者に対する支援に該当する通常分事業について、Ｂ３またはＢ４に交付対象経費が記載されていないか</t>
    <rPh sb="37" eb="39">
      <t>ガイトウ</t>
    </rPh>
    <rPh sb="41" eb="43">
      <t>ツウジョウ</t>
    </rPh>
    <rPh sb="43" eb="44">
      <t>ブン</t>
    </rPh>
    <rPh sb="44" eb="46">
      <t>ジギョウ</t>
    </rPh>
    <rPh sb="59" eb="61">
      <t>コウフ</t>
    </rPh>
    <rPh sb="61" eb="63">
      <t>タイショウ</t>
    </rPh>
    <rPh sb="63" eb="65">
      <t>ケイヒ</t>
    </rPh>
    <rPh sb="66" eb="68">
      <t>キサイ</t>
    </rPh>
    <phoneticPr fontId="20"/>
  </si>
  <si>
    <t>国のR4予備費分(低所得世帯支援枠分)（交付限度額⑨、⑩）</t>
    <rPh sb="0" eb="1">
      <t>クニ</t>
    </rPh>
    <rPh sb="4" eb="7">
      <t>ヨビヒ</t>
    </rPh>
    <rPh sb="7" eb="8">
      <t>ブン</t>
    </rPh>
    <rPh sb="9" eb="12">
      <t>テイショトク</t>
    </rPh>
    <rPh sb="12" eb="14">
      <t>セタイ</t>
    </rPh>
    <rPh sb="14" eb="16">
      <t>シエン</t>
    </rPh>
    <rPh sb="16" eb="17">
      <t>ワク</t>
    </rPh>
    <rPh sb="17" eb="18">
      <t>ブン</t>
    </rPh>
    <rPh sb="20" eb="22">
      <t>コウフ</t>
    </rPh>
    <rPh sb="22" eb="24">
      <t>ゲンド</t>
    </rPh>
    <rPh sb="24" eb="25">
      <t>ガク</t>
    </rPh>
    <phoneticPr fontId="20"/>
  </si>
  <si>
    <t>既配分額
国のR4予備費分(低所得世帯支援枠分)（交付限度額⑨、⑩）</t>
    <rPh sb="0" eb="1">
      <t>キ</t>
    </rPh>
    <rPh sb="1" eb="3">
      <t>ハイブン</t>
    </rPh>
    <rPh sb="3" eb="4">
      <t>ガク</t>
    </rPh>
    <rPh sb="5" eb="6">
      <t>クニ</t>
    </rPh>
    <rPh sb="9" eb="12">
      <t>ヨビヒ</t>
    </rPh>
    <rPh sb="12" eb="13">
      <t>ブン</t>
    </rPh>
    <rPh sb="14" eb="17">
      <t>テイショトク</t>
    </rPh>
    <rPh sb="17" eb="19">
      <t>セタイ</t>
    </rPh>
    <rPh sb="19" eb="21">
      <t>シエン</t>
    </rPh>
    <rPh sb="21" eb="22">
      <t>ワク</t>
    </rPh>
    <rPh sb="22" eb="23">
      <t>ブン</t>
    </rPh>
    <rPh sb="25" eb="27">
      <t>コウフ</t>
    </rPh>
    <rPh sb="27" eb="29">
      <t>ゲンド</t>
    </rPh>
    <rPh sb="29" eb="30">
      <t>ガク</t>
    </rPh>
    <phoneticPr fontId="20"/>
  </si>
  <si>
    <t>今回配分予定額
国のR4予備費分(低所得世帯支援枠分)（交付限度額⑨、⑩）</t>
    <rPh sb="0" eb="2">
      <t>コンカイ</t>
    </rPh>
    <rPh sb="2" eb="4">
      <t>ハイブン</t>
    </rPh>
    <rPh sb="4" eb="6">
      <t>ヨテイ</t>
    </rPh>
    <rPh sb="6" eb="7">
      <t>ガク</t>
    </rPh>
    <rPh sb="12" eb="15">
      <t>ヨビヒ</t>
    </rPh>
    <phoneticPr fontId="20"/>
  </si>
  <si>
    <t>⑤医療・介護・保育施設、学校施設、公衆浴場等に対する物価高騰対策支援</t>
    <rPh sb="1" eb="3">
      <t>イリョウ</t>
    </rPh>
    <rPh sb="4" eb="6">
      <t>カイゴ</t>
    </rPh>
    <rPh sb="7" eb="9">
      <t>ホイク</t>
    </rPh>
    <rPh sb="9" eb="11">
      <t>シセツ</t>
    </rPh>
    <rPh sb="12" eb="14">
      <t>ガッコウ</t>
    </rPh>
    <rPh sb="14" eb="16">
      <t>シセツ</t>
    </rPh>
    <rPh sb="17" eb="19">
      <t>コウシュウ</t>
    </rPh>
    <rPh sb="19" eb="21">
      <t>ヨクジョウ</t>
    </rPh>
    <rPh sb="21" eb="22">
      <t>トウ</t>
    </rPh>
    <rPh sb="23" eb="24">
      <t>タイ</t>
    </rPh>
    <rPh sb="26" eb="28">
      <t>ブッカ</t>
    </rPh>
    <rPh sb="28" eb="30">
      <t>コウトウ</t>
    </rPh>
    <rPh sb="30" eb="32">
      <t>タイサク</t>
    </rPh>
    <rPh sb="32" eb="34">
      <t>シエン</t>
    </rPh>
    <phoneticPr fontId="20"/>
  </si>
  <si>
    <t>交付金の区分_低所得</t>
    <rPh sb="0" eb="3">
      <t>コウフキン</t>
    </rPh>
    <rPh sb="4" eb="6">
      <t>クブン</t>
    </rPh>
    <rPh sb="7" eb="10">
      <t>テイショトク</t>
    </rPh>
    <phoneticPr fontId="20"/>
  </si>
  <si>
    <t>国のR4予備費分(低所得世帯支援枠分)
事務費　交付限度額⑨　　（令和5年5月通知分）</t>
    <rPh sb="9" eb="12">
      <t>テイショトク</t>
    </rPh>
    <rPh sb="12" eb="14">
      <t>セタイ</t>
    </rPh>
    <rPh sb="14" eb="16">
      <t>シエン</t>
    </rPh>
    <rPh sb="16" eb="17">
      <t>ワク</t>
    </rPh>
    <phoneticPr fontId="20"/>
  </si>
  <si>
    <t>事務費</t>
    <rPh sb="0" eb="3">
      <t>ジムヒ</t>
    </rPh>
    <phoneticPr fontId="20"/>
  </si>
  <si>
    <t>Ｂ３''
国のR4予算分（交付限度額⑥）</t>
  </si>
  <si>
    <t>種類_重点_低所得</t>
    <rPh sb="0" eb="2">
      <t>シュルイ</t>
    </rPh>
    <rPh sb="3" eb="5">
      <t>ジュウテン</t>
    </rPh>
    <rPh sb="6" eb="9">
      <t>テイショトク</t>
    </rPh>
    <phoneticPr fontId="20"/>
  </si>
  <si>
    <t>検査促進枠の地方負担分に充当_低所得</t>
    <rPh sb="15" eb="18">
      <t>テイショトク</t>
    </rPh>
    <phoneticPr fontId="20"/>
  </si>
  <si>
    <t>×(名残)</t>
    <rPh sb="2" eb="4">
      <t>ナゴリ</t>
    </rPh>
    <phoneticPr fontId="20"/>
  </si>
  <si>
    <t>AF</t>
  </si>
  <si>
    <t>エラー（G列○だが、F列-）</t>
    <rPh sb="5" eb="6">
      <t>レツ</t>
    </rPh>
    <rPh sb="11" eb="12">
      <t>レツ</t>
    </rPh>
    <phoneticPr fontId="20"/>
  </si>
  <si>
    <t>★令和５年度　新型コロナウイルス感染症対応地方創生臨時交付金実施計画</t>
    <rPh sb="1" eb="3">
      <t>レイワ</t>
    </rPh>
    <rPh sb="7" eb="9">
      <t>シンガタ</t>
    </rPh>
    <rPh sb="16" eb="19">
      <t>カンセンショウ</t>
    </rPh>
    <rPh sb="19" eb="21">
      <t>タイオウ</t>
    </rPh>
    <rPh sb="21" eb="23">
      <t>チホウ</t>
    </rPh>
    <rPh sb="23" eb="25">
      <t>ソウセイ</t>
    </rPh>
    <rPh sb="25" eb="27">
      <t>リンジ</t>
    </rPh>
    <rPh sb="27" eb="30">
      <t>コウフキン</t>
    </rPh>
    <phoneticPr fontId="20"/>
  </si>
  <si>
    <t>"=IFERROR(VLOOKUP(通常分様式!#REF!,―!$AL$2:$AM$3,2,FALSE),0)"</t>
  </si>
  <si>
    <t>低所得世帯支援枠を絶対活用する事業</t>
    <rPh sb="0" eb="3">
      <t>テイショトク</t>
    </rPh>
    <rPh sb="3" eb="5">
      <t>セタイ</t>
    </rPh>
    <rPh sb="5" eb="7">
      <t>シエン</t>
    </rPh>
    <rPh sb="7" eb="8">
      <t>ワク</t>
    </rPh>
    <rPh sb="9" eb="11">
      <t>ゼッタイ</t>
    </rPh>
    <rPh sb="11" eb="13">
      <t>カツヨウ</t>
    </rPh>
    <rPh sb="15" eb="17">
      <t>ジギョウ</t>
    </rPh>
    <phoneticPr fontId="20"/>
  </si>
  <si>
    <t>低所得者世帯給付金以外に係る部分</t>
  </si>
  <si>
    <t>R4予備(R4 .9月通知)</t>
    <rPh sb="2" eb="4">
      <t>ヨビ</t>
    </rPh>
    <rPh sb="10" eb="11">
      <t>ガツ</t>
    </rPh>
    <rPh sb="11" eb="13">
      <t>ツウチ</t>
    </rPh>
    <phoneticPr fontId="20"/>
  </si>
  <si>
    <t>コロナ禍において原油価格・物価高騰等に直面する生活者や事業者に対する支援_低所得_○</t>
    <rPh sb="37" eb="40">
      <t>テイショトク</t>
    </rPh>
    <phoneticPr fontId="20"/>
  </si>
  <si>
    <t>種類_重点_低所得_1～4</t>
    <rPh sb="0" eb="2">
      <t>シュルイ</t>
    </rPh>
    <rPh sb="3" eb="5">
      <t>ジュウテン</t>
    </rPh>
    <rPh sb="6" eb="9">
      <t>テイショトク</t>
    </rPh>
    <phoneticPr fontId="20"/>
  </si>
  <si>
    <t>①</t>
  </si>
  <si>
    <t>エラー（事業No.7以下）にＢ４の入力あり）</t>
    <rPh sb="4" eb="6">
      <t>ジギョウ</t>
    </rPh>
    <rPh sb="10" eb="12">
      <t>イカ</t>
    </rPh>
    <rPh sb="17" eb="19">
      <t>ニュウリョク</t>
    </rPh>
    <phoneticPr fontId="20"/>
  </si>
  <si>
    <t>②</t>
  </si>
  <si>
    <t>⑤</t>
  </si>
  <si>
    <t>低所得世帯支援枠を活用した低所得世帯支援に関連する事業を記載しているか</t>
    <rPh sb="0" eb="3">
      <t>テイショトク</t>
    </rPh>
    <rPh sb="3" eb="5">
      <t>セタイ</t>
    </rPh>
    <rPh sb="5" eb="7">
      <t>シエン</t>
    </rPh>
    <rPh sb="7" eb="8">
      <t>ワク</t>
    </rPh>
    <rPh sb="9" eb="11">
      <t>カツヨウ</t>
    </rPh>
    <rPh sb="13" eb="16">
      <t>テイショトク</t>
    </rPh>
    <rPh sb="16" eb="18">
      <t>セタイ</t>
    </rPh>
    <rPh sb="18" eb="20">
      <t>シエン</t>
    </rPh>
    <rPh sb="21" eb="23">
      <t>カンレン</t>
    </rPh>
    <rPh sb="25" eb="27">
      <t>ジギョウ</t>
    </rPh>
    <rPh sb="28" eb="30">
      <t>キサイ</t>
    </rPh>
    <phoneticPr fontId="20"/>
  </si>
  <si>
    <t>①フラグ管理</t>
    <rPh sb="4" eb="6">
      <t>カンリ</t>
    </rPh>
    <phoneticPr fontId="20"/>
  </si>
  <si>
    <t>「旧様式」で、重点交付金を充当する場合に記載するB3欄は、本様式では、B3'とB3''に区分して欄を設けている。これについて必要な修正をしている(詳細についてはQ＆A「重点交付金」（第5版）の1‐22を確認して下さい。)</t>
  </si>
  <si>
    <t>①の修正を行うにあたり、本実施計画のNo.7以降に記載していた低所得世帯支援枠を活用した低所得世帯支援に関連する事業を削除し空欄にする場合、行の削除をしていない</t>
    <rPh sb="2" eb="4">
      <t>シュウセイ</t>
    </rPh>
    <rPh sb="5" eb="6">
      <t>オコナ</t>
    </rPh>
    <phoneticPr fontId="20"/>
  </si>
  <si>
    <t>上記を除き、変更はしていない(お手数ですが、●月●日提出分に一致するよう修正してください。)</t>
    <rPh sb="0" eb="2">
      <t>ジョウキ</t>
    </rPh>
    <rPh sb="3" eb="4">
      <t>ノゾ</t>
    </rPh>
    <rPh sb="6" eb="8">
      <t>ヘンコウ</t>
    </rPh>
    <rPh sb="16" eb="18">
      <t>テスウ</t>
    </rPh>
    <rPh sb="23" eb="24">
      <t>ガツ</t>
    </rPh>
    <rPh sb="25" eb="26">
      <t>ニチ</t>
    </rPh>
    <rPh sb="26" eb="28">
      <t>テイシュツ</t>
    </rPh>
    <rPh sb="28" eb="29">
      <t>ブン</t>
    </rPh>
    <rPh sb="30" eb="32">
      <t>イッチ</t>
    </rPh>
    <rPh sb="36" eb="38">
      <t>シュウセイ</t>
    </rPh>
    <phoneticPr fontId="20"/>
  </si>
  <si>
    <t>その他</t>
    <rPh sb="2" eb="3">
      <t>ホカ</t>
    </rPh>
    <phoneticPr fontId="20"/>
  </si>
  <si>
    <t>未使用</t>
    <rPh sb="0" eb="3">
      <t>ミシヨウ</t>
    </rPh>
    <phoneticPr fontId="20"/>
  </si>
  <si>
    <t>本実施計画のNo.7以降に記載していた低所得世帯支援枠を活用した低所得世帯支援に関連する事業を削除し空欄にする場合、当該空欄に別の事業を記載していない</t>
    <rPh sb="58" eb="60">
      <t>トウガイ</t>
    </rPh>
    <rPh sb="60" eb="62">
      <t>クウラン</t>
    </rPh>
    <rPh sb="63" eb="64">
      <t>ベツ</t>
    </rPh>
    <rPh sb="65" eb="67">
      <t>ジギョウ</t>
    </rPh>
    <rPh sb="68" eb="70">
      <t>キサイ</t>
    </rPh>
    <phoneticPr fontId="20"/>
  </si>
  <si>
    <t>既配分額
国のR4予備費分(重点交付金分)（交付限度額⑥）</t>
    <rPh sb="0" eb="1">
      <t>キ</t>
    </rPh>
    <rPh sb="1" eb="3">
      <t>ハイブン</t>
    </rPh>
    <rPh sb="3" eb="4">
      <t>ガク</t>
    </rPh>
    <rPh sb="5" eb="6">
      <t>クニ</t>
    </rPh>
    <rPh sb="9" eb="12">
      <t>ヨビヒ</t>
    </rPh>
    <rPh sb="12" eb="13">
      <t>ブン</t>
    </rPh>
    <rPh sb="14" eb="16">
      <t>ジュウテン</t>
    </rPh>
    <rPh sb="16" eb="19">
      <t>コウフキン</t>
    </rPh>
    <rPh sb="19" eb="20">
      <t>ブン</t>
    </rPh>
    <rPh sb="22" eb="24">
      <t>コウフ</t>
    </rPh>
    <rPh sb="24" eb="26">
      <t>ゲンド</t>
    </rPh>
    <rPh sb="26" eb="27">
      <t>ガク</t>
    </rPh>
    <phoneticPr fontId="20"/>
  </si>
  <si>
    <t>既配分額
国のR4予備費分(重点交付金分)（交付限度額⑤）</t>
    <rPh sb="0" eb="1">
      <t>キ</t>
    </rPh>
    <rPh sb="1" eb="3">
      <t>ハイブン</t>
    </rPh>
    <rPh sb="3" eb="4">
      <t>ガク</t>
    </rPh>
    <rPh sb="5" eb="6">
      <t>クニ</t>
    </rPh>
    <rPh sb="9" eb="12">
      <t>ヨビヒ</t>
    </rPh>
    <rPh sb="12" eb="13">
      <t>ブン</t>
    </rPh>
    <rPh sb="14" eb="16">
      <t>ジュウテン</t>
    </rPh>
    <rPh sb="16" eb="19">
      <t>コウフキン</t>
    </rPh>
    <rPh sb="19" eb="20">
      <t>ブン</t>
    </rPh>
    <rPh sb="22" eb="24">
      <t>コウフ</t>
    </rPh>
    <rPh sb="24" eb="26">
      <t>ゲンド</t>
    </rPh>
    <rPh sb="26" eb="27">
      <t>ガク</t>
    </rPh>
    <phoneticPr fontId="20"/>
  </si>
  <si>
    <t>今回配分予定額
国のR4予備費分(重点交付金分)（交付限度額⑥）</t>
    <rPh sb="0" eb="2">
      <t>コンカイ</t>
    </rPh>
    <rPh sb="2" eb="4">
      <t>ハイブン</t>
    </rPh>
    <rPh sb="4" eb="6">
      <t>ヨテイ</t>
    </rPh>
    <rPh sb="6" eb="7">
      <t>ガク</t>
    </rPh>
    <rPh sb="12" eb="15">
      <t>ヨビヒ</t>
    </rPh>
    <phoneticPr fontId="20"/>
  </si>
  <si>
    <t>国のR4予備費分(重点交付金分)（交付限度額⑤）</t>
    <rPh sb="0" eb="1">
      <t>クニ</t>
    </rPh>
    <rPh sb="4" eb="7">
      <t>ヨビヒ</t>
    </rPh>
    <rPh sb="7" eb="8">
      <t>ブン</t>
    </rPh>
    <rPh sb="9" eb="11">
      <t>ジュウテン</t>
    </rPh>
    <rPh sb="11" eb="14">
      <t>コウフキン</t>
    </rPh>
    <rPh sb="14" eb="15">
      <t>ブン</t>
    </rPh>
    <rPh sb="17" eb="19">
      <t>コウフ</t>
    </rPh>
    <rPh sb="19" eb="21">
      <t>ゲンド</t>
    </rPh>
    <rPh sb="21" eb="22">
      <t>ガク</t>
    </rPh>
    <phoneticPr fontId="20"/>
  </si>
  <si>
    <t>国のR4予備費分(重点交付金分)（交付限度額⑥）</t>
    <rPh sb="0" eb="1">
      <t>クニ</t>
    </rPh>
    <rPh sb="4" eb="7">
      <t>ヨビヒ</t>
    </rPh>
    <rPh sb="7" eb="8">
      <t>ブン</t>
    </rPh>
    <rPh sb="9" eb="11">
      <t>ジュウテン</t>
    </rPh>
    <rPh sb="11" eb="14">
      <t>コウフキン</t>
    </rPh>
    <rPh sb="14" eb="15">
      <t>ブン</t>
    </rPh>
    <rPh sb="17" eb="19">
      <t>コウフ</t>
    </rPh>
    <rPh sb="19" eb="21">
      <t>ゲンド</t>
    </rPh>
    <rPh sb="21" eb="22">
      <t>ガク</t>
    </rPh>
    <phoneticPr fontId="20"/>
  </si>
  <si>
    <t>国のR4予備費分(重点交付金分)
交付限度額⑥　（令和5年3月29日通知分）</t>
  </si>
  <si>
    <t>小計　交付限度額⑨＋⑩</t>
  </si>
  <si>
    <t>配分予定額計
国のR4予備費分(重点交付金分)（交付限度額⑥）</t>
    <rPh sb="0" eb="2">
      <t>ハイブン</t>
    </rPh>
    <rPh sb="2" eb="4">
      <t>ヨテイ</t>
    </rPh>
    <rPh sb="4" eb="5">
      <t>ガク</t>
    </rPh>
    <rPh sb="5" eb="6">
      <t>ケイ</t>
    </rPh>
    <rPh sb="11" eb="14">
      <t>ヨビヒ</t>
    </rPh>
    <phoneticPr fontId="46"/>
  </si>
  <si>
    <t>AE</t>
  </si>
  <si>
    <t>AC</t>
  </si>
  <si>
    <t>AB</t>
  </si>
  <si>
    <t>エラー（AB～AE列選択漏れ）</t>
    <rPh sb="9" eb="10">
      <t>レツ</t>
    </rPh>
    <rPh sb="10" eb="12">
      <t>センタク</t>
    </rPh>
    <rPh sb="12" eb="13">
      <t>モ</t>
    </rPh>
    <phoneticPr fontId="20"/>
  </si>
  <si>
    <t>AL</t>
  </si>
  <si>
    <t>予備①</t>
    <rPh sb="0" eb="2">
      <t>ヨビ</t>
    </rPh>
    <phoneticPr fontId="20"/>
  </si>
  <si>
    <t>新型コロナウイルス感染症対応地方創生臨時交付金実施計画　6月19日提出時確認シート</t>
  </si>
  <si>
    <t>事業終期_通常</t>
  </si>
  <si>
    <t>重点交付金を充当する国庫補助事業において、「妊娠出産子育て支援交付金」以外の事業の名称を記載していない。</t>
    <rPh sb="0" eb="2">
      <t>ジュウテン</t>
    </rPh>
    <rPh sb="2" eb="5">
      <t>コウフキン</t>
    </rPh>
    <rPh sb="6" eb="8">
      <t>ジュウトウ</t>
    </rPh>
    <rPh sb="10" eb="12">
      <t>コッコ</t>
    </rPh>
    <rPh sb="12" eb="14">
      <t>ホジョ</t>
    </rPh>
    <rPh sb="14" eb="16">
      <t>ジギョウ</t>
    </rPh>
    <rPh sb="22" eb="24">
      <t>ニンシン</t>
    </rPh>
    <rPh sb="24" eb="26">
      <t>シュッサン</t>
    </rPh>
    <rPh sb="26" eb="28">
      <t>コソダ</t>
    </rPh>
    <rPh sb="29" eb="31">
      <t>シエン</t>
    </rPh>
    <rPh sb="31" eb="34">
      <t>コウフキン</t>
    </rPh>
    <rPh sb="35" eb="37">
      <t>イガイ</t>
    </rPh>
    <rPh sb="38" eb="40">
      <t>ジギョウ</t>
    </rPh>
    <rPh sb="41" eb="43">
      <t>メイショウ</t>
    </rPh>
    <rPh sb="44" eb="46">
      <t>キサイ</t>
    </rPh>
    <phoneticPr fontId="20"/>
  </si>
  <si>
    <t>カ低所得(NO1～6):総事業費:全:NO3</t>
  </si>
  <si>
    <t>カ低所得(NO1～6):総事業費:全:NO4</t>
  </si>
  <si>
    <t>カ低所得(NO1～6):総事業費:全:NO6</t>
  </si>
  <si>
    <t>カ低所得(NO1～6):総事業費:うち低所得枠:NO1</t>
  </si>
  <si>
    <t>ア配分:限度額:①:</t>
  </si>
  <si>
    <t>ア配分:限度額:②:</t>
  </si>
  <si>
    <t>ア配分:限度額:③:</t>
  </si>
  <si>
    <t>ア配分:限度額:④:</t>
  </si>
  <si>
    <t>ア配分:限度額:⑤:</t>
  </si>
  <si>
    <t>ア配分:既:④:</t>
  </si>
  <si>
    <t>ア配分:既:⑥:</t>
  </si>
  <si>
    <t>ア配分:既:⑨⑩:</t>
  </si>
  <si>
    <t>ア配分:今回:⑤:</t>
  </si>
  <si>
    <t>ア配分:今回:⑥:</t>
  </si>
  <si>
    <t>ア配分:今回:⑦⑧:</t>
  </si>
  <si>
    <t>ア配分:差押7000億円充当額(NO1):</t>
  </si>
  <si>
    <t>イ事業数:事業数:通常分:</t>
  </si>
  <si>
    <t>イ事業数:事業数:重点:</t>
  </si>
  <si>
    <t>イ事業数:事業数:補助:</t>
  </si>
  <si>
    <t>ウ推奨メニュ:事業数:④:</t>
  </si>
  <si>
    <t>ウ推奨メニュ:事業数:⑨:</t>
  </si>
  <si>
    <t>ウ推奨メニュ:対象経費:⑧:</t>
  </si>
  <si>
    <t>エ通常分:事業数:④－２:</t>
  </si>
  <si>
    <t>エ通常分:事業数:④－３:</t>
  </si>
  <si>
    <t>エ通常分:対象経費:④－２:</t>
  </si>
  <si>
    <t>オ特別事業:事業数:基金（うち1.2兆円）:</t>
  </si>
  <si>
    <t>オ特別事業:事業数:特定給付:</t>
  </si>
  <si>
    <t>オ特別事業:対象経費:特定給付:</t>
  </si>
  <si>
    <t>カ低所得(NO1～6):自治体数:5000億円:</t>
  </si>
  <si>
    <t>カ低所得(NO1～6):自治体数:7000億円から充当:</t>
  </si>
  <si>
    <t>カ低所得(NO1～6):対象経費:5000億円:</t>
  </si>
  <si>
    <t>カ低所得(NO1～6):対象経費:7454億円から充当:</t>
  </si>
  <si>
    <t>①コロナ禍における物価高騰対応事業として、エネルギー・食料品価格等の物価高騰の負担感が大きい低所得世帯を支援し、負担軽減を図る。
②住民税非課税世帯（R5.6.1時点で町に住民登録があり、世帯全員が住民税非課税の世帯）1世帯あたり3万円を給付するための事業費・事務費
③総事業費：55,087,000円のうち事業費　48,000,000円
（1）事業費　48,000,000円
・低所得世帯支援給付金　1,600世帯×30,000円＝48,000,000円</t>
  </si>
  <si>
    <t>対象（対象となる可能性がある）者への通知及びHP等への掲載</t>
  </si>
  <si>
    <t>大刀洗町くらし得々商品券事業</t>
  </si>
  <si>
    <t>④-Ⅰ．原油価格高騰対策</t>
  </si>
  <si>
    <t>③消費下支え等を通じた生活者支援</t>
  </si>
  <si>
    <t>②エネルギー・食料品価格等の物価高騰に伴う子育て世帯支援</t>
  </si>
  <si>
    <t>⑥農林水産業における物価高騰対策支援</t>
  </si>
  <si>
    <t>①コロナ禍における物価高騰対応事業として、全世帯に対し利用可能なクーポン券を配布することで、物価高騰の影響を受けている家計負担の軽減を図り町民生活を支援するとともに、町内の消費拡大を図ることで、住民と同様に原料費の調達価格の高騰の影響を受けている町内事業者を支援する。
②住民1人当たり10枚（1,000円毎に1枚使用できる500円クーポン券）
③事業費　85,326,000円
（内訳）
・クーポン16,000人×500円×10枚＝80,000,000円
・会計年度任用職員報酬　　146,000円
・会計年度任用職員費用弁償　　5,000円
・クーポン・ステッカー・チラシ・送付用封筒印刷費　2,417,000円
・郵送料　1,958,000円
・換金業務委託料　　800,000円
④町民</t>
  </si>
  <si>
    <t>クーポン券の利用率95％以上
＝町内における単純経済効果76,000千円</t>
  </si>
  <si>
    <t>①コロナ禍の原油価格・物価高騰の影響を受けている住民の家計負担の軽減及び生活支援のために、コロナ禍における物価高騰対応事業として20%のプレミア付商品券を発行する。
②プレミアム額10,000,000円
③発行総額100,000,000円
　商工会が発行する商品券について、発行額に対するプレミア率を20%に設定する。プレミア分（20,000千円）は、町と県が半額ずつ負担する。
④商品券購入者</t>
  </si>
  <si>
    <t>（感染症流行下における学校教育活動体制整備事業）
①コロナ禍における児童生徒の安心安全な学習環境を確保しつつ教育活動を着実に継続するため
②感染症対策等を講じる取組及び児童生徒の学びの保障をするための取組
③事業費5,850,000円（うち新型コロナ交付金対象　2,925,000円）
（内訳）
・900,000円×2校＝1,800,000円（大堰・本郷・大刀洗小）
・1,350,000円×3校＝4,050,000円（本郷小・菊池小・大刀洗中）
　国補助1/2の裏に交付金充当
④町内小・中学校</t>
  </si>
  <si>
    <t>①新型コロナウイルス感染症の影響が長期化する中にあって原油価格高騰の影響を特に受けている畜産農家に対し、飼養する家畜の頭羽数に応じて支援金を給付し、地元畜産農家の事業継続の下支えをすることを目的とする。
②保有する畜種別に飼料高騰の額を算定
　　牛：1頭あたり11,600円
　　鶏：100羽あたり6,900円
③事業費3,639,400円
(内訳)牛：284頭×11,600円＝3,294,400円
　　　　鶏：5,000羽×69円＝345,000円
④町内の畜産農家</t>
  </si>
  <si>
    <t>0942-77-0171</t>
  </si>
  <si>
    <t>①コロナ禍における物価高騰対応事業として、全世帯に対し利用可能なクーポン券を配布することで、物価高騰の影響を受けている家計負担の軽減を図り町民生活を支援するとともに、町内の消費拡大を図ることで、住民と同様に原料費の調達価格の高騰の影響を受けている町内事業者を支援する。
②住民1人当たり10枚（1,000円毎に1枚使用できる500円クーポン券）
③事業費　85,326,000円（うちコロナ臨交金対象：59,000千円、物価交付金　26,326千円）
（内訳）
・クーポン16,000人×500円×10枚＝80,000,000円
・会計年度任用職員報酬　　146,000円
・会計年度任用職員費用弁償　　5,000円
・クーポン・ステッカー・チラシ・送付用封筒印刷費　2,417,000円
・郵送料　1,958,000円
・換金業務委託料　　800,000円
④町民</t>
    <rPh sb="195" eb="196">
      <t>ノゾム</t>
    </rPh>
    <rPh sb="196" eb="197">
      <t>コウ</t>
    </rPh>
    <rPh sb="197" eb="198">
      <t>キン</t>
    </rPh>
    <rPh sb="198" eb="200">
      <t>タイショウ</t>
    </rPh>
    <rPh sb="207" eb="209">
      <t>センエン</t>
    </rPh>
    <rPh sb="210" eb="212">
      <t>ブッカ</t>
    </rPh>
    <rPh sb="212" eb="215">
      <t>コウフキン</t>
    </rPh>
    <rPh sb="222" eb="224">
      <t>センエン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</si>
</sst>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0_);_(* \(#,##0\);_(* &quot;-&quot;_);_(@_)"/>
    <numFmt numFmtId="177" formatCode="0_ "/>
    <numFmt numFmtId="178" formatCode="#,##0_ "/>
  </numFmts>
  <fonts count="48">
    <font>
      <sz val="11"/>
      <color auto="1"/>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ゴシック"/>
      <family val="3"/>
    </font>
    <font>
      <sz val="14"/>
      <color rgb="FFFFFF00"/>
      <name val="ＭＳ Ｐゴシック"/>
      <family val="3"/>
    </font>
    <font>
      <sz val="14"/>
      <color theme="0" tint="-5.e-002"/>
      <name val="ＭＳ Ｐゴシック"/>
      <family val="3"/>
    </font>
    <font>
      <sz val="22"/>
      <color auto="1"/>
      <name val="ＭＳ Ｐゴシック"/>
      <family val="3"/>
    </font>
    <font>
      <sz val="14"/>
      <color auto="1"/>
      <name val="HG創英角ﾎﾟｯﾌﾟ体"/>
      <family val="3"/>
    </font>
    <font>
      <sz val="12"/>
      <color auto="1"/>
      <name val="ＭＳ Ｐゴシック"/>
      <family val="3"/>
    </font>
    <font>
      <sz val="14"/>
      <color auto="1"/>
      <name val="ＭＳ ゴシック"/>
      <family val="3"/>
    </font>
    <font>
      <sz val="14"/>
      <color indexed="8"/>
      <name val="ＭＳ Ｐゴシック"/>
      <family val="3"/>
    </font>
    <font>
      <sz val="14"/>
      <color indexed="8"/>
      <name val="ＭＳ ゴシック"/>
      <family val="3"/>
    </font>
    <font>
      <sz val="10"/>
      <color auto="1"/>
      <name val="Arial"/>
      <family val="2"/>
    </font>
    <font>
      <sz val="11"/>
      <color rgb="FFFF0000"/>
      <name val="游ゴシック"/>
      <family val="3"/>
      <scheme val="minor"/>
    </font>
    <font>
      <sz val="14"/>
      <color rgb="FFFF0000"/>
      <name val="ＭＳ Ｐゴシック"/>
      <family val="3"/>
    </font>
    <font>
      <sz val="16"/>
      <color auto="1"/>
      <name val="ＭＳ Ｐゴシック"/>
      <family val="3"/>
    </font>
    <font>
      <sz val="12"/>
      <color auto="1"/>
      <name val="ＭＳ ゴシック"/>
      <family val="3"/>
    </font>
    <font>
      <sz val="12"/>
      <color auto="1"/>
      <name val="ＭＳ 明朝"/>
      <family val="1"/>
    </font>
    <font>
      <sz val="8"/>
      <color auto="1"/>
      <name val="ＭＳ Ｐゴシック"/>
      <family val="3"/>
    </font>
    <font>
      <sz val="10"/>
      <color auto="1"/>
      <name val="ＭＳ Ｐゴシック"/>
      <family val="3"/>
    </font>
    <font>
      <sz val="11"/>
      <color theme="1"/>
      <name val="ＭＳ Ｐゴシック"/>
      <family val="3"/>
    </font>
    <font>
      <b/>
      <sz val="14"/>
      <color theme="1"/>
      <name val="ＭＳ Ｐゴシック"/>
      <family val="3"/>
    </font>
    <font>
      <sz val="14"/>
      <color theme="1"/>
      <name val="ＭＳ Ｐゴシック"/>
      <family val="3"/>
    </font>
    <font>
      <sz val="12"/>
      <color theme="1"/>
      <name val="ＭＳ Ｐゴシック"/>
      <family val="3"/>
    </font>
    <font>
      <sz val="12"/>
      <color auto="1"/>
      <name val="HG丸ｺﾞｼｯｸM-PRO"/>
      <family val="3"/>
    </font>
    <font>
      <sz val="12"/>
      <color theme="1"/>
      <name val="HG丸ｺﾞｼｯｸM-PRO"/>
      <family val="3"/>
    </font>
    <font>
      <sz val="11"/>
      <color indexed="8"/>
      <name val="ＭＳ Ｐゴシック"/>
      <family val="3"/>
    </font>
    <font>
      <sz val="14"/>
      <color auto="1"/>
      <name val="ＭＳ Ｐゴシック"/>
      <family val="3"/>
    </font>
    <font>
      <sz val="12"/>
      <color auto="1"/>
      <name val="ＭＳ Ｐゴシック"/>
      <family val="3"/>
    </font>
    <font>
      <b/>
      <sz val="11"/>
      <color indexed="8"/>
      <name val="游ゴシック"/>
      <family val="3"/>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0" tint="-5.e-002"/>
        <bgColor indexed="64"/>
      </patternFill>
    </fill>
    <fill>
      <patternFill patternType="solid">
        <fgColor rgb="FFFFFF00"/>
        <bgColor indexed="64"/>
      </patternFill>
    </fill>
    <fill>
      <patternFill patternType="solid">
        <fgColor theme="7" tint="0.8"/>
        <bgColor indexed="27"/>
      </patternFill>
    </fill>
    <fill>
      <patternFill patternType="solid">
        <fgColor theme="7" tint="0.8"/>
        <bgColor indexed="64"/>
      </patternFill>
    </fill>
    <fill>
      <patternFill patternType="solid">
        <fgColor rgb="FFF2F2F2"/>
        <bgColor indexed="64"/>
      </patternFill>
    </fill>
    <fill>
      <patternFill patternType="solid">
        <fgColor theme="2"/>
        <bgColor indexed="64"/>
      </patternFill>
    </fill>
    <fill>
      <patternFill patternType="solid">
        <fgColor theme="0" tint="-0.15"/>
        <bgColor indexed="64"/>
      </patternFill>
    </fill>
    <fill>
      <patternFill patternType="solid">
        <fgColor theme="9" tint="0.4"/>
        <bgColor indexed="64"/>
      </patternFill>
    </fill>
    <fill>
      <patternFill patternType="solid">
        <fgColor rgb="FFFF0000"/>
        <bgColor indexed="64"/>
      </patternFill>
    </fill>
    <fill>
      <patternFill patternType="solid">
        <fgColor theme="4" tint="0.8"/>
        <bgColor indexed="27"/>
      </patternFill>
    </fill>
  </fills>
  <borders count="3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Dashed">
        <color indexed="64"/>
      </bottom>
      <diagonal/>
    </border>
    <border>
      <left style="medium">
        <color indexed="64"/>
      </left>
      <right style="mediumDashed">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Dashed">
        <color indexed="64"/>
      </left>
      <right style="medium">
        <color indexed="64"/>
      </right>
      <top style="mediumDashed">
        <color indexed="64"/>
      </top>
      <bottom style="mediumDashed">
        <color indexed="64"/>
      </bottom>
      <diagonal/>
    </border>
    <border>
      <left/>
      <right style="medium">
        <color indexed="64"/>
      </right>
      <top/>
      <bottom style="mediumDashed">
        <color indexed="64"/>
      </bottom>
      <diagonal/>
    </border>
    <border>
      <left style="mediumDashed">
        <color indexed="64"/>
      </left>
      <right style="medium">
        <color indexed="64"/>
      </right>
      <top/>
      <bottom style="thick">
        <color indexed="64"/>
      </bottom>
      <diagonal/>
    </border>
    <border>
      <left/>
      <right/>
      <top style="medium">
        <color indexed="64"/>
      </top>
      <bottom style="thin">
        <color indexed="8"/>
      </bottom>
      <diagonal/>
    </border>
    <border>
      <left/>
      <right/>
      <top style="thin">
        <color indexed="8"/>
      </top>
      <bottom style="thin">
        <color indexed="8"/>
      </bottom>
      <diagonal/>
    </border>
    <border>
      <left/>
      <right/>
      <top style="medium">
        <color indexed="64"/>
      </top>
      <bottom/>
      <diagonal/>
    </border>
    <border>
      <left/>
      <right/>
      <top style="medium">
        <color indexed="8"/>
      </top>
      <bottom/>
      <diagonal/>
    </border>
    <border>
      <left/>
      <right/>
      <top style="medium">
        <color indexed="8"/>
      </top>
      <bottom style="medium">
        <color indexed="64"/>
      </bottom>
      <diagonal/>
    </border>
    <border>
      <left style="medium">
        <color indexed="64"/>
      </left>
      <right/>
      <top style="medium">
        <color indexed="64"/>
      </top>
      <bottom style="mediumDashed">
        <color indexed="64"/>
      </bottom>
      <diagonal/>
    </border>
    <border>
      <left style="medium">
        <color indexed="64"/>
      </left>
      <right style="thin">
        <color indexed="8"/>
      </right>
      <top/>
      <bottom style="mediumDashed">
        <color indexed="64"/>
      </bottom>
      <diagonal/>
    </border>
    <border>
      <left style="medium">
        <color indexed="64"/>
      </left>
      <right style="thin">
        <color indexed="8"/>
      </right>
      <top/>
      <bottom style="hair">
        <color indexed="8"/>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hair">
        <color indexed="8"/>
      </top>
      <bottom style="mediumDashed">
        <color indexed="64"/>
      </bottom>
      <diagonal/>
    </border>
    <border>
      <left/>
      <right style="thin">
        <color indexed="8"/>
      </right>
      <top/>
      <bottom style="thick">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hair">
        <color indexed="64"/>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64"/>
      </top>
      <bottom style="mediumDashed">
        <color indexed="64"/>
      </bottom>
      <diagonal/>
    </border>
    <border>
      <left/>
      <right style="thin">
        <color indexed="8"/>
      </right>
      <top/>
      <bottom style="mediumDashed">
        <color indexed="64"/>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bottom style="mediumDashed">
        <color indexed="64"/>
      </bottom>
      <diagonal/>
    </border>
    <border>
      <left style="thin">
        <color indexed="8"/>
      </left>
      <right style="thin">
        <color indexed="8"/>
      </right>
      <top/>
      <bottom style="hair">
        <color indexed="8"/>
      </bottom>
      <diagonal/>
    </border>
    <border>
      <left style="thin">
        <color indexed="8"/>
      </left>
      <right style="thin">
        <color indexed="8"/>
      </right>
      <top/>
      <bottom style="thick">
        <color indexed="64"/>
      </bottom>
      <diagonal/>
    </border>
    <border>
      <left style="thin">
        <color indexed="8"/>
      </left>
      <right style="thin">
        <color indexed="8"/>
      </right>
      <top style="hair">
        <color indexed="8"/>
      </top>
      <bottom style="hair">
        <color indexed="64"/>
      </bottom>
      <diagonal/>
    </border>
    <border>
      <left style="thin">
        <color indexed="8"/>
      </left>
      <right/>
      <top style="medium">
        <color indexed="64"/>
      </top>
      <bottom/>
      <diagonal/>
    </border>
    <border>
      <left style="thin">
        <color indexed="8"/>
      </left>
      <right/>
      <top style="medium">
        <color indexed="64"/>
      </top>
      <bottom style="mediumDashed">
        <color indexed="64"/>
      </bottom>
      <diagonal/>
    </border>
    <border>
      <left style="thin">
        <color indexed="8"/>
      </left>
      <right/>
      <top/>
      <bottom style="mediumDashed">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mediumDashed">
        <color indexed="64"/>
      </bottom>
      <diagonal/>
    </border>
    <border>
      <left style="thin">
        <color indexed="8"/>
      </left>
      <right/>
      <top/>
      <bottom style="thick">
        <color indexed="64"/>
      </bottom>
      <diagonal/>
    </border>
    <border>
      <left/>
      <right style="thin">
        <color indexed="8"/>
      </right>
      <top style="medium">
        <color indexed="64"/>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top style="medium">
        <color indexed="64"/>
      </top>
      <bottom style="mediumDashed">
        <color indexed="64"/>
      </bottom>
      <diagonal/>
    </border>
    <border>
      <left style="thin">
        <color indexed="64"/>
      </left>
      <right/>
      <top/>
      <bottom style="mediumDashed">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Dashed">
        <color indexed="64"/>
      </bottom>
      <diagonal/>
    </border>
    <border>
      <left style="thin">
        <color indexed="64"/>
      </left>
      <right/>
      <top/>
      <bottom style="thick">
        <color indexed="64"/>
      </bottom>
      <diagonal/>
    </border>
    <border>
      <left style="thin">
        <color indexed="64"/>
      </left>
      <right style="thin">
        <color indexed="8"/>
      </right>
      <top/>
      <bottom style="hair">
        <color indexed="64"/>
      </bottom>
      <diagonal/>
    </border>
    <border>
      <left style="thin">
        <color indexed="64"/>
      </left>
      <right style="thin">
        <color indexed="64"/>
      </right>
      <top style="medium">
        <color indexed="64"/>
      </top>
      <bottom style="mediumDashed">
        <color indexed="64"/>
      </bottom>
      <diagonal/>
    </border>
    <border>
      <left style="thin">
        <color indexed="64"/>
      </left>
      <right style="thin">
        <color indexed="64"/>
      </right>
      <top/>
      <bottom style="mediumDashed">
        <color indexed="64"/>
      </bottom>
      <diagonal/>
    </border>
    <border>
      <left style="thin">
        <color indexed="8"/>
      </left>
      <right style="thin">
        <color indexed="8"/>
      </right>
      <top/>
      <bottom style="hair">
        <color indexed="64"/>
      </bottom>
      <diagonal/>
    </border>
    <border>
      <left style="thin">
        <color indexed="64"/>
      </left>
      <right style="thin">
        <color indexed="8"/>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double">
        <color indexed="8"/>
      </right>
      <top style="medium">
        <color indexed="64"/>
      </top>
      <bottom style="thin">
        <color indexed="8"/>
      </bottom>
      <diagonal/>
    </border>
    <border>
      <left/>
      <right style="double">
        <color indexed="8"/>
      </right>
      <top style="thin">
        <color indexed="8"/>
      </top>
      <bottom style="thin">
        <color indexed="8"/>
      </bottom>
      <diagonal/>
    </border>
    <border>
      <left/>
      <right style="double">
        <color indexed="64"/>
      </right>
      <top style="thin">
        <color indexed="8"/>
      </top>
      <bottom style="thin">
        <color indexed="8"/>
      </bottom>
      <diagonal/>
    </border>
    <border>
      <left style="thin">
        <color indexed="64"/>
      </left>
      <right style="thin">
        <color indexed="8"/>
      </right>
      <top style="medium">
        <color indexed="64"/>
      </top>
      <bottom style="mediumDashed">
        <color indexed="64"/>
      </bottom>
      <diagonal/>
    </border>
    <border>
      <left style="double">
        <color indexed="8"/>
      </left>
      <right/>
      <top style="medium">
        <color indexed="64"/>
      </top>
      <bottom style="thin">
        <color indexed="64"/>
      </bottom>
      <diagonal/>
    </border>
    <border>
      <left style="double">
        <color indexed="8"/>
      </left>
      <right/>
      <top/>
      <bottom style="thin">
        <color indexed="64"/>
      </bottom>
      <diagonal/>
    </border>
    <border>
      <left style="double">
        <color indexed="64"/>
      </left>
      <right/>
      <top/>
      <bottom style="thin">
        <color indexed="64"/>
      </bottom>
      <diagonal/>
    </border>
    <border>
      <left style="thin">
        <color indexed="8"/>
      </left>
      <right/>
      <top style="medium">
        <color indexed="64"/>
      </top>
      <bottom style="thin">
        <color indexed="64"/>
      </bottom>
      <diagonal/>
    </border>
    <border>
      <left style="thin">
        <color indexed="8"/>
      </left>
      <right style="thin">
        <color indexed="8"/>
      </right>
      <top style="thin">
        <color indexed="64"/>
      </top>
      <bottom/>
      <diagonal/>
    </border>
    <border>
      <left/>
      <right style="thin">
        <color indexed="8"/>
      </right>
      <top style="medium">
        <color indexed="64"/>
      </top>
      <bottom style="mediumDashed">
        <color indexed="64"/>
      </bottom>
      <diagonal/>
    </border>
    <border>
      <left style="thin">
        <color indexed="8"/>
      </left>
      <right style="thin">
        <color indexed="64"/>
      </right>
      <top style="mediumDashed">
        <color indexed="64"/>
      </top>
      <bottom style="mediumDashed">
        <color indexed="64"/>
      </bottom>
      <diagonal/>
    </border>
    <border>
      <left style="thin">
        <color indexed="8"/>
      </left>
      <right style="thin">
        <color indexed="64"/>
      </right>
      <top/>
      <bottom style="hair">
        <color indexed="64"/>
      </bottom>
      <diagonal/>
    </border>
    <border>
      <left/>
      <right style="thin">
        <color indexed="8"/>
      </right>
      <top/>
      <bottom/>
      <diagonal/>
    </border>
    <border>
      <left style="thin">
        <color indexed="8"/>
      </left>
      <right style="thin">
        <color indexed="8"/>
      </right>
      <top style="hair">
        <color indexed="64"/>
      </top>
      <bottom style="mediumDashed">
        <color indexed="64"/>
      </bottom>
      <diagonal/>
    </border>
    <border>
      <left style="thin">
        <color indexed="8"/>
      </left>
      <right style="thin">
        <color indexed="8"/>
      </right>
      <top style="hair">
        <color indexed="64"/>
      </top>
      <bottom style="hair">
        <color indexed="8"/>
      </bottom>
      <diagonal/>
    </border>
    <border>
      <left/>
      <right/>
      <top style="medium">
        <color indexed="64"/>
      </top>
      <bottom style="thin">
        <color indexed="64"/>
      </bottom>
      <diagonal/>
    </border>
    <border>
      <left/>
      <right/>
      <top/>
      <bottom style="thin">
        <color indexed="64"/>
      </bottom>
      <diagonal/>
    </border>
    <border>
      <left/>
      <right style="thin">
        <color indexed="8"/>
      </right>
      <top style="medium">
        <color indexed="64"/>
      </top>
      <bottom style="thin">
        <color indexed="64"/>
      </bottom>
      <diagonal/>
    </border>
    <border>
      <left style="thin">
        <color indexed="64"/>
      </left>
      <right style="thin">
        <color indexed="8"/>
      </right>
      <top/>
      <bottom style="mediumDashed">
        <color indexed="64"/>
      </bottom>
      <diagonal/>
    </border>
    <border>
      <left style="thin">
        <color indexed="8"/>
      </left>
      <right/>
      <top/>
      <bottom/>
      <diagonal/>
    </border>
    <border>
      <left style="thin">
        <color indexed="8"/>
      </left>
      <right/>
      <top/>
      <bottom style="medium">
        <color indexed="64"/>
      </bottom>
      <diagonal/>
    </border>
    <border>
      <left style="thin">
        <color indexed="8"/>
      </left>
      <right style="thin">
        <color indexed="8"/>
      </right>
      <top style="hair">
        <color indexed="8"/>
      </top>
      <bottom style="hair">
        <color indexed="8"/>
      </bottom>
      <diagonal/>
    </border>
    <border>
      <left/>
      <right style="thin">
        <color indexed="8"/>
      </right>
      <top style="medium">
        <color indexed="64"/>
      </top>
      <bottom/>
      <diagonal/>
    </border>
    <border>
      <left style="thin">
        <color indexed="8"/>
      </left>
      <right style="thin">
        <color indexed="8"/>
      </right>
      <top style="thin">
        <color indexed="8"/>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right style="medium">
        <color indexed="8"/>
      </right>
      <top/>
      <bottom/>
      <diagonal/>
    </border>
    <border>
      <left style="medium">
        <color indexed="8"/>
      </left>
      <right/>
      <top style="thin">
        <color indexed="8"/>
      </top>
      <bottom/>
      <diagonal/>
    </border>
    <border>
      <left style="medium">
        <color indexed="8"/>
      </left>
      <right/>
      <top/>
      <bottom/>
      <diagonal/>
    </border>
    <border>
      <left style="medium">
        <color indexed="8"/>
      </left>
      <right/>
      <top/>
      <bottom style="thin">
        <color indexed="64"/>
      </bottom>
      <diagonal/>
    </border>
    <border>
      <left style="medium">
        <color indexed="8"/>
      </left>
      <right/>
      <top style="thin">
        <color indexed="64"/>
      </top>
      <bottom/>
      <diagonal/>
    </border>
    <border>
      <left style="medium">
        <color indexed="8"/>
      </left>
      <right/>
      <top/>
      <bottom style="medium">
        <color indexed="64"/>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thin">
        <color indexed="8"/>
      </top>
      <bottom/>
      <diagonal/>
    </border>
    <border>
      <left/>
      <right style="thin">
        <color indexed="64"/>
      </right>
      <top/>
      <bottom style="thin">
        <color indexed="8"/>
      </bottom>
      <diagonal/>
    </border>
    <border>
      <left style="thin">
        <color indexed="8"/>
      </left>
      <right style="thin">
        <color indexed="8"/>
      </right>
      <top style="mediumDashed">
        <color indexed="64"/>
      </top>
      <bottom style="thick">
        <color indexed="64"/>
      </bottom>
      <diagonal/>
    </border>
    <border>
      <left style="thin">
        <color indexed="8"/>
      </left>
      <right/>
      <top style="hair">
        <color indexed="8"/>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8"/>
      </right>
      <top style="mediumDashed">
        <color indexed="64"/>
      </top>
      <bottom/>
      <diagonal/>
    </border>
    <border>
      <left style="thin">
        <color indexed="8"/>
      </left>
      <right style="thin">
        <color indexed="8"/>
      </right>
      <top style="mediumDashed">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64"/>
      </right>
      <top style="mediumDashed">
        <color indexed="64"/>
      </top>
      <bottom style="thick">
        <color indexed="64"/>
      </bottom>
      <diagonal/>
    </border>
    <border>
      <left/>
      <right/>
      <top style="thin">
        <color indexed="64"/>
      </top>
      <bottom style="thin">
        <color indexed="64"/>
      </bottom>
      <diagonal/>
    </border>
    <border>
      <left/>
      <right/>
      <top style="thin">
        <color indexed="64"/>
      </top>
      <bottom style="thin">
        <color indexed="8"/>
      </bottom>
      <diagonal/>
    </border>
    <border>
      <left style="thin">
        <color indexed="64"/>
      </left>
      <right style="thin">
        <color indexed="8"/>
      </right>
      <top style="mediumDashed">
        <color indexed="64"/>
      </top>
      <bottom style="thick">
        <color indexed="64"/>
      </bottom>
      <diagonal/>
    </border>
    <border>
      <left style="thin">
        <color indexed="64"/>
      </left>
      <right style="thin">
        <color indexed="8"/>
      </right>
      <top/>
      <bottom style="hair">
        <color indexed="8"/>
      </bottom>
      <diagonal/>
    </border>
    <border>
      <left style="thin">
        <color indexed="64"/>
      </left>
      <right style="thin">
        <color indexed="8"/>
      </right>
      <top style="hair">
        <color indexed="8"/>
      </top>
      <bottom style="hair">
        <color indexed="64"/>
      </bottom>
      <diagonal/>
    </border>
    <border>
      <left/>
      <right style="double">
        <color indexed="8"/>
      </right>
      <top style="thin">
        <color indexed="8"/>
      </top>
      <bottom/>
      <diagonal/>
    </border>
    <border>
      <left/>
      <right style="double">
        <color indexed="64"/>
      </right>
      <top style="thin">
        <color indexed="64"/>
      </top>
      <bottom style="thin">
        <color indexed="64"/>
      </bottom>
      <diagonal/>
    </border>
    <border>
      <left/>
      <right style="double">
        <color indexed="64"/>
      </right>
      <top style="thin">
        <color indexed="64"/>
      </top>
      <bottom style="thin">
        <color indexed="8"/>
      </bottom>
      <diagonal/>
    </border>
    <border>
      <left/>
      <right style="double">
        <color indexed="8"/>
      </right>
      <top style="thin">
        <color indexed="64"/>
      </top>
      <bottom style="thin">
        <color indexed="64"/>
      </bottom>
      <diagonal/>
    </border>
    <border>
      <left/>
      <right style="double">
        <color indexed="8"/>
      </right>
      <top/>
      <bottom/>
      <diagonal/>
    </border>
    <border>
      <left/>
      <right style="double">
        <color indexed="8"/>
      </right>
      <top style="thin">
        <color indexed="64"/>
      </top>
      <bottom/>
      <diagonal/>
    </border>
    <border>
      <left/>
      <right style="double">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8"/>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8"/>
      </left>
      <right/>
      <top style="thin">
        <color indexed="8"/>
      </top>
      <bottom style="thin">
        <color indexed="64"/>
      </bottom>
      <diagonal/>
    </border>
    <border>
      <left style="double">
        <color indexed="64"/>
      </left>
      <right/>
      <top style="thin">
        <color indexed="64"/>
      </top>
      <bottom style="thin">
        <color indexed="8"/>
      </bottom>
      <diagonal/>
    </border>
    <border>
      <left style="double">
        <color indexed="8"/>
      </left>
      <right/>
      <top style="thin">
        <color indexed="64"/>
      </top>
      <bottom/>
      <diagonal/>
    </border>
    <border>
      <left style="thin">
        <color indexed="64"/>
      </left>
      <right/>
      <top style="thin">
        <color indexed="64"/>
      </top>
      <bottom style="medium">
        <color indexed="64"/>
      </bottom>
      <diagonal/>
    </border>
    <border>
      <left/>
      <right/>
      <top style="thin">
        <color indexed="8"/>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medium">
        <color indexed="64"/>
      </bottom>
      <diagonal/>
    </border>
    <border>
      <left style="thin">
        <color indexed="64"/>
      </left>
      <right/>
      <top style="thin">
        <color indexed="8"/>
      </top>
      <bottom style="thin">
        <color indexed="64"/>
      </bottom>
      <diagonal/>
    </border>
    <border>
      <left/>
      <right/>
      <top style="thin">
        <color indexed="64"/>
      </top>
      <bottom style="medium">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8"/>
      </left>
      <right style="thin">
        <color indexed="8"/>
      </right>
      <top style="mediumDashed">
        <color indexed="64"/>
      </top>
      <bottom style="mediumDashed">
        <color indexed="64"/>
      </bottom>
      <diagonal/>
    </border>
    <border>
      <left/>
      <right style="double">
        <color indexed="64"/>
      </right>
      <top style="medium">
        <color indexed="64"/>
      </top>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top style="thin">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64"/>
      </top>
      <bottom style="mediumDashed">
        <color indexed="64"/>
      </bottom>
      <diagonal/>
    </border>
    <border>
      <left style="thin">
        <color indexed="8"/>
      </left>
      <right style="medium">
        <color indexed="64"/>
      </right>
      <top/>
      <bottom style="mediumDashed">
        <color indexed="64"/>
      </bottom>
      <diagonal/>
    </border>
    <border>
      <left style="thin">
        <color indexed="8"/>
      </left>
      <right style="medium">
        <color indexed="64"/>
      </right>
      <top/>
      <bottom style="hair">
        <color indexed="8"/>
      </bottom>
      <diagonal/>
    </border>
    <border>
      <left style="thin">
        <color indexed="8"/>
      </left>
      <right style="medium">
        <color indexed="64"/>
      </right>
      <top/>
      <bottom style="thick">
        <color indexed="64"/>
      </bottom>
      <diagonal/>
    </border>
    <border>
      <left style="thin">
        <color indexed="8"/>
      </left>
      <right style="medium">
        <color indexed="64"/>
      </right>
      <top style="hair">
        <color indexed="8"/>
      </top>
      <bottom style="hair">
        <color indexed="64"/>
      </bottom>
      <diagonal/>
    </border>
    <border>
      <left/>
      <right/>
      <top/>
      <bottom style="thick">
        <color auto="1"/>
      </bottom>
      <diagonal/>
    </border>
    <border>
      <left/>
      <right style="thick">
        <color auto="1"/>
      </right>
      <top/>
      <bottom/>
      <diagonal/>
    </border>
    <border>
      <left/>
      <right style="thick">
        <color auto="1"/>
      </right>
      <top/>
      <bottom style="thick">
        <color auto="1"/>
      </bottom>
      <diagonal/>
    </border>
    <border>
      <left/>
      <right style="thick">
        <color auto="1"/>
      </right>
      <top style="thick">
        <color auto="1"/>
      </top>
      <bottom style="thick">
        <color auto="1"/>
      </bottom>
      <diagonal/>
    </border>
    <border>
      <left/>
      <right style="medium">
        <color indexed="64"/>
      </right>
      <top style="medium">
        <color indexed="8"/>
      </top>
      <bottom/>
      <diagonal/>
    </border>
    <border>
      <left/>
      <right style="medium">
        <color indexed="64"/>
      </right>
      <top style="medium">
        <color indexed="8"/>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bottom style="hair">
        <color indexed="8"/>
      </bottom>
      <diagonal/>
    </border>
    <border>
      <left style="medium">
        <color indexed="64"/>
      </left>
      <right style="medium">
        <color indexed="64"/>
      </right>
      <top style="hair">
        <color indexed="8"/>
      </top>
      <bottom style="hair">
        <color indexed="64"/>
      </bottom>
      <diagonal/>
    </border>
    <border>
      <left style="medium">
        <color indexed="64"/>
      </left>
      <right style="medium">
        <color indexed="64"/>
      </right>
      <top style="hair">
        <color indexed="64"/>
      </top>
      <bottom style="hair">
        <color indexed="8"/>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medium">
        <color indexed="64"/>
      </bottom>
      <diagonal/>
    </border>
    <border>
      <left/>
      <right/>
      <top style="medium">
        <color indexed="64"/>
      </top>
      <bottom style="hair">
        <color indexed="8"/>
      </bottom>
      <diagonal/>
    </border>
    <border>
      <left/>
      <right/>
      <top/>
      <bottom style="hair">
        <color indexed="8"/>
      </bottom>
      <diagonal/>
    </border>
    <border>
      <left/>
      <right/>
      <top style="hair">
        <color indexed="8"/>
      </top>
      <bottom style="hair">
        <color indexed="64"/>
      </bottom>
      <diagonal/>
    </border>
    <border>
      <left/>
      <right/>
      <top style="hair">
        <color indexed="64"/>
      </top>
      <bottom style="hair">
        <color indexed="8"/>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indexed="8"/>
      </bottom>
      <diagonal/>
    </border>
    <border>
      <left style="medium">
        <color indexed="64"/>
      </left>
      <right style="thin">
        <color indexed="64"/>
      </right>
      <top/>
      <bottom style="hair">
        <color indexed="8"/>
      </bottom>
      <diagonal/>
    </border>
    <border>
      <left style="medium">
        <color indexed="64"/>
      </left>
      <right style="thin">
        <color indexed="64"/>
      </right>
      <top style="hair">
        <color indexed="8"/>
      </top>
      <bottom style="hair">
        <color indexed="64"/>
      </bottom>
      <diagonal/>
    </border>
    <border>
      <left style="medium">
        <color indexed="64"/>
      </left>
      <right style="thin">
        <color indexed="64"/>
      </right>
      <top style="hair">
        <color indexed="64"/>
      </top>
      <bottom style="hair">
        <color indexed="8"/>
      </bottom>
      <diagonal/>
    </border>
    <border>
      <left style="thin">
        <color indexed="64"/>
      </left>
      <right style="thin">
        <color indexed="64"/>
      </right>
      <top style="medium">
        <color indexed="64"/>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hair">
        <color indexed="8"/>
      </bottom>
      <diagonal/>
    </border>
    <border>
      <left style="thin">
        <color indexed="64"/>
      </left>
      <right/>
      <top style="medium">
        <color indexed="64"/>
      </top>
      <bottom style="hair">
        <color indexed="8"/>
      </bottom>
      <diagonal/>
    </border>
    <border>
      <left style="thin">
        <color indexed="64"/>
      </left>
      <right/>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style="hair">
        <color indexed="8"/>
      </bottom>
      <diagonal/>
    </border>
    <border>
      <left style="thin">
        <color indexed="64"/>
      </left>
      <right style="thin">
        <color indexed="8"/>
      </right>
      <top style="medium">
        <color indexed="64"/>
      </top>
      <bottom style="hair">
        <color indexed="8"/>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thin">
        <color indexed="8"/>
      </left>
      <right style="thin">
        <color indexed="8"/>
      </right>
      <top style="medium">
        <color indexed="64"/>
      </top>
      <bottom style="hair">
        <color indexed="8"/>
      </bottom>
      <diagonal/>
    </border>
    <border>
      <left/>
      <right style="thin">
        <color indexed="8"/>
      </right>
      <top style="medium">
        <color indexed="8"/>
      </top>
      <bottom style="hair">
        <color indexed="8"/>
      </bottom>
      <diagonal/>
    </border>
    <border>
      <left style="thin">
        <color indexed="8"/>
      </left>
      <right style="thin">
        <color indexed="64"/>
      </right>
      <top style="medium">
        <color indexed="8"/>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medium">
        <color indexed="8"/>
      </top>
      <bottom style="hair">
        <color indexed="8"/>
      </bottom>
      <diagonal/>
    </border>
    <border>
      <left style="thin">
        <color indexed="8"/>
      </left>
      <right style="thin">
        <color indexed="8"/>
      </right>
      <top style="hair">
        <color indexed="8"/>
      </top>
      <bottom/>
      <diagonal/>
    </border>
    <border>
      <left style="thin">
        <color indexed="8"/>
      </left>
      <right/>
      <top style="medium">
        <color indexed="8"/>
      </top>
      <bottom style="hair">
        <color indexed="8"/>
      </bottom>
      <diagonal/>
    </border>
    <border>
      <left style="thin">
        <color indexed="64"/>
      </left>
      <right style="medium">
        <color indexed="8"/>
      </right>
      <top style="medium">
        <color indexed="8"/>
      </top>
      <bottom style="hair">
        <color indexed="8"/>
      </bottom>
      <diagonal/>
    </border>
    <border>
      <left style="thin">
        <color indexed="64"/>
      </left>
      <right style="medium">
        <color indexed="8"/>
      </right>
      <top style="hair">
        <color indexed="8"/>
      </top>
      <bottom style="hair">
        <color indexed="8"/>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thin">
        <color indexed="8"/>
      </left>
      <right/>
      <top style="thin">
        <color indexed="8"/>
      </top>
      <bottom style="thin">
        <color indexed="64"/>
      </bottom>
      <diagonal/>
    </border>
    <border>
      <left style="thin">
        <color indexed="8"/>
      </left>
      <right/>
      <top style="thin">
        <color indexed="64"/>
      </top>
      <bottom style="medium">
        <color indexed="64"/>
      </bottom>
      <diagonal/>
    </border>
    <border>
      <left style="medium">
        <color indexed="8"/>
      </left>
      <right style="thin">
        <color indexed="8"/>
      </right>
      <top style="double">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64"/>
      </right>
      <top style="double">
        <color indexed="8"/>
      </top>
      <bottom style="hair">
        <color indexed="8"/>
      </bottom>
      <diagonal/>
    </border>
    <border>
      <left style="thin">
        <color indexed="8"/>
      </left>
      <right style="thin">
        <color indexed="64"/>
      </right>
      <top style="hair">
        <color indexed="8"/>
      </top>
      <bottom style="hair">
        <color indexed="8"/>
      </bottom>
      <diagonal/>
    </border>
    <border>
      <left/>
      <right style="thin">
        <color indexed="8"/>
      </right>
      <top style="double">
        <color indexed="8"/>
      </top>
      <bottom style="hair">
        <color indexed="8"/>
      </bottom>
      <diagonal/>
    </border>
    <border>
      <left style="thin">
        <color indexed="8"/>
      </left>
      <right/>
      <top style="medium">
        <color indexed="64"/>
      </top>
      <bottom style="medium">
        <color indexed="64"/>
      </bottom>
      <diagonal/>
    </border>
    <border>
      <left style="thin">
        <color indexed="8"/>
      </left>
      <right style="thin">
        <color indexed="8"/>
      </right>
      <top style="double">
        <color indexed="8"/>
      </top>
      <bottom style="hair">
        <color indexed="8"/>
      </bottom>
      <diagonal/>
    </border>
    <border>
      <left style="thin">
        <color indexed="8"/>
      </left>
      <right style="thin">
        <color indexed="64"/>
      </right>
      <top style="medium">
        <color indexed="64"/>
      </top>
      <bottom style="medium">
        <color indexed="64"/>
      </bottom>
      <diagonal/>
    </border>
    <border>
      <left style="thin">
        <color indexed="8"/>
      </left>
      <right style="thin">
        <color indexed="8"/>
      </right>
      <top/>
      <bottom style="double">
        <color indexed="8"/>
      </bottom>
      <diagonal/>
    </border>
    <border>
      <left/>
      <right style="thin">
        <color indexed="8"/>
      </right>
      <top style="medium">
        <color indexed="64"/>
      </top>
      <bottom style="medium">
        <color indexed="64"/>
      </bottom>
      <diagonal/>
    </border>
    <border>
      <left style="thin">
        <color indexed="8"/>
      </left>
      <right style="thin">
        <color indexed="64"/>
      </right>
      <top/>
      <bottom style="double">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indexed="8"/>
      </left>
      <right/>
      <top style="double">
        <color indexed="8"/>
      </top>
      <bottom/>
      <diagonal/>
    </border>
    <border>
      <left style="double">
        <color rgb="FFFF0000"/>
      </left>
      <right/>
      <top style="double">
        <color rgb="FFFF0000"/>
      </top>
      <bottom style="double">
        <color rgb="FFFF0000"/>
      </bottom>
      <diagonal/>
    </border>
    <border>
      <left style="double">
        <color indexed="8"/>
      </left>
      <right style="double">
        <color indexed="8"/>
      </right>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thin">
        <color indexed="8"/>
      </top>
      <bottom style="double">
        <color indexed="64"/>
      </bottom>
      <diagonal/>
    </border>
    <border>
      <left/>
      <right/>
      <top style="double">
        <color indexed="8"/>
      </top>
      <bottom/>
      <diagonal/>
    </border>
    <border>
      <left/>
      <right/>
      <top style="double">
        <color rgb="FFFF0000"/>
      </top>
      <bottom style="double">
        <color rgb="FFFF0000"/>
      </bottom>
      <diagonal/>
    </border>
    <border diagonalDown="1">
      <left/>
      <right style="thin">
        <color indexed="8"/>
      </right>
      <top/>
      <bottom style="double">
        <color indexed="8"/>
      </bottom>
      <diagonal style="thin">
        <color indexed="8"/>
      </diagonal>
    </border>
    <border>
      <left/>
      <right/>
      <top style="double">
        <color indexed="8"/>
      </top>
      <bottom style="double">
        <color indexed="8"/>
      </bottom>
      <diagonal/>
    </border>
    <border>
      <left/>
      <right style="thin">
        <color indexed="8"/>
      </right>
      <top style="double">
        <color indexed="8"/>
      </top>
      <bottom style="thin">
        <color indexed="64"/>
      </bottom>
      <diagonal/>
    </border>
    <border>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right style="thin">
        <color indexed="8"/>
      </right>
      <top style="thin">
        <color indexed="8"/>
      </top>
      <bottom/>
      <diagonal/>
    </border>
    <border>
      <left/>
      <right/>
      <top style="thin">
        <color indexed="8"/>
      </top>
      <bottom style="double">
        <color indexed="64"/>
      </bottom>
      <diagonal/>
    </border>
    <border>
      <left/>
      <right style="thin">
        <color indexed="8"/>
      </right>
      <top/>
      <bottom style="thin">
        <color indexed="8"/>
      </bottom>
      <diagonal/>
    </border>
    <border>
      <left/>
      <right style="double">
        <color indexed="8"/>
      </right>
      <top style="double">
        <color indexed="8"/>
      </top>
      <bottom/>
      <diagonal/>
    </border>
    <border>
      <left/>
      <right style="double">
        <color rgb="FFFF0000"/>
      </right>
      <top style="double">
        <color rgb="FFFF0000"/>
      </top>
      <bottom style="double">
        <color rgb="FFFF0000"/>
      </bottom>
      <diagonal/>
    </border>
    <border>
      <left style="thin">
        <color indexed="8"/>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style="thin">
        <color indexed="8"/>
      </left>
      <right/>
      <top style="double">
        <color indexed="8"/>
      </top>
      <bottom style="thin">
        <color indexed="64"/>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style="thin">
        <color indexed="8"/>
      </left>
      <right/>
      <top/>
      <bottom style="thin">
        <color indexed="8"/>
      </bottom>
      <diagonal/>
    </border>
    <border>
      <left style="double">
        <color indexed="8"/>
      </left>
      <right style="double">
        <color indexed="64"/>
      </right>
      <top style="double">
        <color indexed="8"/>
      </top>
      <bottom style="double">
        <color indexed="8"/>
      </bottom>
      <diagonal/>
    </border>
    <border>
      <left/>
      <right style="double">
        <color indexed="64"/>
      </right>
      <top style="double">
        <color indexed="8"/>
      </top>
      <bottom style="double">
        <color indexed="8"/>
      </bottom>
      <diagonal/>
    </border>
    <border>
      <left/>
      <right style="double">
        <color indexed="64"/>
      </right>
      <top style="double">
        <color indexed="8"/>
      </top>
      <bottom style="thin">
        <color indexed="64"/>
      </bottom>
      <diagonal/>
    </border>
    <border>
      <left/>
      <right style="double">
        <color indexed="64"/>
      </right>
      <top style="thin">
        <color indexed="8"/>
      </top>
      <bottom style="double">
        <color indexed="8"/>
      </bottom>
      <diagonal/>
    </border>
    <border>
      <left/>
      <right style="double">
        <color indexed="64"/>
      </right>
      <top style="double">
        <color indexed="8"/>
      </top>
      <bottom style="thin">
        <color indexed="8"/>
      </bottom>
      <diagonal/>
    </border>
    <border>
      <left/>
      <right style="double">
        <color indexed="64"/>
      </right>
      <top/>
      <bottom style="thin">
        <color indexed="8"/>
      </bottom>
      <diagonal/>
    </border>
    <border>
      <left style="double">
        <color indexed="8"/>
      </left>
      <right style="double">
        <color indexed="8"/>
      </right>
      <top/>
      <bottom/>
      <diagonal/>
    </border>
    <border>
      <left style="double">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0" borderId="0">
      <alignment vertical="center"/>
    </xf>
    <xf numFmtId="0" fontId="4"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5" fillId="0" borderId="0" applyNumberFormat="0" applyFill="0" applyBorder="0" applyProtection="0">
      <alignment vertical="center"/>
    </xf>
    <xf numFmtId="0" fontId="6" fillId="21" borderId="1" applyNumberFormat="0" applyProtection="0">
      <alignment vertical="center"/>
    </xf>
    <xf numFmtId="0" fontId="3"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0" borderId="0"/>
    <xf numFmtId="0" fontId="12" fillId="4" borderId="0" applyNumberFormat="0" applyBorder="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5" fillId="0" borderId="8" applyNumberFormat="0" applyFill="0" applyProtection="0">
      <alignment vertical="center"/>
    </xf>
    <xf numFmtId="0" fontId="15" fillId="0" borderId="0" applyNumberFormat="0" applyFill="0" applyBorder="0" applyProtection="0">
      <alignment vertical="center"/>
    </xf>
    <xf numFmtId="0" fontId="16" fillId="23" borderId="4" applyNumberFormat="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9" applyNumberFormat="0" applyFill="0" applyProtection="0">
      <alignment vertical="center"/>
    </xf>
    <xf numFmtId="176" fontId="30" fillId="0" borderId="0" applyFill="0" applyBorder="0" applyAlignment="0" applyProtection="0">
      <alignment vertical="center"/>
    </xf>
  </cellStyleXfs>
  <cellXfs count="662">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49" fontId="21" fillId="0" borderId="0" xfId="0" applyNumberFormat="1" applyFont="1">
      <alignment vertical="center"/>
    </xf>
    <xf numFmtId="0" fontId="21" fillId="24" borderId="10" xfId="0" applyFont="1" applyFill="1" applyBorder="1">
      <alignment vertical="center"/>
    </xf>
    <xf numFmtId="0" fontId="21" fillId="24" borderId="0" xfId="0" applyFont="1" applyFill="1">
      <alignment vertical="center"/>
    </xf>
    <xf numFmtId="0" fontId="21" fillId="24" borderId="11" xfId="0" applyFont="1" applyFill="1" applyBorder="1">
      <alignment vertical="center"/>
    </xf>
    <xf numFmtId="0" fontId="21" fillId="25" borderId="10" xfId="0" applyFont="1" applyFill="1" applyBorder="1" applyAlignment="1">
      <alignment vertical="center" textRotation="255"/>
    </xf>
    <xf numFmtId="0" fontId="22" fillId="25" borderId="12" xfId="0" applyFont="1" applyFill="1" applyBorder="1" applyAlignment="1">
      <alignment vertical="center" textRotation="255"/>
    </xf>
    <xf numFmtId="0" fontId="22" fillId="25" borderId="11" xfId="0" applyFont="1" applyFill="1" applyBorder="1" applyAlignment="1">
      <alignment vertical="center" textRotation="255" wrapText="1"/>
    </xf>
    <xf numFmtId="0" fontId="21" fillId="25" borderId="11" xfId="0" applyFont="1" applyFill="1" applyBorder="1" applyAlignment="1">
      <alignment vertical="center" textRotation="255" wrapText="1"/>
    </xf>
    <xf numFmtId="0" fontId="22" fillId="25" borderId="13" xfId="0" applyFont="1" applyFill="1" applyBorder="1" applyAlignment="1">
      <alignment vertical="center" textRotation="255" wrapText="1"/>
    </xf>
    <xf numFmtId="49" fontId="21" fillId="24" borderId="11" xfId="0" applyNumberFormat="1" applyFont="1" applyFill="1" applyBorder="1">
      <alignment vertical="center"/>
    </xf>
    <xf numFmtId="0" fontId="21" fillId="24" borderId="14" xfId="0" applyFont="1" applyFill="1" applyBorder="1">
      <alignment vertical="center"/>
    </xf>
    <xf numFmtId="0" fontId="21" fillId="24" borderId="15" xfId="0" applyFont="1" applyFill="1" applyBorder="1">
      <alignment vertical="center"/>
    </xf>
    <xf numFmtId="0" fontId="23" fillId="24" borderId="15" xfId="0" applyFont="1" applyFill="1" applyBorder="1">
      <alignment vertical="center"/>
    </xf>
    <xf numFmtId="0" fontId="22" fillId="25" borderId="14" xfId="0" applyFont="1" applyFill="1" applyBorder="1" applyAlignment="1">
      <alignment vertical="center" textRotation="255"/>
    </xf>
    <xf numFmtId="0" fontId="21" fillId="25" borderId="16" xfId="0" applyFont="1" applyFill="1" applyBorder="1" applyAlignment="1">
      <alignment vertical="center" textRotation="255"/>
    </xf>
    <xf numFmtId="0" fontId="22" fillId="25" borderId="15" xfId="0" applyFont="1" applyFill="1" applyBorder="1" applyAlignment="1">
      <alignment vertical="center" textRotation="255" wrapText="1"/>
    </xf>
    <xf numFmtId="0" fontId="22" fillId="25" borderId="17" xfId="0" applyFont="1" applyFill="1" applyBorder="1" applyAlignment="1">
      <alignment vertical="center" textRotation="255" wrapText="1"/>
    </xf>
    <xf numFmtId="0" fontId="21" fillId="25" borderId="18" xfId="0" applyFont="1" applyFill="1" applyBorder="1" applyAlignment="1">
      <alignment vertical="center" textRotation="255" wrapText="1"/>
    </xf>
    <xf numFmtId="49" fontId="21" fillId="24" borderId="15" xfId="0" applyNumberFormat="1" applyFont="1" applyFill="1" applyBorder="1">
      <alignment vertical="center"/>
    </xf>
    <xf numFmtId="0" fontId="24" fillId="24" borderId="0" xfId="0" applyFont="1" applyFill="1" applyBorder="1" applyAlignment="1">
      <alignment horizontal="center" vertical="center"/>
    </xf>
    <xf numFmtId="0" fontId="25" fillId="24" borderId="0" xfId="0" applyFont="1" applyFill="1" applyAlignment="1">
      <alignment horizontal="left" vertical="center"/>
    </xf>
    <xf numFmtId="0" fontId="26" fillId="24" borderId="19" xfId="0" applyFont="1" applyFill="1" applyBorder="1" applyAlignment="1">
      <alignment horizontal="left" vertical="center"/>
    </xf>
    <xf numFmtId="0" fontId="26" fillId="24" borderId="20" xfId="0" applyFont="1" applyFill="1" applyBorder="1" applyAlignment="1" applyProtection="1">
      <alignment horizontal="left" vertical="center"/>
    </xf>
    <xf numFmtId="0" fontId="26" fillId="24" borderId="20" xfId="0" applyFont="1" applyFill="1" applyBorder="1" applyAlignment="1">
      <alignment horizontal="left" vertical="center" shrinkToFit="1"/>
    </xf>
    <xf numFmtId="0" fontId="26" fillId="24" borderId="0" xfId="0" applyFont="1" applyFill="1" applyBorder="1" applyAlignment="1" applyProtection="1">
      <alignment horizontal="left" vertical="center" shrinkToFit="1"/>
    </xf>
    <xf numFmtId="0" fontId="27" fillId="26" borderId="21" xfId="0" applyFont="1" applyFill="1" applyBorder="1" applyAlignment="1">
      <alignment horizontal="center" vertical="center" shrinkToFit="1"/>
    </xf>
    <xf numFmtId="0" fontId="27" fillId="26" borderId="22" xfId="0" applyFont="1" applyFill="1" applyBorder="1" applyAlignment="1">
      <alignment horizontal="center" vertical="center" shrinkToFit="1"/>
    </xf>
    <xf numFmtId="0" fontId="27" fillId="26" borderId="23" xfId="0" applyFont="1" applyFill="1" applyBorder="1" applyAlignment="1">
      <alignment horizontal="center" vertical="center" shrinkToFit="1"/>
    </xf>
    <xf numFmtId="0" fontId="27" fillId="24" borderId="0" xfId="0" applyFont="1" applyFill="1" applyBorder="1" applyAlignment="1">
      <alignment horizontal="center" vertical="center" shrinkToFit="1"/>
    </xf>
    <xf numFmtId="0" fontId="21" fillId="24" borderId="24" xfId="0" applyFont="1" applyFill="1" applyBorder="1" applyAlignment="1">
      <alignment horizontal="center" vertical="center"/>
    </xf>
    <xf numFmtId="0" fontId="21" fillId="24" borderId="25" xfId="0" applyFont="1" applyFill="1" applyBorder="1" applyAlignment="1">
      <alignment horizontal="center" vertical="center"/>
    </xf>
    <xf numFmtId="0" fontId="21" fillId="24" borderId="26" xfId="0" applyFont="1" applyFill="1" applyBorder="1" applyAlignment="1">
      <alignment horizontal="center" vertical="center"/>
    </xf>
    <xf numFmtId="0" fontId="21" fillId="24" borderId="27" xfId="0" applyFont="1" applyFill="1" applyBorder="1" applyAlignment="1">
      <alignment horizontal="center" vertical="center"/>
    </xf>
    <xf numFmtId="0" fontId="21" fillId="24" borderId="28" xfId="0" applyFont="1" applyFill="1" applyBorder="1" applyAlignment="1">
      <alignment horizontal="center" vertical="center"/>
    </xf>
    <xf numFmtId="0" fontId="21" fillId="24" borderId="29" xfId="0" applyFont="1" applyFill="1" applyBorder="1" applyAlignment="1">
      <alignment horizontal="center" vertical="center"/>
    </xf>
    <xf numFmtId="0" fontId="21" fillId="24" borderId="30" xfId="0" applyFont="1" applyFill="1" applyBorder="1" applyAlignment="1">
      <alignment horizontal="center" vertical="center"/>
    </xf>
    <xf numFmtId="0" fontId="21" fillId="24" borderId="31" xfId="0" applyFont="1" applyFill="1" applyBorder="1" applyAlignment="1">
      <alignment horizontal="center" vertical="center"/>
    </xf>
    <xf numFmtId="0" fontId="21" fillId="24" borderId="31" xfId="0" applyFont="1" applyFill="1" applyBorder="1" applyAlignment="1">
      <alignment horizontal="center" vertical="center" shrinkToFit="1"/>
    </xf>
    <xf numFmtId="0" fontId="21" fillId="24" borderId="32" xfId="0" applyFont="1" applyFill="1" applyBorder="1" applyAlignment="1">
      <alignment horizontal="center" vertical="center" shrinkToFit="1"/>
    </xf>
    <xf numFmtId="0" fontId="21" fillId="24" borderId="30" xfId="0" applyFont="1" applyFill="1" applyBorder="1" applyAlignment="1">
      <alignment horizontal="center" vertical="center" shrinkToFit="1"/>
    </xf>
    <xf numFmtId="0" fontId="27" fillId="27" borderId="33" xfId="0" applyFont="1" applyFill="1" applyBorder="1" applyAlignment="1">
      <alignment horizontal="center" vertical="center" textRotation="255" shrinkToFit="1"/>
    </xf>
    <xf numFmtId="0" fontId="27" fillId="27" borderId="34" xfId="0" applyFont="1" applyFill="1" applyBorder="1" applyAlignment="1">
      <alignment horizontal="center" vertical="center" textRotation="255" shrinkToFit="1"/>
    </xf>
    <xf numFmtId="0" fontId="27" fillId="27" borderId="35" xfId="0" applyFont="1" applyFill="1" applyBorder="1" applyAlignment="1">
      <alignment horizontal="center" vertical="center" textRotation="255" shrinkToFit="1"/>
    </xf>
    <xf numFmtId="0" fontId="28" fillId="0" borderId="36" xfId="0" applyFont="1" applyFill="1" applyBorder="1" applyAlignment="1" applyProtection="1">
      <alignment horizontal="center" vertical="center"/>
      <protection locked="0"/>
    </xf>
    <xf numFmtId="0" fontId="28" fillId="0" borderId="37"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28" fillId="0" borderId="29"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shrinkToFit="1"/>
      <protection locked="0"/>
    </xf>
    <xf numFmtId="0" fontId="28" fillId="0" borderId="32" xfId="0" applyFont="1" applyFill="1" applyBorder="1" applyAlignment="1" applyProtection="1">
      <alignment horizontal="center" vertical="center" shrinkToFit="1"/>
      <protection locked="0"/>
    </xf>
    <xf numFmtId="0" fontId="27" fillId="26" borderId="38" xfId="0" applyFont="1" applyFill="1" applyBorder="1" applyAlignment="1">
      <alignment horizontal="center" vertical="center" textRotation="255"/>
    </xf>
    <xf numFmtId="0" fontId="27" fillId="26" borderId="39" xfId="0" applyFont="1" applyFill="1" applyBorder="1" applyAlignment="1">
      <alignment horizontal="center" vertical="center" textRotation="255"/>
    </xf>
    <xf numFmtId="0" fontId="27" fillId="26" borderId="40" xfId="0" applyFont="1" applyFill="1" applyBorder="1" applyAlignment="1">
      <alignment horizontal="center" vertical="center" textRotation="255"/>
    </xf>
    <xf numFmtId="0" fontId="21" fillId="24" borderId="0" xfId="0" applyFont="1" applyFill="1" applyBorder="1" applyAlignment="1">
      <alignment vertical="center"/>
    </xf>
    <xf numFmtId="0" fontId="28" fillId="0" borderId="41" xfId="0" applyFont="1" applyFill="1" applyBorder="1" applyAlignment="1" applyProtection="1">
      <alignment horizontal="center" vertical="center"/>
      <protection locked="0"/>
    </xf>
    <xf numFmtId="0" fontId="28" fillId="0" borderId="42" xfId="0" applyFont="1" applyFill="1" applyBorder="1" applyAlignment="1" applyProtection="1">
      <alignment horizontal="center" vertical="center"/>
      <protection locked="0"/>
    </xf>
    <xf numFmtId="0" fontId="28" fillId="0" borderId="43" xfId="0" applyFont="1" applyFill="1" applyBorder="1" applyAlignment="1" applyProtection="1">
      <alignment horizontal="center" vertical="center"/>
      <protection locked="0"/>
    </xf>
    <xf numFmtId="0" fontId="28" fillId="0" borderId="44" xfId="0" applyFont="1" applyFill="1" applyBorder="1" applyAlignment="1" applyProtection="1">
      <alignment horizontal="center" vertical="center"/>
      <protection locked="0"/>
    </xf>
    <xf numFmtId="0" fontId="27" fillId="26" borderId="45" xfId="0" applyFont="1" applyFill="1" applyBorder="1" applyAlignment="1">
      <alignment horizontal="center" vertical="center" wrapText="1" shrinkToFit="1"/>
    </xf>
    <xf numFmtId="0" fontId="27" fillId="26" borderId="39" xfId="0" applyFont="1" applyFill="1" applyBorder="1" applyAlignment="1">
      <alignment horizontal="center" vertical="center" wrapText="1" shrinkToFit="1"/>
    </xf>
    <xf numFmtId="0" fontId="27" fillId="26" borderId="40" xfId="0" applyFont="1" applyFill="1" applyBorder="1" applyAlignment="1">
      <alignment horizontal="center" vertical="center" wrapText="1" shrinkToFit="1"/>
    </xf>
    <xf numFmtId="0" fontId="28" fillId="0" borderId="46" xfId="0" applyFont="1" applyFill="1" applyBorder="1" applyAlignment="1" applyProtection="1">
      <alignment horizontal="center" vertical="center"/>
      <protection locked="0"/>
    </xf>
    <xf numFmtId="0" fontId="28" fillId="0" borderId="47" xfId="0" applyFont="1" applyFill="1" applyBorder="1" applyAlignment="1" applyProtection="1">
      <alignment horizontal="center" vertical="center"/>
      <protection locked="0"/>
    </xf>
    <xf numFmtId="0" fontId="28" fillId="0" borderId="48" xfId="0" applyFont="1" applyFill="1" applyBorder="1" applyAlignment="1" applyProtection="1">
      <alignment horizontal="center" vertical="center"/>
      <protection locked="0"/>
    </xf>
    <xf numFmtId="0" fontId="28" fillId="0" borderId="49" xfId="0" applyFont="1" applyFill="1" applyBorder="1" applyAlignment="1" applyProtection="1">
      <alignment horizontal="center" vertical="center"/>
      <protection locked="0"/>
    </xf>
    <xf numFmtId="0" fontId="28" fillId="0" borderId="50" xfId="0" applyFont="1" applyFill="1" applyBorder="1" applyAlignment="1" applyProtection="1">
      <alignment horizontal="center" vertical="center"/>
      <protection locked="0"/>
    </xf>
    <xf numFmtId="0" fontId="28" fillId="0" borderId="51" xfId="0" applyFont="1" applyFill="1" applyBorder="1" applyAlignment="1" applyProtection="1">
      <alignment horizontal="center" vertical="center"/>
      <protection locked="0"/>
    </xf>
    <xf numFmtId="0" fontId="27" fillId="26" borderId="52" xfId="0" applyFont="1" applyFill="1" applyBorder="1" applyAlignment="1">
      <alignment horizontal="center" vertical="center" wrapText="1" shrinkToFit="1"/>
    </xf>
    <xf numFmtId="0" fontId="27" fillId="26" borderId="53" xfId="0" applyFont="1" applyFill="1" applyBorder="1" applyAlignment="1">
      <alignment horizontal="center" vertical="center" wrapText="1" shrinkToFit="1"/>
    </xf>
    <xf numFmtId="0" fontId="27" fillId="26" borderId="54" xfId="0" applyFont="1" applyFill="1" applyBorder="1" applyAlignment="1">
      <alignment horizontal="center" vertical="center" wrapText="1" shrinkToFit="1"/>
    </xf>
    <xf numFmtId="0" fontId="28" fillId="0" borderId="55" xfId="0" applyFont="1" applyFill="1" applyBorder="1" applyAlignment="1" applyProtection="1">
      <alignment horizontal="center" vertical="center"/>
      <protection locked="0"/>
    </xf>
    <xf numFmtId="0" fontId="28" fillId="0" borderId="56" xfId="0" applyFont="1" applyFill="1" applyBorder="1" applyAlignment="1" applyProtection="1">
      <alignment horizontal="center" vertical="center"/>
      <protection locked="0"/>
    </xf>
    <xf numFmtId="0" fontId="28" fillId="0" borderId="57" xfId="0" applyFont="1" applyFill="1" applyBorder="1" applyAlignment="1" applyProtection="1">
      <alignment horizontal="center" vertical="center"/>
      <protection locked="0"/>
    </xf>
    <xf numFmtId="0" fontId="28" fillId="0" borderId="58" xfId="0" applyFont="1" applyFill="1" applyBorder="1" applyAlignment="1" applyProtection="1">
      <alignment horizontal="center" vertical="center"/>
      <protection locked="0"/>
    </xf>
    <xf numFmtId="0" fontId="28" fillId="0" borderId="59" xfId="0" applyFont="1" applyFill="1" applyBorder="1" applyAlignment="1" applyProtection="1">
      <alignment horizontal="center" vertical="center"/>
      <protection locked="0"/>
    </xf>
    <xf numFmtId="0" fontId="28" fillId="0" borderId="60" xfId="0" applyFont="1" applyFill="1" applyBorder="1" applyAlignment="1" applyProtection="1">
      <alignment horizontal="center" vertical="center"/>
      <protection locked="0"/>
    </xf>
    <xf numFmtId="0" fontId="28" fillId="0" borderId="61" xfId="0" applyFont="1" applyFill="1" applyBorder="1" applyAlignment="1" applyProtection="1">
      <alignment horizontal="center" vertical="center"/>
      <protection locked="0"/>
    </xf>
    <xf numFmtId="0" fontId="27" fillId="26" borderId="38" xfId="0" applyFont="1" applyFill="1" applyBorder="1" applyAlignment="1">
      <alignment horizontal="center" vertical="center" wrapText="1" shrinkToFit="1"/>
    </xf>
    <xf numFmtId="0" fontId="29" fillId="0" borderId="62" xfId="34" applyFont="1" applyFill="1" applyBorder="1" applyAlignment="1" applyProtection="1">
      <alignment horizontal="left" vertical="center" wrapText="1"/>
      <protection locked="0"/>
    </xf>
    <xf numFmtId="0" fontId="29" fillId="0" borderId="63" xfId="34" applyFont="1" applyFill="1" applyBorder="1" applyAlignment="1" applyProtection="1">
      <alignment horizontal="left" vertical="center" wrapText="1"/>
      <protection locked="0"/>
    </xf>
    <xf numFmtId="0" fontId="28" fillId="0" borderId="64" xfId="0" applyFont="1" applyFill="1" applyBorder="1" applyAlignment="1" applyProtection="1">
      <alignment horizontal="left" vertical="center" wrapText="1"/>
      <protection locked="0"/>
    </xf>
    <xf numFmtId="0" fontId="29" fillId="0" borderId="65" xfId="34" applyFont="1" applyFill="1" applyBorder="1" applyAlignment="1" applyProtection="1">
      <alignment horizontal="left" vertical="center" wrapText="1"/>
      <protection locked="0"/>
    </xf>
    <xf numFmtId="0" fontId="28" fillId="0" borderId="41" xfId="0" applyFont="1" applyFill="1" applyBorder="1" applyAlignment="1" applyProtection="1">
      <alignment horizontal="left" vertical="center" wrapText="1"/>
      <protection locked="0"/>
    </xf>
    <xf numFmtId="0" fontId="28" fillId="0" borderId="43"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0" fontId="27" fillId="0" borderId="66" xfId="34" applyFont="1" applyFill="1" applyBorder="1" applyAlignment="1" applyProtection="1">
      <alignment horizontal="left" vertical="center" wrapText="1"/>
      <protection locked="0"/>
    </xf>
    <xf numFmtId="0" fontId="28" fillId="0" borderId="31" xfId="0" applyFont="1" applyFill="1" applyBorder="1" applyAlignment="1" applyProtection="1">
      <alignment horizontal="left" vertical="center" wrapText="1"/>
      <protection locked="0"/>
    </xf>
    <xf numFmtId="0" fontId="28" fillId="0" borderId="44" xfId="0" applyFont="1" applyFill="1" applyBorder="1" applyAlignment="1" applyProtection="1">
      <alignment horizontal="left" vertical="center" wrapText="1"/>
      <protection locked="0"/>
    </xf>
    <xf numFmtId="0" fontId="25" fillId="24" borderId="0" xfId="0" applyFont="1" applyFill="1" applyAlignment="1">
      <alignment horizontal="center" vertical="center"/>
    </xf>
    <xf numFmtId="0" fontId="26" fillId="24" borderId="67" xfId="0" applyFont="1" applyFill="1" applyBorder="1" applyAlignment="1">
      <alignment horizontal="left" vertical="center"/>
    </xf>
    <xf numFmtId="0" fontId="26" fillId="24" borderId="68" xfId="0" applyFont="1" applyFill="1" applyBorder="1" applyAlignment="1" applyProtection="1">
      <alignment horizontal="left" vertical="center"/>
    </xf>
    <xf numFmtId="0" fontId="26" fillId="24" borderId="69" xfId="0" applyFont="1" applyFill="1" applyBorder="1" applyAlignment="1">
      <alignment horizontal="left" vertical="center" shrinkToFit="1"/>
    </xf>
    <xf numFmtId="0" fontId="28" fillId="28" borderId="70" xfId="0" applyFont="1" applyFill="1" applyBorder="1" applyAlignment="1" applyProtection="1">
      <alignment horizontal="center" vertical="center" wrapText="1"/>
    </xf>
    <xf numFmtId="0" fontId="28" fillId="28" borderId="41" xfId="0" applyFont="1" applyFill="1" applyBorder="1" applyAlignment="1" applyProtection="1">
      <alignment horizontal="center" vertical="center" wrapText="1"/>
    </xf>
    <xf numFmtId="0" fontId="28" fillId="28" borderId="42" xfId="0" applyFont="1" applyFill="1" applyBorder="1" applyAlignment="1" applyProtection="1">
      <alignment horizontal="center" vertical="center" wrapText="1"/>
    </xf>
    <xf numFmtId="0" fontId="28" fillId="28" borderId="43" xfId="0" applyFont="1" applyFill="1" applyBorder="1" applyAlignment="1" applyProtection="1">
      <alignment horizontal="center" vertical="center" wrapText="1"/>
    </xf>
    <xf numFmtId="0" fontId="26" fillId="0" borderId="71" xfId="0" applyFont="1" applyFill="1" applyBorder="1" applyAlignment="1" applyProtection="1">
      <alignment horizontal="center" vertical="center"/>
      <protection locked="0"/>
    </xf>
    <xf numFmtId="0" fontId="26" fillId="0" borderId="72" xfId="0" applyFont="1" applyFill="1" applyBorder="1" applyAlignment="1" applyProtection="1">
      <alignment horizontal="center" vertical="center"/>
      <protection locked="0"/>
    </xf>
    <xf numFmtId="0" fontId="26" fillId="24" borderId="73" xfId="0" applyFont="1" applyFill="1" applyBorder="1" applyAlignment="1" applyProtection="1">
      <alignment horizontal="center" vertical="center"/>
    </xf>
    <xf numFmtId="0" fontId="26" fillId="0" borderId="73" xfId="0" applyFont="1" applyFill="1" applyBorder="1" applyAlignment="1" applyProtection="1">
      <alignment horizontal="center" vertical="center" shrinkToFit="1"/>
      <protection locked="0"/>
    </xf>
    <xf numFmtId="0" fontId="27" fillId="26" borderId="74" xfId="0" applyFont="1" applyFill="1" applyBorder="1" applyAlignment="1">
      <alignment horizontal="center" vertical="center" wrapText="1" shrinkToFit="1"/>
    </xf>
    <xf numFmtId="0" fontId="27" fillId="26" borderId="75" xfId="0" applyFont="1" applyFill="1" applyBorder="1" applyAlignment="1">
      <alignment horizontal="center" vertical="center" textRotation="255"/>
    </xf>
    <xf numFmtId="0" fontId="27" fillId="26" borderId="53" xfId="0" applyFont="1" applyFill="1" applyBorder="1" applyAlignment="1">
      <alignment horizontal="center" vertical="center" textRotation="255"/>
    </xf>
    <xf numFmtId="0" fontId="27" fillId="26" borderId="54" xfId="0" applyFont="1" applyFill="1" applyBorder="1" applyAlignment="1">
      <alignment horizontal="center" vertical="center" textRotation="255"/>
    </xf>
    <xf numFmtId="0" fontId="28" fillId="28" borderId="76" xfId="0" applyFont="1" applyFill="1" applyBorder="1" applyAlignment="1" applyProtection="1">
      <alignment horizontal="center" vertical="center" wrapText="1"/>
    </xf>
    <xf numFmtId="0" fontId="28" fillId="0" borderId="77" xfId="0" applyFont="1" applyFill="1" applyBorder="1" applyAlignment="1" applyProtection="1">
      <alignment horizontal="center" vertical="center" wrapText="1"/>
      <protection locked="0"/>
    </xf>
    <xf numFmtId="0" fontId="28" fillId="28" borderId="78" xfId="0" applyFont="1" applyFill="1" applyBorder="1" applyAlignment="1" applyProtection="1">
      <alignment horizontal="center" vertical="center" wrapText="1"/>
    </xf>
    <xf numFmtId="0" fontId="28" fillId="28" borderId="79" xfId="0" applyFont="1" applyFill="1" applyBorder="1" applyAlignment="1" applyProtection="1">
      <alignment horizontal="center" vertical="center" wrapText="1"/>
    </xf>
    <xf numFmtId="0" fontId="28" fillId="0" borderId="80" xfId="0" applyFont="1" applyFill="1" applyBorder="1" applyAlignment="1" applyProtection="1">
      <alignment horizontal="center" vertical="center" wrapText="1"/>
      <protection locked="0"/>
    </xf>
    <xf numFmtId="0" fontId="28" fillId="0" borderId="43" xfId="0" applyFont="1" applyFill="1" applyBorder="1" applyAlignment="1" applyProtection="1">
      <alignment horizontal="center" vertical="center" wrapText="1"/>
      <protection locked="0"/>
    </xf>
    <xf numFmtId="0" fontId="28" fillId="0" borderId="42" xfId="0" applyFont="1" applyFill="1" applyBorder="1" applyAlignment="1" applyProtection="1">
      <alignment horizontal="center" vertical="center" wrapText="1"/>
      <protection locked="0"/>
    </xf>
    <xf numFmtId="0" fontId="28" fillId="0" borderId="53" xfId="0" applyFont="1" applyFill="1" applyBorder="1" applyAlignment="1" applyProtection="1">
      <alignment horizontal="center" vertical="center" wrapText="1"/>
      <protection locked="0"/>
    </xf>
    <xf numFmtId="0" fontId="28" fillId="0" borderId="81" xfId="0" applyFont="1" applyFill="1" applyBorder="1" applyAlignment="1" applyProtection="1">
      <alignment horizontal="center" vertical="center" wrapText="1"/>
      <protection locked="0"/>
    </xf>
    <xf numFmtId="0" fontId="26" fillId="0" borderId="82" xfId="0" applyFont="1" applyFill="1" applyBorder="1" applyAlignment="1" applyProtection="1">
      <alignment horizontal="center" vertical="center"/>
      <protection locked="0"/>
    </xf>
    <xf numFmtId="0" fontId="26" fillId="0" borderId="83" xfId="0" applyFont="1" applyFill="1" applyBorder="1" applyAlignment="1" applyProtection="1">
      <alignment horizontal="center" vertical="center"/>
      <protection locked="0"/>
    </xf>
    <xf numFmtId="0" fontId="26" fillId="24" borderId="83" xfId="0" applyFont="1" applyFill="1" applyBorder="1" applyAlignment="1" applyProtection="1">
      <alignment horizontal="center" vertical="center"/>
    </xf>
    <xf numFmtId="0" fontId="26" fillId="0" borderId="83" xfId="0" applyFont="1" applyFill="1" applyBorder="1" applyAlignment="1" applyProtection="1">
      <alignment horizontal="center" vertical="center" shrinkToFit="1"/>
      <protection locked="0"/>
    </xf>
    <xf numFmtId="0" fontId="26" fillId="24" borderId="0" xfId="0" applyFont="1" applyFill="1" applyBorder="1" applyAlignment="1" applyProtection="1">
      <alignment horizontal="left" vertical="center"/>
    </xf>
    <xf numFmtId="0" fontId="27" fillId="26" borderId="84" xfId="0" applyFont="1" applyFill="1" applyBorder="1" applyAlignment="1">
      <alignment horizontal="center" vertical="center" wrapText="1" shrinkToFit="1"/>
    </xf>
    <xf numFmtId="0" fontId="27" fillId="26" borderId="75" xfId="0" applyFont="1" applyFill="1" applyBorder="1" applyAlignment="1">
      <alignment horizontal="center" vertical="center" textRotation="255" wrapText="1" shrinkToFit="1"/>
    </xf>
    <xf numFmtId="0" fontId="27" fillId="26" borderId="53" xfId="0" applyFont="1" applyFill="1" applyBorder="1" applyAlignment="1">
      <alignment horizontal="center" vertical="center" textRotation="255" wrapText="1" shrinkToFit="1"/>
    </xf>
    <xf numFmtId="0" fontId="27" fillId="26" borderId="54" xfId="0" applyFont="1" applyFill="1" applyBorder="1" applyAlignment="1">
      <alignment horizontal="center" vertical="center" textRotation="255" wrapText="1" shrinkToFit="1"/>
    </xf>
    <xf numFmtId="0" fontId="28" fillId="0" borderId="36" xfId="0" applyFont="1" applyFill="1" applyBorder="1" applyAlignment="1" applyProtection="1">
      <alignment horizontal="center" vertical="center" wrapText="1"/>
      <protection locked="0"/>
    </xf>
    <xf numFmtId="0" fontId="28" fillId="0" borderId="85"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8" fillId="0" borderId="58" xfId="0" applyFont="1" applyFill="1" applyBorder="1" applyAlignment="1" applyProtection="1">
      <alignment horizontal="center" vertical="center" wrapText="1"/>
      <protection locked="0"/>
    </xf>
    <xf numFmtId="0" fontId="28" fillId="28" borderId="80" xfId="0" applyFont="1" applyFill="1" applyBorder="1" applyAlignment="1" applyProtection="1">
      <alignment horizontal="center" vertical="center" wrapText="1"/>
    </xf>
    <xf numFmtId="0" fontId="28" fillId="0" borderId="44" xfId="0" applyFont="1" applyFill="1" applyBorder="1" applyAlignment="1" applyProtection="1">
      <alignment horizontal="center" vertical="center" wrapText="1"/>
      <protection locked="0"/>
    </xf>
    <xf numFmtId="0" fontId="27" fillId="26" borderId="45" xfId="0" applyFont="1" applyFill="1" applyBorder="1" applyAlignment="1">
      <alignment horizontal="center" vertical="center" wrapText="1"/>
    </xf>
    <xf numFmtId="0" fontId="27" fillId="26" borderId="86" xfId="0" applyFont="1" applyFill="1" applyBorder="1" applyAlignment="1">
      <alignment horizontal="center" vertical="center" wrapText="1"/>
    </xf>
    <xf numFmtId="0" fontId="27" fillId="26" borderId="87" xfId="0" applyFont="1" applyFill="1" applyBorder="1" applyAlignment="1">
      <alignment horizontal="center" vertical="center" wrapText="1"/>
    </xf>
    <xf numFmtId="0" fontId="28" fillId="0" borderId="76" xfId="0" applyFont="1" applyFill="1" applyBorder="1" applyAlignment="1" applyProtection="1">
      <alignment horizontal="center" vertical="center" wrapText="1"/>
      <protection locked="0"/>
    </xf>
    <xf numFmtId="0" fontId="28" fillId="0" borderId="41" xfId="0" applyFont="1" applyFill="1" applyBorder="1" applyAlignment="1" applyProtection="1">
      <alignment horizontal="center" vertical="center" wrapText="1"/>
      <protection locked="0"/>
    </xf>
    <xf numFmtId="0" fontId="28" fillId="0" borderId="88" xfId="0" applyFont="1" applyFill="1" applyBorder="1" applyAlignment="1" applyProtection="1">
      <alignment horizontal="center" vertical="center" wrapText="1"/>
      <protection locked="0"/>
    </xf>
    <xf numFmtId="0" fontId="27" fillId="26" borderId="89" xfId="0" applyFont="1" applyFill="1" applyBorder="1" applyAlignment="1">
      <alignment vertical="center" wrapText="1"/>
    </xf>
    <xf numFmtId="0" fontId="27" fillId="26" borderId="90" xfId="0" applyFont="1" applyFill="1" applyBorder="1" applyAlignment="1">
      <alignment horizontal="center" vertical="center" wrapText="1"/>
    </xf>
    <xf numFmtId="0" fontId="27" fillId="26" borderId="53" xfId="0" applyFont="1" applyFill="1" applyBorder="1" applyAlignment="1">
      <alignment horizontal="center" vertical="center" wrapText="1"/>
    </xf>
    <xf numFmtId="0" fontId="27" fillId="26" borderId="54" xfId="0" applyFont="1" applyFill="1" applyBorder="1" applyAlignment="1">
      <alignment horizontal="center" vertical="center" wrapText="1"/>
    </xf>
    <xf numFmtId="0" fontId="26" fillId="0" borderId="91" xfId="0" applyFont="1" applyFill="1" applyBorder="1" applyAlignment="1" applyProtection="1">
      <alignment horizontal="center" vertical="center"/>
      <protection locked="0"/>
    </xf>
    <xf numFmtId="0" fontId="26" fillId="0" borderId="92" xfId="0" applyFont="1" applyFill="1" applyBorder="1" applyAlignment="1" applyProtection="1">
      <alignment horizontal="center" vertical="center"/>
      <protection locked="0"/>
    </xf>
    <xf numFmtId="0" fontId="26" fillId="24" borderId="93" xfId="0" applyFont="1" applyFill="1" applyBorder="1" applyAlignment="1" applyProtection="1">
      <alignment horizontal="center" vertical="center"/>
    </xf>
    <xf numFmtId="0" fontId="26" fillId="0" borderId="93" xfId="0" applyFont="1" applyFill="1" applyBorder="1" applyAlignment="1" applyProtection="1">
      <alignment horizontal="center" vertical="center" shrinkToFit="1"/>
      <protection locked="0"/>
    </xf>
    <xf numFmtId="0" fontId="26" fillId="24" borderId="94" xfId="0" applyFont="1" applyFill="1" applyBorder="1" applyAlignment="1" applyProtection="1">
      <alignment horizontal="left" vertical="center"/>
    </xf>
    <xf numFmtId="0" fontId="27" fillId="26" borderId="38" xfId="0" applyFont="1" applyFill="1" applyBorder="1" applyAlignment="1">
      <alignment horizontal="center" vertical="center" wrapText="1"/>
    </xf>
    <xf numFmtId="0" fontId="26" fillId="24" borderId="19" xfId="0" applyFont="1" applyFill="1" applyBorder="1" applyAlignment="1" applyProtection="1">
      <alignment vertical="center"/>
    </xf>
    <xf numFmtId="0" fontId="26" fillId="24" borderId="20" xfId="0" applyFont="1" applyFill="1" applyBorder="1" applyAlignment="1" applyProtection="1">
      <alignment vertical="center"/>
    </xf>
    <xf numFmtId="0" fontId="26" fillId="24" borderId="95" xfId="0" applyFont="1" applyFill="1" applyBorder="1" applyAlignment="1">
      <alignment horizontal="center" vertical="center" wrapText="1"/>
    </xf>
    <xf numFmtId="0" fontId="26" fillId="24" borderId="96" xfId="0" applyFont="1" applyFill="1" applyBorder="1" applyAlignment="1">
      <alignment horizontal="center" vertical="center" wrapText="1"/>
    </xf>
    <xf numFmtId="0" fontId="26" fillId="24" borderId="97" xfId="0" applyFont="1" applyFill="1" applyBorder="1" applyAlignment="1">
      <alignment horizontal="center" vertical="center" wrapText="1"/>
    </xf>
    <xf numFmtId="0" fontId="26" fillId="24" borderId="98" xfId="0" applyFont="1" applyFill="1" applyBorder="1" applyAlignment="1">
      <alignment horizontal="center" vertical="center" wrapText="1"/>
    </xf>
    <xf numFmtId="0" fontId="26" fillId="24" borderId="99" xfId="0" applyFont="1" applyFill="1" applyBorder="1" applyAlignment="1">
      <alignment horizontal="center" vertical="center" wrapText="1"/>
    </xf>
    <xf numFmtId="0" fontId="26" fillId="24" borderId="100" xfId="0" applyFont="1" applyFill="1" applyBorder="1" applyAlignment="1">
      <alignment horizontal="center" vertical="center" wrapText="1"/>
    </xf>
    <xf numFmtId="0" fontId="26" fillId="24" borderId="101" xfId="0" applyFont="1" applyFill="1" applyBorder="1" applyAlignment="1">
      <alignment horizontal="center" vertical="center" wrapText="1"/>
    </xf>
    <xf numFmtId="0" fontId="26" fillId="24" borderId="102" xfId="0" applyFont="1" applyFill="1" applyBorder="1" applyAlignment="1">
      <alignment horizontal="center" vertical="center" wrapText="1"/>
    </xf>
    <xf numFmtId="0" fontId="26" fillId="24" borderId="103"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104" xfId="0" applyFont="1" applyFill="1" applyBorder="1" applyAlignment="1">
      <alignment horizontal="center" vertical="center" wrapText="1"/>
    </xf>
    <xf numFmtId="0" fontId="27" fillId="26" borderId="84" xfId="0" applyFont="1" applyFill="1" applyBorder="1" applyAlignment="1">
      <alignment vertical="center" wrapText="1"/>
    </xf>
    <xf numFmtId="0" fontId="27" fillId="26" borderId="75" xfId="0" applyFont="1" applyFill="1" applyBorder="1" applyAlignment="1">
      <alignment horizontal="center" vertical="center" wrapText="1"/>
    </xf>
    <xf numFmtId="0" fontId="21" fillId="24" borderId="0" xfId="0" applyFont="1" applyFill="1" applyBorder="1" applyAlignment="1">
      <alignment horizontal="right" vertical="center"/>
    </xf>
    <xf numFmtId="0" fontId="28" fillId="28" borderId="36" xfId="0" applyFont="1" applyFill="1" applyBorder="1" applyAlignment="1" applyProtection="1">
      <alignment horizontal="left" vertical="center" wrapText="1"/>
    </xf>
    <xf numFmtId="0" fontId="28" fillId="28" borderId="41" xfId="0" applyFont="1" applyFill="1" applyBorder="1" applyAlignment="1" applyProtection="1">
      <alignment horizontal="left" vertical="center" wrapText="1"/>
    </xf>
    <xf numFmtId="0" fontId="28" fillId="28" borderId="42" xfId="0" applyFont="1" applyFill="1" applyBorder="1" applyAlignment="1" applyProtection="1">
      <alignment horizontal="left" vertical="center" wrapText="1"/>
    </xf>
    <xf numFmtId="0" fontId="28" fillId="28" borderId="43" xfId="0" applyFont="1" applyFill="1" applyBorder="1" applyAlignment="1" applyProtection="1">
      <alignment horizontal="left" vertical="center" wrapText="1"/>
    </xf>
    <xf numFmtId="0" fontId="26" fillId="24" borderId="105" xfId="0" applyFont="1" applyFill="1" applyBorder="1" applyAlignment="1" applyProtection="1">
      <alignment horizontal="center" vertical="center"/>
    </xf>
    <xf numFmtId="0" fontId="26" fillId="24" borderId="101" xfId="0" applyFont="1" applyFill="1" applyBorder="1" applyAlignment="1" applyProtection="1">
      <alignment vertical="center"/>
    </xf>
    <xf numFmtId="0" fontId="26" fillId="24" borderId="101" xfId="0" applyFont="1" applyFill="1" applyBorder="1" applyAlignment="1" applyProtection="1">
      <alignment horizontal="center" vertical="center"/>
    </xf>
    <xf numFmtId="0" fontId="26" fillId="24" borderId="101" xfId="0" applyFont="1" applyFill="1" applyBorder="1" applyAlignment="1" applyProtection="1">
      <alignment vertical="center" wrapText="1"/>
    </xf>
    <xf numFmtId="0" fontId="26" fillId="24" borderId="102" xfId="0" applyFont="1" applyFill="1" applyBorder="1" applyAlignment="1" applyProtection="1">
      <alignment vertical="center"/>
    </xf>
    <xf numFmtId="0" fontId="26" fillId="24" borderId="0" xfId="0" applyFont="1" applyFill="1" applyBorder="1" applyAlignment="1" applyProtection="1">
      <alignment horizontal="center" vertical="center"/>
    </xf>
    <xf numFmtId="0" fontId="26" fillId="24" borderId="106" xfId="0" applyFont="1" applyFill="1" applyBorder="1" applyAlignment="1" applyProtection="1">
      <alignment horizontal="center" vertical="center"/>
    </xf>
    <xf numFmtId="176" fontId="26" fillId="24" borderId="103" xfId="44" applyFont="1" applyFill="1" applyBorder="1" applyAlignment="1" applyProtection="1">
      <alignment horizontal="center" vertical="center"/>
    </xf>
    <xf numFmtId="176" fontId="21" fillId="24" borderId="86" xfId="44" applyFont="1" applyFill="1" applyBorder="1" applyAlignment="1">
      <alignment horizontal="right" vertical="center" wrapText="1" shrinkToFit="1"/>
    </xf>
    <xf numFmtId="176" fontId="28" fillId="28" borderId="36" xfId="44" applyFont="1" applyFill="1" applyBorder="1" applyAlignment="1" applyProtection="1">
      <alignment horizontal="right" vertical="center" shrinkToFit="1"/>
    </xf>
    <xf numFmtId="176" fontId="28" fillId="28" borderId="41" xfId="44" applyFont="1" applyFill="1" applyBorder="1" applyAlignment="1" applyProtection="1">
      <alignment horizontal="right" vertical="center" shrinkToFit="1"/>
    </xf>
    <xf numFmtId="176" fontId="28" fillId="28" borderId="42" xfId="44" applyFont="1" applyFill="1" applyBorder="1" applyAlignment="1" applyProtection="1">
      <alignment horizontal="right" vertical="center" shrinkToFit="1"/>
    </xf>
    <xf numFmtId="176" fontId="28" fillId="28" borderId="107" xfId="44" applyFont="1" applyFill="1" applyBorder="1" applyAlignment="1" applyProtection="1">
      <alignment horizontal="right" vertical="center" shrinkToFit="1"/>
    </xf>
    <xf numFmtId="176" fontId="28" fillId="28" borderId="48" xfId="44" applyFont="1" applyFill="1" applyBorder="1" applyAlignment="1" applyProtection="1">
      <alignment horizontal="right" vertical="center" shrinkToFit="1"/>
    </xf>
    <xf numFmtId="176" fontId="28" fillId="28" borderId="108" xfId="44" applyFont="1" applyFill="1" applyBorder="1" applyAlignment="1" applyProtection="1">
      <alignment horizontal="right" vertical="center" shrinkToFit="1"/>
    </xf>
    <xf numFmtId="176" fontId="28" fillId="28" borderId="48" xfId="44" applyFont="1" applyFill="1" applyBorder="1" applyAlignment="1" applyProtection="1">
      <alignment horizontal="right" vertical="center"/>
    </xf>
    <xf numFmtId="176" fontId="26" fillId="24" borderId="109" xfId="44" applyFont="1" applyFill="1" applyBorder="1" applyAlignment="1" applyProtection="1">
      <alignment horizontal="center" vertical="center"/>
    </xf>
    <xf numFmtId="176" fontId="26" fillId="24" borderId="110" xfId="44" applyFont="1" applyFill="1" applyBorder="1" applyAlignment="1" applyProtection="1">
      <alignment horizontal="center" vertical="center"/>
    </xf>
    <xf numFmtId="176" fontId="26" fillId="24" borderId="111" xfId="44" applyFont="1" applyFill="1" applyBorder="1" applyAlignment="1" applyProtection="1">
      <alignment horizontal="center" vertical="center"/>
    </xf>
    <xf numFmtId="0" fontId="27" fillId="26" borderId="21" xfId="0" applyFont="1" applyFill="1" applyBorder="1" applyAlignment="1">
      <alignment horizontal="center" vertical="center" wrapText="1"/>
    </xf>
    <xf numFmtId="0" fontId="27" fillId="26" borderId="112" xfId="0" applyFont="1" applyFill="1" applyBorder="1" applyAlignment="1">
      <alignment horizontal="center" vertical="center" wrapText="1"/>
    </xf>
    <xf numFmtId="176" fontId="28" fillId="28" borderId="38" xfId="44" applyFont="1" applyFill="1" applyBorder="1" applyAlignment="1" applyProtection="1">
      <alignment horizontal="right" vertical="center" shrinkToFit="1"/>
    </xf>
    <xf numFmtId="176" fontId="28" fillId="28" borderId="113" xfId="44" applyFont="1" applyFill="1" applyBorder="1" applyAlignment="1" applyProtection="1">
      <alignment horizontal="right" vertical="center" shrinkToFit="1"/>
    </xf>
    <xf numFmtId="176" fontId="28" fillId="28" borderId="114" xfId="44" applyFont="1" applyFill="1" applyBorder="1" applyAlignment="1" applyProtection="1">
      <alignment horizontal="right" vertical="center" shrinkToFit="1"/>
    </xf>
    <xf numFmtId="176" fontId="28" fillId="28" borderId="115" xfId="44" applyFont="1" applyFill="1" applyBorder="1" applyAlignment="1" applyProtection="1">
      <alignment horizontal="right" vertical="center" shrinkToFit="1"/>
    </xf>
    <xf numFmtId="176" fontId="28" fillId="28" borderId="80" xfId="44" applyFont="1" applyFill="1" applyBorder="1" applyAlignment="1" applyProtection="1">
      <alignment horizontal="right" vertical="center" shrinkToFit="1"/>
    </xf>
    <xf numFmtId="176" fontId="28" fillId="28" borderId="116" xfId="44" applyFont="1" applyFill="1" applyBorder="1" applyAlignment="1" applyProtection="1">
      <alignment horizontal="right" vertical="center" shrinkToFit="1"/>
    </xf>
    <xf numFmtId="176" fontId="28" fillId="28" borderId="57" xfId="44" applyFont="1" applyFill="1" applyBorder="1" applyAlignment="1" applyProtection="1">
      <alignment horizontal="right" vertical="center" shrinkToFit="1"/>
    </xf>
    <xf numFmtId="176" fontId="28" fillId="28" borderId="58" xfId="44" applyFont="1" applyFill="1" applyBorder="1" applyAlignment="1" applyProtection="1">
      <alignment horizontal="right" vertical="center" shrinkToFit="1"/>
    </xf>
    <xf numFmtId="176" fontId="26" fillId="24" borderId="117" xfId="44" applyFont="1" applyFill="1" applyBorder="1" applyAlignment="1" applyProtection="1">
      <alignment horizontal="center" vertical="center"/>
    </xf>
    <xf numFmtId="176" fontId="26" fillId="24" borderId="118" xfId="44" applyFont="1" applyFill="1" applyBorder="1" applyAlignment="1" applyProtection="1">
      <alignment horizontal="center" vertical="center"/>
    </xf>
    <xf numFmtId="0" fontId="27" fillId="26" borderId="20" xfId="0" applyFont="1" applyFill="1" applyBorder="1" applyAlignment="1">
      <alignment horizontal="center" vertical="center" wrapText="1"/>
    </xf>
    <xf numFmtId="176" fontId="28" fillId="0" borderId="41" xfId="44" applyFont="1" applyFill="1" applyBorder="1" applyAlignment="1" applyProtection="1">
      <alignment horizontal="right" vertical="center" shrinkToFit="1"/>
      <protection locked="0"/>
    </xf>
    <xf numFmtId="176" fontId="28" fillId="0" borderId="119" xfId="44" applyFont="1" applyFill="1" applyBorder="1" applyAlignment="1" applyProtection="1">
      <alignment horizontal="right" vertical="center" shrinkToFit="1"/>
      <protection locked="0"/>
    </xf>
    <xf numFmtId="176" fontId="28" fillId="0" borderId="120" xfId="44" applyFont="1" applyFill="1" applyBorder="1" applyAlignment="1" applyProtection="1">
      <alignment horizontal="right" vertical="center" shrinkToFit="1"/>
      <protection locked="0"/>
    </xf>
    <xf numFmtId="176" fontId="28" fillId="0" borderId="121" xfId="44" applyFont="1" applyFill="1" applyBorder="1" applyAlignment="1" applyProtection="1">
      <alignment horizontal="right" vertical="center" shrinkToFit="1"/>
      <protection locked="0"/>
    </xf>
    <xf numFmtId="176" fontId="28" fillId="0" borderId="120" xfId="44" applyFont="1" applyFill="1" applyBorder="1" applyAlignment="1" applyProtection="1">
      <alignment horizontal="right" vertical="center"/>
      <protection locked="0"/>
    </xf>
    <xf numFmtId="0" fontId="26" fillId="24" borderId="122" xfId="0" applyFont="1" applyFill="1" applyBorder="1" applyAlignment="1" applyProtection="1">
      <alignment horizontal="center" vertical="center"/>
    </xf>
    <xf numFmtId="176" fontId="26" fillId="24" borderId="123" xfId="44" applyFont="1" applyFill="1" applyBorder="1" applyAlignment="1" applyProtection="1">
      <alignment horizontal="center" vertical="center"/>
    </xf>
    <xf numFmtId="176" fontId="26" fillId="24" borderId="124" xfId="44" applyFont="1" applyFill="1" applyBorder="1" applyAlignment="1" applyProtection="1">
      <alignment horizontal="center" vertical="center"/>
    </xf>
    <xf numFmtId="176" fontId="26" fillId="24" borderId="125" xfId="44" applyFont="1" applyFill="1" applyBorder="1" applyAlignment="1" applyProtection="1">
      <alignment horizontal="center" vertical="center"/>
    </xf>
    <xf numFmtId="0" fontId="26" fillId="24" borderId="126" xfId="0" applyFont="1" applyFill="1" applyBorder="1" applyAlignment="1" applyProtection="1">
      <alignment horizontal="center" vertical="center"/>
    </xf>
    <xf numFmtId="176" fontId="26" fillId="24" borderId="127" xfId="44" applyFont="1" applyFill="1" applyBorder="1" applyAlignment="1" applyProtection="1">
      <alignment horizontal="center" vertical="center"/>
    </xf>
    <xf numFmtId="176" fontId="26" fillId="24" borderId="128" xfId="44" applyFont="1" applyFill="1" applyBorder="1" applyAlignment="1" applyProtection="1">
      <alignment horizontal="center" vertical="center"/>
    </xf>
    <xf numFmtId="176" fontId="28" fillId="0" borderId="43" xfId="44" applyFont="1" applyFill="1" applyBorder="1" applyAlignment="1" applyProtection="1">
      <alignment horizontal="right" vertical="center" shrinkToFit="1"/>
      <protection locked="0"/>
    </xf>
    <xf numFmtId="176" fontId="28" fillId="0" borderId="42" xfId="44" applyFont="1" applyFill="1" applyBorder="1" applyAlignment="1" applyProtection="1">
      <alignment horizontal="right" vertical="center" shrinkToFit="1"/>
      <protection locked="0"/>
    </xf>
    <xf numFmtId="176" fontId="28" fillId="0" borderId="44" xfId="44" applyFont="1" applyFill="1" applyBorder="1" applyAlignment="1" applyProtection="1">
      <alignment horizontal="right" vertical="center" shrinkToFit="1"/>
      <protection locked="0"/>
    </xf>
    <xf numFmtId="176" fontId="28" fillId="0" borderId="42" xfId="44" applyFont="1" applyFill="1" applyBorder="1" applyAlignment="1" applyProtection="1">
      <alignment horizontal="right" vertical="center"/>
      <protection locked="0"/>
    </xf>
    <xf numFmtId="0" fontId="25" fillId="24" borderId="104" xfId="0" applyFont="1" applyFill="1" applyBorder="1" applyAlignment="1">
      <alignment horizontal="center" vertical="center"/>
    </xf>
    <xf numFmtId="0" fontId="26" fillId="0" borderId="129" xfId="0" applyFont="1" applyFill="1" applyBorder="1" applyAlignment="1" applyProtection="1">
      <alignment horizontal="center" vertical="center"/>
      <protection locked="0"/>
    </xf>
    <xf numFmtId="0" fontId="26" fillId="0" borderId="130" xfId="0" applyFont="1" applyFill="1" applyBorder="1" applyAlignment="1" applyProtection="1">
      <alignment horizontal="center" vertical="center"/>
      <protection locked="0"/>
    </xf>
    <xf numFmtId="176" fontId="26" fillId="24" borderId="131" xfId="44" applyFont="1" applyFill="1" applyBorder="1" applyAlignment="1" applyProtection="1">
      <alignment horizontal="center" vertical="center"/>
    </xf>
    <xf numFmtId="176" fontId="26" fillId="24" borderId="132" xfId="44" applyFont="1" applyFill="1" applyBorder="1" applyAlignment="1" applyProtection="1">
      <alignment horizontal="center" vertical="center"/>
    </xf>
    <xf numFmtId="176" fontId="26" fillId="24" borderId="133" xfId="44" applyFont="1" applyFill="1" applyBorder="1" applyAlignment="1" applyProtection="1">
      <alignment horizontal="center" vertical="center"/>
    </xf>
    <xf numFmtId="176" fontId="26" fillId="24" borderId="134" xfId="44" applyFont="1" applyFill="1" applyBorder="1" applyAlignment="1" applyProtection="1">
      <alignment horizontal="center" vertical="center"/>
    </xf>
    <xf numFmtId="176" fontId="26" fillId="24" borderId="20" xfId="44" applyFont="1" applyFill="1" applyBorder="1" applyAlignment="1" applyProtection="1">
      <alignment horizontal="center" vertical="center"/>
    </xf>
    <xf numFmtId="176" fontId="26" fillId="24" borderId="135" xfId="44" applyFont="1" applyFill="1" applyBorder="1" applyAlignment="1" applyProtection="1">
      <alignment horizontal="center" vertical="center"/>
    </xf>
    <xf numFmtId="0" fontId="27" fillId="26" borderId="105" xfId="0" applyFont="1" applyFill="1" applyBorder="1" applyAlignment="1">
      <alignment horizontal="center" vertical="center" wrapText="1"/>
    </xf>
    <xf numFmtId="0" fontId="27" fillId="26" borderId="109" xfId="0" applyFont="1" applyFill="1" applyBorder="1" applyAlignment="1">
      <alignment horizontal="center" vertical="center" wrapText="1"/>
    </xf>
    <xf numFmtId="0" fontId="27" fillId="26" borderId="136" xfId="0" applyFont="1" applyFill="1" applyBorder="1" applyAlignment="1">
      <alignment horizontal="center" vertical="center" wrapText="1"/>
    </xf>
    <xf numFmtId="176" fontId="26" fillId="24" borderId="137" xfId="44" applyFont="1" applyFill="1" applyBorder="1" applyAlignment="1" applyProtection="1">
      <alignment horizontal="center" vertical="center"/>
    </xf>
    <xf numFmtId="0" fontId="27" fillId="26" borderId="138" xfId="0" applyFont="1" applyFill="1" applyBorder="1" applyAlignment="1">
      <alignment horizontal="center" vertical="center" wrapText="1"/>
    </xf>
    <xf numFmtId="0" fontId="27" fillId="26" borderId="139" xfId="0" applyFont="1" applyFill="1" applyBorder="1" applyAlignment="1">
      <alignment horizontal="center" vertical="center" wrapText="1"/>
    </xf>
    <xf numFmtId="176" fontId="28" fillId="0" borderId="36" xfId="44" applyFont="1" applyFill="1" applyBorder="1" applyAlignment="1" applyProtection="1">
      <alignment horizontal="right" vertical="center" shrinkToFit="1"/>
      <protection locked="0"/>
    </xf>
    <xf numFmtId="0" fontId="27" fillId="26" borderId="140" xfId="0" applyFont="1" applyFill="1" applyBorder="1" applyAlignment="1">
      <alignment horizontal="center" vertical="center" wrapText="1"/>
    </xf>
    <xf numFmtId="0" fontId="27" fillId="26" borderId="141" xfId="0" applyFont="1" applyFill="1" applyBorder="1" applyAlignment="1">
      <alignment horizontal="center" vertical="center" wrapText="1"/>
    </xf>
    <xf numFmtId="176" fontId="28" fillId="28" borderId="43" xfId="44" applyFont="1" applyFill="1" applyBorder="1" applyAlignment="1" applyProtection="1">
      <alignment horizontal="right" vertical="center" shrinkToFit="1"/>
    </xf>
    <xf numFmtId="176" fontId="28" fillId="28" borderId="42" xfId="44" applyFont="1" applyFill="1" applyBorder="1" applyAlignment="1" applyProtection="1">
      <alignment horizontal="right" vertical="center" shrinkToFit="1"/>
      <protection locked="0"/>
    </xf>
    <xf numFmtId="176" fontId="28" fillId="28" borderId="44" xfId="44" applyFont="1" applyFill="1" applyBorder="1" applyAlignment="1" applyProtection="1">
      <alignment horizontal="right" vertical="center" shrinkToFit="1"/>
      <protection locked="0"/>
    </xf>
    <xf numFmtId="176" fontId="28" fillId="28" borderId="42" xfId="44" applyFont="1" applyFill="1" applyBorder="1" applyAlignment="1" applyProtection="1">
      <alignment horizontal="right" vertical="center"/>
      <protection locked="0"/>
    </xf>
    <xf numFmtId="0" fontId="27" fillId="26" borderId="142" xfId="0" applyFont="1" applyFill="1" applyBorder="1" applyAlignment="1">
      <alignment horizontal="center" vertical="center" wrapText="1"/>
    </xf>
    <xf numFmtId="0" fontId="27" fillId="26" borderId="143" xfId="0" applyFont="1" applyFill="1" applyBorder="1" applyAlignment="1">
      <alignment horizontal="center" vertical="center" wrapText="1"/>
    </xf>
    <xf numFmtId="0" fontId="26" fillId="0" borderId="144" xfId="0" applyFont="1" applyFill="1" applyBorder="1" applyAlignment="1" applyProtection="1">
      <alignment horizontal="center" vertical="center"/>
      <protection locked="0"/>
    </xf>
    <xf numFmtId="0" fontId="26" fillId="0" borderId="145" xfId="0" applyFont="1" applyFill="1" applyBorder="1" applyAlignment="1" applyProtection="1">
      <alignment horizontal="center" vertical="center"/>
      <protection locked="0"/>
    </xf>
    <xf numFmtId="176" fontId="26" fillId="24" borderId="146" xfId="44" applyFont="1" applyFill="1" applyBorder="1" applyAlignment="1" applyProtection="1">
      <alignment horizontal="center" vertical="center"/>
    </xf>
    <xf numFmtId="176" fontId="26" fillId="24" borderId="147" xfId="44" applyFont="1" applyFill="1" applyBorder="1" applyAlignment="1" applyProtection="1">
      <alignment horizontal="center" vertical="center"/>
    </xf>
    <xf numFmtId="176" fontId="26" fillId="24" borderId="148" xfId="44" applyFont="1" applyFill="1" applyBorder="1" applyAlignment="1" applyProtection="1">
      <alignment horizontal="center" vertical="center"/>
    </xf>
    <xf numFmtId="176" fontId="26" fillId="24" borderId="149" xfId="44" applyFont="1" applyFill="1" applyBorder="1" applyAlignment="1" applyProtection="1">
      <alignment horizontal="center" vertical="center"/>
    </xf>
    <xf numFmtId="176" fontId="26" fillId="24" borderId="150" xfId="44" applyFont="1" applyFill="1" applyBorder="1" applyAlignment="1" applyProtection="1">
      <alignment horizontal="center" vertical="center"/>
    </xf>
    <xf numFmtId="0" fontId="26" fillId="24" borderId="150"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151" xfId="0" applyFont="1" applyFill="1" applyBorder="1" applyAlignment="1">
      <alignment horizontal="center" vertical="center" wrapText="1"/>
    </xf>
    <xf numFmtId="0" fontId="27" fillId="26" borderId="152" xfId="0" applyFont="1" applyFill="1" applyBorder="1" applyAlignment="1">
      <alignment horizontal="center" vertical="center" wrapText="1"/>
    </xf>
    <xf numFmtId="0" fontId="21" fillId="26" borderId="153" xfId="0" applyFont="1" applyFill="1" applyBorder="1" applyAlignment="1">
      <alignment horizontal="center" vertical="center" wrapText="1"/>
    </xf>
    <xf numFmtId="0" fontId="21" fillId="26" borderId="154" xfId="0" applyFont="1" applyFill="1" applyBorder="1" applyAlignment="1">
      <alignment horizontal="center" vertical="center" wrapText="1"/>
    </xf>
    <xf numFmtId="0" fontId="27" fillId="26" borderId="155" xfId="0" applyFont="1" applyFill="1" applyBorder="1" applyAlignment="1">
      <alignment horizontal="center" vertical="center" wrapText="1"/>
    </xf>
    <xf numFmtId="176" fontId="21" fillId="24" borderId="156" xfId="44" applyFont="1" applyFill="1" applyBorder="1" applyAlignment="1">
      <alignment horizontal="center" vertical="center" shrinkToFit="1"/>
    </xf>
    <xf numFmtId="0" fontId="26" fillId="24" borderId="21" xfId="0" applyFont="1" applyFill="1" applyBorder="1" applyAlignment="1" applyProtection="1">
      <alignment horizontal="center" vertical="center" wrapText="1"/>
    </xf>
    <xf numFmtId="0" fontId="26" fillId="24" borderId="117" xfId="0" applyFont="1" applyFill="1" applyBorder="1" applyAlignment="1" applyProtection="1">
      <alignment horizontal="center" vertical="center" wrapText="1"/>
    </xf>
    <xf numFmtId="0" fontId="26" fillId="24" borderId="157" xfId="0" applyFont="1" applyFill="1" applyBorder="1" applyAlignment="1" applyProtection="1">
      <alignment horizontal="center" vertical="center" wrapText="1"/>
    </xf>
    <xf numFmtId="0" fontId="26" fillId="24" borderId="157" xfId="0" applyFont="1" applyFill="1" applyBorder="1" applyAlignment="1" applyProtection="1">
      <alignment horizontal="right" vertical="center" wrapText="1"/>
    </xf>
    <xf numFmtId="0" fontId="26" fillId="24" borderId="158" xfId="0" applyFont="1" applyFill="1" applyBorder="1" applyAlignment="1" applyProtection="1">
      <alignment horizontal="center" vertical="center" wrapText="1"/>
    </xf>
    <xf numFmtId="0" fontId="26" fillId="24" borderId="159" xfId="0" applyFont="1" applyFill="1" applyBorder="1" applyAlignment="1" applyProtection="1">
      <alignment horizontal="center" vertical="center" wrapText="1"/>
    </xf>
    <xf numFmtId="0" fontId="26" fillId="24" borderId="11" xfId="0" applyFont="1" applyFill="1" applyBorder="1" applyAlignment="1" applyProtection="1">
      <alignment horizontal="center" vertical="center" wrapText="1"/>
    </xf>
    <xf numFmtId="0" fontId="26" fillId="24" borderId="160" xfId="0" applyFont="1" applyFill="1" applyBorder="1" applyAlignment="1" applyProtection="1">
      <alignment horizontal="center" vertical="center" wrapText="1"/>
    </xf>
    <xf numFmtId="0" fontId="26" fillId="24" borderId="161" xfId="0" applyFont="1" applyFill="1" applyBorder="1" applyAlignment="1" applyProtection="1">
      <alignment horizontal="center" vertical="center" wrapText="1"/>
    </xf>
    <xf numFmtId="0" fontId="26" fillId="24" borderId="161" xfId="0" applyFont="1" applyFill="1" applyBorder="1" applyAlignment="1" applyProtection="1">
      <alignment horizontal="center" vertical="center"/>
    </xf>
    <xf numFmtId="0" fontId="27" fillId="26" borderId="38" xfId="0" applyFont="1" applyFill="1" applyBorder="1" applyAlignment="1">
      <alignment horizontal="left" vertical="center" wrapText="1"/>
    </xf>
    <xf numFmtId="0" fontId="27" fillId="26" borderId="53" xfId="0" applyFont="1" applyFill="1" applyBorder="1" applyAlignment="1">
      <alignment horizontal="left" vertical="center" wrapText="1"/>
    </xf>
    <xf numFmtId="0" fontId="27" fillId="26" borderId="54" xfId="0" applyFont="1" applyFill="1" applyBorder="1" applyAlignment="1">
      <alignment horizontal="left" vertical="center" wrapText="1"/>
    </xf>
    <xf numFmtId="0" fontId="28" fillId="0" borderId="38" xfId="0" applyFont="1" applyFill="1" applyBorder="1" applyAlignment="1" applyProtection="1">
      <alignment horizontal="left" vertical="top" wrapText="1"/>
      <protection locked="0"/>
    </xf>
    <xf numFmtId="0" fontId="28" fillId="0" borderId="162" xfId="0" applyFont="1" applyFill="1" applyBorder="1" applyAlignment="1" applyProtection="1">
      <alignment horizontal="left" vertical="top" wrapText="1"/>
      <protection locked="0"/>
    </xf>
    <xf numFmtId="0" fontId="28" fillId="0" borderId="42" xfId="0" applyFont="1" applyFill="1" applyBorder="1" applyAlignment="1" applyProtection="1">
      <alignment horizontal="left" vertical="top" wrapText="1"/>
      <protection locked="0"/>
    </xf>
    <xf numFmtId="0" fontId="28" fillId="0" borderId="41" xfId="0" applyFont="1" applyFill="1" applyBorder="1" applyAlignment="1" applyProtection="1">
      <alignment horizontal="left" vertical="top" wrapText="1"/>
      <protection locked="0"/>
    </xf>
    <xf numFmtId="0" fontId="28" fillId="0" borderId="43" xfId="0" applyFont="1" applyFill="1" applyBorder="1" applyAlignment="1" applyProtection="1">
      <alignment horizontal="left" vertical="top" wrapText="1"/>
      <protection locked="0"/>
    </xf>
    <xf numFmtId="0" fontId="26" fillId="24" borderId="163" xfId="0" applyFont="1" applyFill="1" applyBorder="1" applyAlignment="1" applyProtection="1">
      <alignment horizontal="center" vertical="center" wrapText="1"/>
    </xf>
    <xf numFmtId="0" fontId="26" fillId="24" borderId="123" xfId="0" applyFont="1" applyFill="1" applyBorder="1" applyAlignment="1" applyProtection="1">
      <alignment horizontal="center" vertical="center" wrapText="1"/>
    </xf>
    <xf numFmtId="0" fontId="26" fillId="24" borderId="123" xfId="0" applyFont="1" applyFill="1" applyBorder="1" applyAlignment="1" applyProtection="1">
      <alignment horizontal="right" vertical="center" wrapText="1"/>
    </xf>
    <xf numFmtId="0" fontId="26" fillId="24" borderId="164" xfId="0" applyFont="1" applyFill="1" applyBorder="1" applyAlignment="1" applyProtection="1">
      <alignment horizontal="center" vertical="center" wrapText="1"/>
    </xf>
    <xf numFmtId="0" fontId="26" fillId="24" borderId="165" xfId="0" applyFont="1" applyFill="1" applyBorder="1" applyAlignment="1" applyProtection="1">
      <alignment horizontal="center" vertical="center" wrapText="1"/>
    </xf>
    <xf numFmtId="0" fontId="26" fillId="24" borderId="166" xfId="0" applyFont="1" applyFill="1" applyBorder="1" applyAlignment="1" applyProtection="1">
      <alignment horizontal="center" vertical="center" wrapText="1"/>
    </xf>
    <xf numFmtId="0" fontId="26" fillId="24" borderId="128" xfId="0" applyFont="1" applyFill="1" applyBorder="1" applyAlignment="1" applyProtection="1">
      <alignment horizontal="center" vertical="center" wrapText="1"/>
    </xf>
    <xf numFmtId="0" fontId="26" fillId="24" borderId="167" xfId="0" applyFont="1" applyFill="1" applyBorder="1" applyAlignment="1" applyProtection="1">
      <alignment horizontal="center" vertical="center" wrapText="1"/>
    </xf>
    <xf numFmtId="0" fontId="26" fillId="24" borderId="167" xfId="0" applyFont="1" applyFill="1" applyBorder="1" applyAlignment="1" applyProtection="1">
      <alignment horizontal="center" vertical="center"/>
    </xf>
    <xf numFmtId="176" fontId="26" fillId="0" borderId="168" xfId="44" applyFont="1" applyFill="1" applyBorder="1" applyAlignment="1" applyProtection="1">
      <alignment horizontal="center" vertical="center"/>
      <protection locked="0"/>
    </xf>
    <xf numFmtId="176" fontId="26" fillId="0" borderId="132" xfId="44" applyFont="1" applyFill="1" applyBorder="1" applyAlignment="1" applyProtection="1">
      <alignment horizontal="center" vertical="center"/>
      <protection locked="0"/>
    </xf>
    <xf numFmtId="176" fontId="26" fillId="0" borderId="169" xfId="44" applyFont="1" applyFill="1" applyBorder="1" applyAlignment="1" applyProtection="1">
      <alignment horizontal="center" vertical="center"/>
      <protection locked="0"/>
    </xf>
    <xf numFmtId="176" fontId="26" fillId="24" borderId="73" xfId="0" applyNumberFormat="1" applyFont="1" applyFill="1" applyBorder="1" applyAlignment="1" applyProtection="1">
      <alignment horizontal="center" vertical="center"/>
    </xf>
    <xf numFmtId="176" fontId="26" fillId="24" borderId="169" xfId="0" applyNumberFormat="1" applyFont="1" applyFill="1" applyBorder="1" applyAlignment="1" applyProtection="1">
      <alignment horizontal="center" vertical="center"/>
    </xf>
    <xf numFmtId="176" fontId="26" fillId="24" borderId="170" xfId="0" applyNumberFormat="1" applyFont="1" applyFill="1" applyBorder="1" applyAlignment="1" applyProtection="1">
      <alignment horizontal="center" vertical="center"/>
    </xf>
    <xf numFmtId="176" fontId="26" fillId="24" borderId="171" xfId="0" applyNumberFormat="1" applyFont="1" applyFill="1" applyBorder="1" applyAlignment="1" applyProtection="1">
      <alignment horizontal="center" vertical="center"/>
    </xf>
    <xf numFmtId="0" fontId="21" fillId="24" borderId="0" xfId="0" applyFont="1" applyFill="1" applyBorder="1" applyAlignment="1">
      <alignment horizontal="center" vertical="center"/>
    </xf>
    <xf numFmtId="176" fontId="26" fillId="0" borderId="21" xfId="44" applyFont="1" applyFill="1" applyBorder="1" applyAlignment="1" applyProtection="1">
      <alignment horizontal="center" vertical="center"/>
      <protection locked="0"/>
    </xf>
    <xf numFmtId="176" fontId="26" fillId="0" borderId="117" xfId="44" applyFont="1" applyFill="1" applyBorder="1" applyAlignment="1" applyProtection="1">
      <alignment horizontal="center" vertical="center"/>
      <protection locked="0"/>
    </xf>
    <xf numFmtId="176" fontId="26" fillId="0" borderId="141" xfId="44" applyFont="1" applyFill="1" applyBorder="1" applyAlignment="1" applyProtection="1">
      <alignment horizontal="center" vertical="center"/>
      <protection locked="0"/>
    </xf>
    <xf numFmtId="176" fontId="26" fillId="24" borderId="83" xfId="0" applyNumberFormat="1" applyFont="1" applyFill="1" applyBorder="1" applyAlignment="1" applyProtection="1">
      <alignment horizontal="center" vertical="center"/>
    </xf>
    <xf numFmtId="176" fontId="26" fillId="24" borderId="141" xfId="0" applyNumberFormat="1" applyFont="1" applyFill="1" applyBorder="1" applyAlignment="1" applyProtection="1">
      <alignment horizontal="center" vertical="center"/>
    </xf>
    <xf numFmtId="176" fontId="26" fillId="24" borderId="172" xfId="0" applyNumberFormat="1" applyFont="1" applyFill="1" applyBorder="1" applyAlignment="1" applyProtection="1">
      <alignment horizontal="center" vertical="center"/>
    </xf>
    <xf numFmtId="176" fontId="26" fillId="0" borderId="14" xfId="44" applyFont="1" applyFill="1" applyBorder="1" applyAlignment="1" applyProtection="1">
      <alignment horizontal="center" vertical="center"/>
      <protection locked="0"/>
    </xf>
    <xf numFmtId="176" fontId="26" fillId="0" borderId="146" xfId="44" applyFont="1" applyFill="1" applyBorder="1" applyAlignment="1" applyProtection="1">
      <alignment horizontal="center" vertical="center"/>
      <protection locked="0"/>
    </xf>
    <xf numFmtId="176" fontId="26" fillId="0" borderId="173" xfId="44" applyFont="1" applyFill="1" applyBorder="1" applyAlignment="1" applyProtection="1">
      <alignment horizontal="center" vertical="center"/>
      <protection locked="0"/>
    </xf>
    <xf numFmtId="176" fontId="26" fillId="24" borderId="92" xfId="0" applyNumberFormat="1" applyFont="1" applyFill="1" applyBorder="1" applyAlignment="1" applyProtection="1">
      <alignment horizontal="center" vertical="center"/>
    </xf>
    <xf numFmtId="176" fontId="26" fillId="24" borderId="173" xfId="0" applyNumberFormat="1" applyFont="1" applyFill="1" applyBorder="1" applyAlignment="1" applyProtection="1">
      <alignment horizontal="center" vertical="center"/>
    </xf>
    <xf numFmtId="176" fontId="26" fillId="24" borderId="174" xfId="0" applyNumberFormat="1" applyFont="1" applyFill="1" applyBorder="1" applyAlignment="1" applyProtection="1">
      <alignment horizontal="center" vertical="center"/>
    </xf>
    <xf numFmtId="0" fontId="26" fillId="24" borderId="175" xfId="0" applyFont="1" applyFill="1" applyBorder="1" applyAlignment="1" applyProtection="1">
      <alignment vertical="center" wrapText="1"/>
    </xf>
    <xf numFmtId="0" fontId="26" fillId="24" borderId="176" xfId="0" applyFont="1" applyFill="1" applyBorder="1" applyAlignment="1" applyProtection="1">
      <alignment vertical="center" wrapText="1"/>
    </xf>
    <xf numFmtId="0" fontId="26" fillId="24" borderId="11" xfId="0" applyFont="1" applyFill="1" applyBorder="1" applyAlignment="1" applyProtection="1">
      <alignment horizontal="right" vertical="center" wrapText="1"/>
    </xf>
    <xf numFmtId="0" fontId="26" fillId="24" borderId="160" xfId="0" applyFont="1" applyFill="1" applyBorder="1" applyAlignment="1" applyProtection="1">
      <alignment vertical="center" wrapText="1"/>
    </xf>
    <xf numFmtId="0" fontId="26" fillId="24" borderId="11" xfId="0" applyFont="1" applyFill="1" applyBorder="1" applyAlignment="1" applyProtection="1">
      <alignment vertical="center" wrapText="1"/>
    </xf>
    <xf numFmtId="0" fontId="26" fillId="24" borderId="159" xfId="0" applyFont="1" applyFill="1" applyBorder="1" applyAlignment="1" applyProtection="1">
      <alignment horizontal="right" vertical="center" wrapText="1"/>
    </xf>
    <xf numFmtId="0" fontId="26" fillId="24" borderId="159" xfId="0" applyFont="1" applyFill="1" applyBorder="1" applyAlignment="1" applyProtection="1">
      <alignment vertical="center" wrapText="1"/>
    </xf>
    <xf numFmtId="0" fontId="26" fillId="24" borderId="177" xfId="0" applyFont="1" applyFill="1" applyBorder="1" applyAlignment="1" applyProtection="1">
      <alignment horizontal="center" vertical="center" wrapText="1"/>
    </xf>
    <xf numFmtId="176" fontId="26" fillId="24" borderId="161" xfId="0" applyNumberFormat="1" applyFont="1" applyFill="1" applyBorder="1" applyAlignment="1" applyProtection="1">
      <alignment horizontal="center" vertical="center"/>
    </xf>
    <xf numFmtId="0" fontId="21" fillId="24" borderId="172" xfId="0" applyFont="1" applyFill="1" applyBorder="1" applyAlignment="1">
      <alignment vertical="center"/>
    </xf>
    <xf numFmtId="0" fontId="21" fillId="24" borderId="0" xfId="0" applyFont="1" applyFill="1" applyBorder="1">
      <alignment vertical="center"/>
    </xf>
    <xf numFmtId="0" fontId="26" fillId="24" borderId="178" xfId="0" applyFont="1" applyFill="1" applyBorder="1" applyAlignment="1" applyProtection="1">
      <alignment horizontal="center" vertical="center" wrapText="1"/>
    </xf>
    <xf numFmtId="0" fontId="26" fillId="24" borderId="0" xfId="0" applyFont="1" applyFill="1" applyBorder="1" applyAlignment="1" applyProtection="1">
      <alignment horizontal="right" vertical="center" wrapText="1"/>
    </xf>
    <xf numFmtId="0" fontId="26" fillId="24" borderId="109" xfId="0" applyFont="1" applyFill="1" applyBorder="1" applyAlignment="1" applyProtection="1">
      <alignment horizontal="center" vertical="center" wrapText="1"/>
    </xf>
    <xf numFmtId="0" fontId="26" fillId="24" borderId="83" xfId="0" applyFont="1" applyFill="1" applyBorder="1" applyAlignment="1" applyProtection="1">
      <alignment horizontal="right" vertical="center" wrapText="1"/>
    </xf>
    <xf numFmtId="0" fontId="26" fillId="24" borderId="10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0" fontId="26" fillId="24" borderId="104" xfId="0" applyFont="1" applyFill="1" applyBorder="1" applyAlignment="1" applyProtection="1">
      <alignment horizontal="center" vertical="center" wrapText="1"/>
    </xf>
    <xf numFmtId="176" fontId="21" fillId="24" borderId="0" xfId="44" applyFont="1" applyFill="1" applyBorder="1" applyAlignment="1">
      <alignment horizontal="center" vertical="center" shrinkToFit="1"/>
    </xf>
    <xf numFmtId="0" fontId="28" fillId="0" borderId="36" xfId="44" applyNumberFormat="1" applyFont="1" applyFill="1" applyBorder="1" applyAlignment="1" applyProtection="1">
      <alignment vertical="center" wrapText="1"/>
      <protection locked="0"/>
    </xf>
    <xf numFmtId="0" fontId="28" fillId="0" borderId="41" xfId="44" applyNumberFormat="1" applyFont="1" applyFill="1" applyBorder="1" applyAlignment="1" applyProtection="1">
      <alignment vertical="center" wrapText="1"/>
      <protection locked="0"/>
    </xf>
    <xf numFmtId="0" fontId="28" fillId="0" borderId="42" xfId="44" applyNumberFormat="1" applyFont="1" applyFill="1" applyBorder="1" applyAlignment="1" applyProtection="1">
      <alignment vertical="center" wrapText="1"/>
      <protection locked="0"/>
    </xf>
    <xf numFmtId="0" fontId="28" fillId="0" borderId="43" xfId="44" applyNumberFormat="1" applyFont="1" applyFill="1" applyBorder="1" applyAlignment="1" applyProtection="1">
      <alignment vertical="center" wrapText="1"/>
      <protection locked="0"/>
    </xf>
    <xf numFmtId="0" fontId="28" fillId="0" borderId="44" xfId="44" applyNumberFormat="1" applyFont="1" applyFill="1" applyBorder="1" applyAlignment="1" applyProtection="1">
      <alignment vertical="center" wrapText="1"/>
      <protection locked="0"/>
    </xf>
    <xf numFmtId="0" fontId="26" fillId="24" borderId="179" xfId="0" applyFont="1" applyFill="1" applyBorder="1" applyAlignment="1" applyProtection="1">
      <alignment horizontal="center" vertical="center" wrapText="1"/>
    </xf>
    <xf numFmtId="0" fontId="26" fillId="24" borderId="166" xfId="0" applyFont="1" applyFill="1" applyBorder="1" applyAlignment="1" applyProtection="1">
      <alignment horizontal="right" vertical="center" wrapText="1"/>
    </xf>
    <xf numFmtId="0" fontId="26" fillId="24" borderId="165" xfId="0" applyFont="1" applyFill="1" applyBorder="1" applyAlignment="1" applyProtection="1">
      <alignment horizontal="right" vertical="center" wrapText="1"/>
    </xf>
    <xf numFmtId="176" fontId="26" fillId="24" borderId="167" xfId="0" applyNumberFormat="1" applyFont="1" applyFill="1" applyBorder="1" applyAlignment="1" applyProtection="1">
      <alignment horizontal="center" vertical="center"/>
    </xf>
    <xf numFmtId="176" fontId="26" fillId="0" borderId="180" xfId="44" applyFont="1" applyFill="1" applyBorder="1" applyAlignment="1" applyProtection="1">
      <alignment horizontal="center" vertical="center"/>
      <protection locked="0"/>
    </xf>
    <xf numFmtId="176" fontId="26" fillId="0" borderId="132" xfId="0" applyNumberFormat="1" applyFont="1" applyFill="1" applyBorder="1" applyAlignment="1" applyProtection="1">
      <alignment horizontal="right" vertical="center"/>
      <protection locked="0"/>
    </xf>
    <xf numFmtId="176" fontId="26" fillId="24" borderId="170" xfId="0" applyNumberFormat="1" applyFont="1" applyFill="1" applyBorder="1" applyAlignment="1" applyProtection="1">
      <alignment horizontal="right" vertical="center"/>
    </xf>
    <xf numFmtId="176" fontId="26" fillId="24" borderId="132" xfId="0" applyNumberFormat="1" applyFont="1" applyFill="1" applyBorder="1" applyAlignment="1" applyProtection="1">
      <alignment horizontal="right" vertical="center"/>
    </xf>
    <xf numFmtId="176" fontId="26" fillId="0" borderId="170" xfId="0" applyNumberFormat="1" applyFont="1" applyFill="1" applyBorder="1" applyAlignment="1" applyProtection="1">
      <alignment horizontal="right" vertical="center"/>
      <protection locked="0"/>
    </xf>
    <xf numFmtId="0" fontId="28" fillId="0" borderId="36" xfId="0" applyFont="1" applyFill="1" applyBorder="1" applyAlignment="1" applyProtection="1">
      <alignment horizontal="left" vertical="center" wrapText="1"/>
      <protection locked="0"/>
    </xf>
    <xf numFmtId="176" fontId="26" fillId="0" borderId="82" xfId="44" applyFont="1" applyFill="1" applyBorder="1" applyAlignment="1" applyProtection="1">
      <alignment horizontal="center" vertical="center"/>
      <protection locked="0"/>
    </xf>
    <xf numFmtId="176" fontId="26" fillId="0" borderId="117" xfId="0" applyNumberFormat="1" applyFont="1" applyFill="1" applyBorder="1" applyAlignment="1" applyProtection="1">
      <alignment horizontal="right" vertical="center"/>
      <protection locked="0"/>
    </xf>
    <xf numFmtId="176" fontId="26" fillId="24" borderId="103" xfId="0" applyNumberFormat="1" applyFont="1" applyFill="1" applyBorder="1" applyAlignment="1" applyProtection="1">
      <alignment horizontal="right" vertical="center"/>
    </xf>
    <xf numFmtId="176" fontId="26" fillId="24" borderId="117" xfId="0" applyNumberFormat="1" applyFont="1" applyFill="1" applyBorder="1" applyAlignment="1" applyProtection="1">
      <alignment horizontal="right" vertical="center"/>
    </xf>
    <xf numFmtId="176" fontId="26" fillId="0" borderId="103" xfId="0" applyNumberFormat="1" applyFont="1" applyFill="1" applyBorder="1" applyAlignment="1" applyProtection="1">
      <alignment horizontal="right" vertical="center"/>
      <protection locked="0"/>
    </xf>
    <xf numFmtId="0" fontId="21" fillId="24" borderId="104" xfId="0" applyFont="1" applyFill="1" applyBorder="1" applyAlignment="1">
      <alignment horizontal="right" vertical="center"/>
    </xf>
    <xf numFmtId="176" fontId="26" fillId="0" borderId="91" xfId="44" applyFont="1" applyFill="1" applyBorder="1" applyAlignment="1" applyProtection="1">
      <alignment horizontal="center" vertical="center"/>
      <protection locked="0"/>
    </xf>
    <xf numFmtId="176" fontId="26" fillId="0" borderId="146" xfId="0" applyNumberFormat="1" applyFont="1" applyFill="1" applyBorder="1" applyAlignment="1" applyProtection="1">
      <alignment horizontal="right" vertical="center"/>
      <protection locked="0"/>
    </xf>
    <xf numFmtId="176" fontId="26" fillId="24" borderId="150" xfId="0" applyNumberFormat="1" applyFont="1" applyFill="1" applyBorder="1" applyAlignment="1" applyProtection="1">
      <alignment horizontal="right" vertical="center"/>
    </xf>
    <xf numFmtId="176" fontId="26" fillId="24" borderId="146" xfId="0" applyNumberFormat="1" applyFont="1" applyFill="1" applyBorder="1" applyAlignment="1" applyProtection="1">
      <alignment horizontal="right" vertical="center"/>
    </xf>
    <xf numFmtId="176" fontId="26" fillId="0" borderId="150" xfId="0" applyNumberFormat="1" applyFont="1" applyFill="1" applyBorder="1" applyAlignment="1" applyProtection="1">
      <alignment horizontal="right" vertical="center"/>
      <protection locked="0"/>
    </xf>
    <xf numFmtId="0" fontId="26" fillId="24" borderId="150" xfId="0" applyFont="1" applyFill="1" applyBorder="1" applyAlignment="1" applyProtection="1">
      <alignment horizontal="center" vertical="center" wrapText="1"/>
    </xf>
    <xf numFmtId="0" fontId="26" fillId="24" borderId="15" xfId="0" applyFont="1" applyFill="1" applyBorder="1" applyAlignment="1" applyProtection="1">
      <alignment horizontal="center" vertical="center" wrapText="1"/>
    </xf>
    <xf numFmtId="0" fontId="26" fillId="24" borderId="151" xfId="0" applyFont="1" applyFill="1" applyBorder="1" applyAlignment="1" applyProtection="1">
      <alignment horizontal="center" vertical="center" wrapText="1"/>
    </xf>
    <xf numFmtId="0" fontId="21" fillId="27" borderId="181" xfId="0" applyFont="1" applyFill="1" applyBorder="1" applyAlignment="1">
      <alignment horizontal="center" vertical="center" wrapText="1"/>
    </xf>
    <xf numFmtId="0" fontId="21" fillId="27" borderId="182" xfId="0" applyFont="1" applyFill="1" applyBorder="1" applyAlignment="1">
      <alignment horizontal="center" vertical="center" wrapText="1"/>
    </xf>
    <xf numFmtId="0" fontId="21" fillId="27" borderId="183" xfId="0" applyFont="1" applyFill="1" applyBorder="1" applyAlignment="1">
      <alignment horizontal="center" vertical="center" wrapText="1"/>
    </xf>
    <xf numFmtId="0" fontId="21" fillId="24" borderId="174" xfId="0" applyFont="1" applyFill="1" applyBorder="1" applyAlignment="1">
      <alignment vertical="center" wrapText="1"/>
    </xf>
    <xf numFmtId="0" fontId="28" fillId="0" borderId="184" xfId="0" applyFont="1" applyFill="1" applyBorder="1" applyAlignment="1" applyProtection="1">
      <alignment horizontal="center" vertical="center" wrapText="1"/>
      <protection locked="0"/>
    </xf>
    <xf numFmtId="0" fontId="28" fillId="0" borderId="185" xfId="0" applyFont="1" applyFill="1" applyBorder="1" applyAlignment="1" applyProtection="1">
      <alignment horizontal="center" vertical="center" wrapText="1"/>
      <protection locked="0"/>
    </xf>
    <xf numFmtId="0" fontId="28" fillId="0" borderId="186" xfId="0" applyFont="1" applyFill="1" applyBorder="1" applyAlignment="1" applyProtection="1">
      <alignment horizontal="center" vertical="center" wrapText="1"/>
      <protection locked="0"/>
    </xf>
    <xf numFmtId="0" fontId="28" fillId="0" borderId="186" xfId="0" applyFont="1" applyFill="1" applyBorder="1" applyAlignment="1" applyProtection="1">
      <alignment horizontal="center" vertical="center"/>
      <protection locked="0"/>
    </xf>
    <xf numFmtId="0" fontId="28" fillId="0" borderId="187" xfId="0" applyFont="1" applyFill="1" applyBorder="1" applyAlignment="1" applyProtection="1">
      <alignment horizontal="center" vertical="center" wrapText="1"/>
      <protection locked="0"/>
    </xf>
    <xf numFmtId="0" fontId="28" fillId="0" borderId="188" xfId="0" applyFont="1" applyFill="1" applyBorder="1" applyAlignment="1" applyProtection="1">
      <alignment horizontal="center" vertical="center" wrapText="1"/>
      <protection locked="0"/>
    </xf>
    <xf numFmtId="0" fontId="21" fillId="0" borderId="189" xfId="0" applyFont="1" applyBorder="1" applyAlignment="1">
      <alignment vertical="center" wrapText="1"/>
    </xf>
    <xf numFmtId="0" fontId="21" fillId="0" borderId="190" xfId="0" applyFont="1" applyBorder="1" applyAlignment="1">
      <alignment horizontal="center" vertical="center" wrapText="1"/>
    </xf>
    <xf numFmtId="0" fontId="21" fillId="0" borderId="191" xfId="0" applyFont="1" applyBorder="1" applyAlignment="1">
      <alignment horizontal="center" vertical="center" wrapText="1"/>
    </xf>
    <xf numFmtId="0" fontId="21" fillId="0" borderId="192" xfId="0" applyFont="1" applyBorder="1">
      <alignment vertical="center"/>
    </xf>
    <xf numFmtId="0" fontId="21" fillId="0" borderId="0" xfId="0" applyFont="1" applyBorder="1">
      <alignment vertical="center"/>
    </xf>
    <xf numFmtId="0" fontId="21" fillId="0" borderId="14" xfId="0" applyFont="1" applyBorder="1">
      <alignment vertical="center"/>
    </xf>
    <xf numFmtId="0" fontId="21" fillId="0" borderId="10" xfId="0" applyFont="1" applyBorder="1">
      <alignment vertical="center"/>
    </xf>
    <xf numFmtId="0" fontId="21" fillId="0" borderId="11" xfId="0" applyFont="1" applyBorder="1">
      <alignment vertical="center"/>
    </xf>
    <xf numFmtId="0" fontId="26" fillId="0" borderId="0" xfId="0" applyFont="1" applyBorder="1" applyAlignment="1">
      <alignment vertical="center" wrapText="1"/>
    </xf>
    <xf numFmtId="0" fontId="21" fillId="27" borderId="14" xfId="0" applyFont="1" applyFill="1" applyBorder="1" applyAlignment="1">
      <alignment vertical="center" wrapText="1"/>
    </xf>
    <xf numFmtId="0" fontId="21" fillId="27" borderId="193" xfId="0" applyFont="1" applyFill="1" applyBorder="1" applyAlignment="1">
      <alignment vertical="center" wrapText="1"/>
    </xf>
    <xf numFmtId="0" fontId="21" fillId="27" borderId="194" xfId="0" applyFont="1" applyFill="1" applyBorder="1" applyAlignment="1">
      <alignment vertical="center" wrapText="1"/>
    </xf>
    <xf numFmtId="0" fontId="21" fillId="24" borderId="0" xfId="0" applyFont="1" applyFill="1" applyBorder="1" applyAlignment="1">
      <alignment vertical="center" wrapText="1"/>
    </xf>
    <xf numFmtId="0" fontId="21" fillId="0" borderId="195" xfId="0" applyFont="1" applyBorder="1" applyAlignment="1" applyProtection="1">
      <alignment horizontal="center" vertical="center" wrapText="1"/>
      <protection locked="0"/>
    </xf>
    <xf numFmtId="0" fontId="21" fillId="0" borderId="196" xfId="0" applyFont="1" applyBorder="1" applyAlignment="1" applyProtection="1">
      <alignment horizontal="center" vertical="center" wrapText="1"/>
      <protection locked="0"/>
    </xf>
    <xf numFmtId="0" fontId="21" fillId="0" borderId="196" xfId="0" applyFont="1" applyBorder="1" applyAlignment="1" applyProtection="1">
      <alignment horizontal="center" vertical="center"/>
      <protection locked="0"/>
    </xf>
    <xf numFmtId="0" fontId="21" fillId="0" borderId="197" xfId="0" applyFont="1" applyBorder="1" applyAlignment="1" applyProtection="1">
      <alignment horizontal="center" vertical="center" wrapText="1"/>
      <protection locked="0"/>
    </xf>
    <xf numFmtId="0" fontId="21" fillId="0" borderId="198" xfId="0" applyFont="1" applyBorder="1" applyAlignment="1" applyProtection="1">
      <alignment horizontal="center" vertical="center" wrapText="1"/>
      <protection locked="0"/>
    </xf>
    <xf numFmtId="0" fontId="21" fillId="0" borderId="199" xfId="0" applyFont="1" applyBorder="1" applyAlignment="1">
      <alignment horizontal="center" vertical="center" wrapText="1"/>
    </xf>
    <xf numFmtId="0" fontId="21" fillId="0" borderId="200" xfId="0" applyFont="1" applyBorder="1">
      <alignment vertical="center"/>
    </xf>
    <xf numFmtId="0" fontId="21" fillId="25" borderId="14" xfId="0" applyFont="1" applyFill="1" applyBorder="1">
      <alignment vertical="center"/>
    </xf>
    <xf numFmtId="0" fontId="21" fillId="0" borderId="21" xfId="0" applyFont="1" applyBorder="1">
      <alignment vertical="center"/>
    </xf>
    <xf numFmtId="0" fontId="21" fillId="0" borderId="201" xfId="0" applyFont="1" applyBorder="1" applyAlignment="1" applyProtection="1">
      <alignment horizontal="center" vertical="center" wrapText="1"/>
      <protection locked="0"/>
    </xf>
    <xf numFmtId="0" fontId="21" fillId="0" borderId="202" xfId="0" applyFont="1" applyBorder="1" applyAlignment="1" applyProtection="1">
      <alignment horizontal="center" vertical="center" wrapText="1"/>
      <protection locked="0"/>
    </xf>
    <xf numFmtId="0" fontId="21" fillId="0" borderId="202" xfId="0" applyFont="1" applyBorder="1" applyAlignment="1" applyProtection="1">
      <alignment horizontal="center" vertical="center"/>
      <protection locked="0"/>
    </xf>
    <xf numFmtId="0" fontId="21" fillId="0" borderId="203" xfId="0" applyFont="1" applyBorder="1" applyAlignment="1" applyProtection="1">
      <alignment horizontal="center" vertical="center" wrapText="1"/>
      <protection locked="0"/>
    </xf>
    <xf numFmtId="0" fontId="21" fillId="0" borderId="204" xfId="0" applyFont="1" applyBorder="1" applyAlignment="1" applyProtection="1">
      <alignment horizontal="center" vertical="center" wrapText="1"/>
      <protection locked="0"/>
    </xf>
    <xf numFmtId="0" fontId="26" fillId="0" borderId="205" xfId="0" applyFont="1" applyBorder="1" applyAlignment="1">
      <alignment vertical="center" wrapText="1"/>
    </xf>
    <xf numFmtId="0" fontId="26" fillId="0" borderId="21" xfId="0" applyFont="1" applyBorder="1" applyAlignment="1">
      <alignment vertical="center" wrapText="1"/>
    </xf>
    <xf numFmtId="0" fontId="21" fillId="27" borderId="14" xfId="0" applyFont="1" applyFill="1" applyBorder="1" applyAlignment="1" applyProtection="1">
      <alignment vertical="center" wrapText="1"/>
    </xf>
    <xf numFmtId="0" fontId="21" fillId="27" borderId="193" xfId="0" applyFont="1" applyFill="1" applyBorder="1" applyAlignment="1" applyProtection="1">
      <alignment vertical="center" wrapText="1"/>
    </xf>
    <xf numFmtId="0" fontId="21" fillId="27" borderId="194" xfId="0" applyFont="1" applyFill="1" applyBorder="1" applyAlignment="1" applyProtection="1">
      <alignment vertical="center" wrapText="1"/>
    </xf>
    <xf numFmtId="0" fontId="21" fillId="24" borderId="0" xfId="0" applyFont="1" applyFill="1" applyBorder="1" applyAlignment="1" applyProtection="1">
      <alignment vertical="center" wrapText="1"/>
    </xf>
    <xf numFmtId="0" fontId="21" fillId="0" borderId="206" xfId="0" applyNumberFormat="1" applyFont="1" applyBorder="1" applyAlignment="1" applyProtection="1">
      <alignment horizontal="center" vertical="center" wrapText="1"/>
    </xf>
    <xf numFmtId="0" fontId="21" fillId="0" borderId="207" xfId="0" applyNumberFormat="1" applyFont="1" applyBorder="1" applyAlignment="1" applyProtection="1">
      <alignment horizontal="center" vertical="center" wrapText="1"/>
    </xf>
    <xf numFmtId="0" fontId="21" fillId="0" borderId="207" xfId="0" applyNumberFormat="1" applyFont="1" applyBorder="1" applyAlignment="1" applyProtection="1">
      <alignment horizontal="center" vertical="center"/>
    </xf>
    <xf numFmtId="0" fontId="21" fillId="0" borderId="208" xfId="0" applyNumberFormat="1" applyFont="1" applyBorder="1" applyAlignment="1" applyProtection="1">
      <alignment horizontal="center" vertical="center" wrapText="1"/>
    </xf>
    <xf numFmtId="0" fontId="21" fillId="0" borderId="209" xfId="0" applyNumberFormat="1" applyFont="1" applyBorder="1" applyAlignment="1" applyProtection="1">
      <alignment horizontal="center" vertical="center" wrapText="1"/>
    </xf>
    <xf numFmtId="0" fontId="21" fillId="0" borderId="201" xfId="0" applyNumberFormat="1" applyFont="1" applyFill="1" applyBorder="1" applyAlignment="1" applyProtection="1">
      <alignment horizontal="center" vertical="center" wrapText="1"/>
    </xf>
    <xf numFmtId="0" fontId="21" fillId="0" borderId="202" xfId="0" applyNumberFormat="1" applyFont="1" applyFill="1" applyBorder="1" applyAlignment="1" applyProtection="1">
      <alignment horizontal="center" vertical="center" wrapText="1"/>
    </xf>
    <xf numFmtId="0" fontId="21" fillId="0" borderId="202" xfId="0" applyNumberFormat="1" applyFont="1" applyFill="1" applyBorder="1" applyAlignment="1" applyProtection="1">
      <alignment horizontal="center" vertical="center"/>
    </xf>
    <xf numFmtId="0" fontId="21" fillId="0" borderId="203" xfId="0" applyNumberFormat="1" applyFont="1" applyBorder="1" applyAlignment="1" applyProtection="1">
      <alignment horizontal="center" vertical="center" wrapText="1"/>
    </xf>
    <xf numFmtId="0" fontId="21" fillId="0" borderId="204" xfId="0" applyNumberFormat="1" applyFont="1" applyBorder="1" applyAlignment="1" applyProtection="1">
      <alignment horizontal="center" vertical="center" wrapText="1"/>
    </xf>
    <xf numFmtId="0" fontId="21" fillId="0" borderId="210" xfId="0" applyNumberFormat="1" applyFont="1" applyFill="1" applyBorder="1" applyAlignment="1" applyProtection="1">
      <alignment horizontal="center" vertical="center" wrapText="1"/>
    </xf>
    <xf numFmtId="0" fontId="21" fillId="0" borderId="211" xfId="0" applyNumberFormat="1" applyFont="1" applyFill="1" applyBorder="1" applyAlignment="1" applyProtection="1">
      <alignment horizontal="center" vertical="center" wrapText="1"/>
    </xf>
    <xf numFmtId="0" fontId="21" fillId="0" borderId="211" xfId="0" applyNumberFormat="1" applyFont="1" applyFill="1" applyBorder="1" applyAlignment="1" applyProtection="1">
      <alignment horizontal="center" vertical="center"/>
    </xf>
    <xf numFmtId="0" fontId="21" fillId="0" borderId="212" xfId="0" applyNumberFormat="1" applyFont="1" applyBorder="1" applyAlignment="1" applyProtection="1">
      <alignment horizontal="center" vertical="center" wrapText="1"/>
    </xf>
    <xf numFmtId="0" fontId="21" fillId="0" borderId="213" xfId="0" applyNumberFormat="1" applyFont="1" applyBorder="1" applyAlignment="1" applyProtection="1">
      <alignment horizontal="center" vertical="center" wrapText="1"/>
    </xf>
    <xf numFmtId="0" fontId="21" fillId="0" borderId="214" xfId="0" applyNumberFormat="1" applyFont="1" applyBorder="1" applyAlignment="1" applyProtection="1">
      <alignment horizontal="center" vertical="center" wrapText="1"/>
    </xf>
    <xf numFmtId="0" fontId="21" fillId="0" borderId="215" xfId="0" applyNumberFormat="1" applyFont="1" applyBorder="1" applyAlignment="1" applyProtection="1">
      <alignment horizontal="center" vertical="center" wrapText="1"/>
    </xf>
    <xf numFmtId="0" fontId="21" fillId="0" borderId="215" xfId="0" applyNumberFormat="1" applyFont="1" applyBorder="1" applyAlignment="1" applyProtection="1">
      <alignment horizontal="center" vertical="center"/>
    </xf>
    <xf numFmtId="0" fontId="21" fillId="0" borderId="216" xfId="0" applyNumberFormat="1" applyFont="1" applyBorder="1" applyAlignment="1" applyProtection="1">
      <alignment horizontal="center" vertical="center" wrapText="1"/>
    </xf>
    <xf numFmtId="0" fontId="21" fillId="0" borderId="217" xfId="0" applyNumberFormat="1" applyFont="1" applyBorder="1" applyAlignment="1" applyProtection="1">
      <alignment horizontal="center" vertical="center" wrapText="1"/>
    </xf>
    <xf numFmtId="0" fontId="21" fillId="0" borderId="0" xfId="0" applyFont="1" applyBorder="1" applyAlignment="1">
      <alignment vertical="center"/>
    </xf>
    <xf numFmtId="176" fontId="21" fillId="0" borderId="0" xfId="0" applyNumberFormat="1" applyFont="1" applyBorder="1" applyProtection="1">
      <alignment vertical="center"/>
    </xf>
    <xf numFmtId="176" fontId="21" fillId="0" borderId="0" xfId="0" applyNumberFormat="1" applyFont="1">
      <alignment vertical="center"/>
    </xf>
    <xf numFmtId="0" fontId="21" fillId="0" borderId="218" xfId="0" applyNumberFormat="1" applyFont="1" applyFill="1" applyBorder="1" applyAlignment="1" applyProtection="1">
      <alignment horizontal="center" vertical="center" wrapText="1"/>
    </xf>
    <xf numFmtId="0" fontId="21" fillId="0" borderId="120" xfId="0" applyNumberFormat="1" applyFont="1" applyFill="1" applyBorder="1" applyAlignment="1" applyProtection="1">
      <alignment horizontal="center" vertical="center" wrapText="1"/>
    </xf>
    <xf numFmtId="0" fontId="21" fillId="0" borderId="120" xfId="0" applyNumberFormat="1" applyFont="1" applyFill="1" applyBorder="1" applyAlignment="1" applyProtection="1">
      <alignment horizontal="center" vertical="center"/>
    </xf>
    <xf numFmtId="0" fontId="21" fillId="0" borderId="0" xfId="0" applyFont="1" applyFill="1" applyBorder="1" applyAlignment="1">
      <alignment vertical="center" wrapText="1"/>
    </xf>
    <xf numFmtId="0" fontId="21" fillId="27" borderId="205" xfId="0" applyFont="1" applyFill="1" applyBorder="1" applyAlignment="1" applyProtection="1">
      <alignment vertical="center" wrapText="1"/>
    </xf>
    <xf numFmtId="0" fontId="21" fillId="27" borderId="219" xfId="0" applyFont="1" applyFill="1" applyBorder="1" applyAlignment="1" applyProtection="1">
      <alignment vertical="center" wrapText="1"/>
    </xf>
    <xf numFmtId="0" fontId="21" fillId="27" borderId="220" xfId="0" applyFont="1" applyFill="1" applyBorder="1" applyAlignment="1" applyProtection="1">
      <alignment vertical="center" wrapText="1"/>
    </xf>
    <xf numFmtId="0" fontId="21" fillId="0" borderId="221" xfId="0" applyNumberFormat="1" applyFont="1" applyFill="1" applyBorder="1" applyAlignment="1" applyProtection="1">
      <alignment horizontal="center" vertical="center"/>
    </xf>
    <xf numFmtId="0" fontId="21" fillId="0" borderId="88" xfId="0" applyNumberFormat="1" applyFont="1" applyFill="1" applyBorder="1" applyAlignment="1" applyProtection="1">
      <alignment horizontal="center" vertical="center"/>
    </xf>
    <xf numFmtId="0" fontId="0" fillId="0" borderId="130" xfId="0" applyBorder="1">
      <alignment vertical="center"/>
    </xf>
    <xf numFmtId="0" fontId="0" fillId="0" borderId="0" xfId="0">
      <alignment vertical="center"/>
    </xf>
    <xf numFmtId="0" fontId="0" fillId="0" borderId="0" xfId="0" quotePrefix="1" applyFill="1" applyBorder="1">
      <alignment vertical="center"/>
    </xf>
    <xf numFmtId="0" fontId="21" fillId="0" borderId="0" xfId="0" applyFont="1" applyProtection="1">
      <alignment vertical="center"/>
    </xf>
    <xf numFmtId="0" fontId="21" fillId="0" borderId="222" xfId="0" applyNumberFormat="1" applyFont="1" applyFill="1" applyBorder="1" applyAlignment="1" applyProtection="1">
      <alignment horizontal="center" vertical="center"/>
    </xf>
    <xf numFmtId="0" fontId="21" fillId="0" borderId="31" xfId="0" applyNumberFormat="1" applyFont="1" applyFill="1" applyBorder="1" applyAlignment="1" applyProtection="1">
      <alignment horizontal="center" vertical="center"/>
    </xf>
    <xf numFmtId="176" fontId="0" fillId="0" borderId="130" xfId="0" applyNumberFormat="1" applyBorder="1">
      <alignment vertical="center"/>
    </xf>
    <xf numFmtId="0" fontId="21" fillId="0" borderId="223" xfId="0" applyNumberFormat="1" applyFont="1" applyFill="1" applyBorder="1" applyAlignment="1" applyProtection="1">
      <alignment horizontal="center" vertical="center"/>
    </xf>
    <xf numFmtId="0" fontId="21" fillId="0" borderId="42" xfId="0" applyNumberFormat="1" applyFont="1" applyFill="1" applyBorder="1" applyAlignment="1" applyProtection="1">
      <alignment horizontal="center" vertical="center"/>
    </xf>
    <xf numFmtId="0" fontId="21" fillId="0" borderId="44" xfId="0" applyNumberFormat="1" applyFont="1" applyFill="1" applyBorder="1" applyAlignment="1" applyProtection="1">
      <alignment horizontal="center" vertical="center"/>
    </xf>
    <xf numFmtId="0" fontId="21" fillId="27" borderId="224" xfId="0" applyFont="1" applyFill="1" applyBorder="1" applyAlignment="1" applyProtection="1">
      <alignment vertical="center" wrapText="1"/>
    </xf>
    <xf numFmtId="0" fontId="21" fillId="27" borderId="225"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226" xfId="0" applyNumberFormat="1" applyFont="1" applyBorder="1" applyAlignment="1" applyProtection="1">
      <alignment horizontal="center" vertical="center"/>
    </xf>
    <xf numFmtId="0" fontId="21" fillId="0" borderId="172" xfId="0" applyFont="1" applyFill="1" applyBorder="1" applyAlignment="1" applyProtection="1">
      <alignment vertical="center" wrapText="1"/>
    </xf>
    <xf numFmtId="0" fontId="21" fillId="0" borderId="0" xfId="0" applyFont="1" applyAlignment="1">
      <alignment vertical="center"/>
    </xf>
    <xf numFmtId="176" fontId="0" fillId="29" borderId="130" xfId="0" applyNumberFormat="1" applyFill="1" applyBorder="1">
      <alignment vertical="center"/>
    </xf>
    <xf numFmtId="0" fontId="21" fillId="0" borderId="227" xfId="0" applyNumberFormat="1" applyFont="1" applyFill="1" applyBorder="1" applyAlignment="1" applyProtection="1">
      <alignment horizontal="center" vertical="center"/>
    </xf>
    <xf numFmtId="0" fontId="21" fillId="0" borderId="81" xfId="0" applyNumberFormat="1" applyFont="1" applyFill="1" applyBorder="1" applyAlignment="1" applyProtection="1">
      <alignment horizontal="center" vertical="center"/>
    </xf>
    <xf numFmtId="0" fontId="26" fillId="27" borderId="205" xfId="0" applyFont="1" applyFill="1" applyBorder="1" applyAlignment="1" applyProtection="1">
      <alignment vertical="center" wrapText="1"/>
    </xf>
    <xf numFmtId="0" fontId="26" fillId="27" borderId="219" xfId="0" applyFont="1" applyFill="1" applyBorder="1" applyAlignment="1" applyProtection="1">
      <alignment vertical="center" wrapText="1"/>
    </xf>
    <xf numFmtId="0" fontId="26" fillId="27" borderId="220" xfId="0" applyFont="1" applyFill="1" applyBorder="1" applyAlignment="1" applyProtection="1">
      <alignment vertical="center" wrapText="1"/>
    </xf>
    <xf numFmtId="0" fontId="31" fillId="0" borderId="0" xfId="0" applyFont="1" applyFill="1" applyBorder="1">
      <alignment vertical="center"/>
    </xf>
    <xf numFmtId="0" fontId="31" fillId="0" borderId="130" xfId="0" applyFont="1" applyFill="1" applyBorder="1">
      <alignment vertical="center"/>
    </xf>
    <xf numFmtId="0" fontId="31" fillId="0" borderId="0" xfId="0" quotePrefix="1" applyFont="1" applyFill="1" applyBorder="1">
      <alignment vertical="center"/>
    </xf>
    <xf numFmtId="0" fontId="21" fillId="27" borderId="205" xfId="0" applyFont="1" applyFill="1" applyBorder="1" applyAlignment="1" applyProtection="1">
      <alignment horizontal="center" vertical="center" wrapText="1"/>
    </xf>
    <xf numFmtId="0" fontId="21" fillId="27" borderId="224" xfId="0" applyFont="1" applyFill="1" applyBorder="1" applyAlignment="1" applyProtection="1">
      <alignment horizontal="center" vertical="center" wrapText="1"/>
    </xf>
    <xf numFmtId="0" fontId="21" fillId="27" borderId="225" xfId="0" applyFont="1" applyFill="1" applyBorder="1" applyAlignment="1" applyProtection="1">
      <alignment horizontal="center" vertical="center" wrapText="1"/>
    </xf>
    <xf numFmtId="0" fontId="21" fillId="0" borderId="228" xfId="0" applyNumberFormat="1" applyFont="1" applyBorder="1" applyAlignment="1" applyProtection="1">
      <alignment horizontal="center" vertical="center"/>
    </xf>
    <xf numFmtId="0" fontId="21" fillId="0" borderId="49" xfId="0" applyNumberFormat="1" applyFont="1" applyBorder="1" applyAlignment="1" applyProtection="1">
      <alignment horizontal="center" vertical="center"/>
    </xf>
    <xf numFmtId="0" fontId="21" fillId="27" borderId="14" xfId="0" applyFont="1" applyFill="1" applyBorder="1" applyAlignment="1" applyProtection="1">
      <alignment horizontal="center" vertical="center" wrapText="1"/>
    </xf>
    <xf numFmtId="0" fontId="21" fillId="27" borderId="15" xfId="0" applyFont="1" applyFill="1" applyBorder="1" applyAlignment="1" applyProtection="1">
      <alignment horizontal="center" vertical="center" wrapText="1"/>
    </xf>
    <xf numFmtId="0" fontId="21" fillId="27" borderId="151" xfId="0" applyFont="1" applyFill="1" applyBorder="1" applyAlignment="1" applyProtection="1">
      <alignment horizontal="center" vertical="center" wrapText="1"/>
    </xf>
    <xf numFmtId="0" fontId="21" fillId="0" borderId="229" xfId="0" applyFont="1" applyBorder="1" applyProtection="1">
      <alignment vertical="center"/>
    </xf>
    <xf numFmtId="0" fontId="21" fillId="0" borderId="230" xfId="0" applyFont="1" applyBorder="1" applyProtection="1">
      <alignment vertical="center"/>
    </xf>
    <xf numFmtId="49" fontId="21" fillId="0" borderId="230" xfId="0" applyNumberFormat="1" applyFont="1" applyBorder="1" applyProtection="1">
      <alignment vertical="center"/>
    </xf>
    <xf numFmtId="0" fontId="0" fillId="29" borderId="130" xfId="0" applyFill="1" applyBorder="1">
      <alignment vertical="center"/>
    </xf>
    <xf numFmtId="0" fontId="21" fillId="0" borderId="0" xfId="0" applyFont="1" applyBorder="1" applyAlignment="1" applyProtection="1">
      <alignment horizontal="center" vertical="center"/>
    </xf>
    <xf numFmtId="0" fontId="32" fillId="0" borderId="0" xfId="0" applyFont="1" applyFill="1" applyBorder="1" applyAlignment="1">
      <alignment vertical="center"/>
    </xf>
    <xf numFmtId="0" fontId="21" fillId="0" borderId="0" xfId="0" applyFont="1" applyBorder="1" applyAlignment="1" applyProtection="1">
      <alignment vertical="center"/>
    </xf>
    <xf numFmtId="0" fontId="32" fillId="0" borderId="0" xfId="0" applyFont="1" applyFill="1" applyBorder="1">
      <alignment vertical="center"/>
    </xf>
    <xf numFmtId="176" fontId="31" fillId="0" borderId="130" xfId="0" applyNumberFormat="1" applyFont="1" applyBorder="1">
      <alignment vertical="center"/>
    </xf>
    <xf numFmtId="0" fontId="0" fillId="0" borderId="10" xfId="0" applyBorder="1">
      <alignment vertical="center"/>
    </xf>
    <xf numFmtId="0" fontId="0" fillId="0" borderId="11" xfId="0" applyBorder="1">
      <alignment vertical="center"/>
    </xf>
    <xf numFmtId="0" fontId="0" fillId="0" borderId="177" xfId="0" applyBorder="1">
      <alignment vertical="center"/>
    </xf>
    <xf numFmtId="0" fontId="0" fillId="0" borderId="10" xfId="0" applyFill="1" applyBorder="1">
      <alignment vertical="center"/>
    </xf>
    <xf numFmtId="0" fontId="0" fillId="0" borderId="177" xfId="0" applyFill="1" applyBorder="1">
      <alignment vertical="center"/>
    </xf>
    <xf numFmtId="0" fontId="0" fillId="0" borderId="14" xfId="0" applyBorder="1">
      <alignment vertical="center"/>
    </xf>
    <xf numFmtId="0" fontId="0" fillId="0" borderId="15" xfId="0" applyBorder="1">
      <alignment vertical="center"/>
    </xf>
    <xf numFmtId="0" fontId="0" fillId="0" borderId="151" xfId="0" applyBorder="1">
      <alignment vertical="center"/>
    </xf>
    <xf numFmtId="0" fontId="0" fillId="0" borderId="21" xfId="0" applyBorder="1">
      <alignment vertical="center"/>
    </xf>
    <xf numFmtId="0" fontId="0" fillId="0" borderId="104" xfId="0" applyBorder="1">
      <alignmen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77" xfId="0" applyFont="1" applyBorder="1" applyAlignment="1">
      <alignment horizontal="left" vertical="center"/>
    </xf>
    <xf numFmtId="0" fontId="21" fillId="0" borderId="0"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51" xfId="0" applyFont="1" applyBorder="1" applyAlignment="1">
      <alignment horizontal="left" vertical="center"/>
    </xf>
    <xf numFmtId="0" fontId="21" fillId="0" borderId="14" xfId="0" applyFont="1" applyBorder="1" applyAlignment="1">
      <alignment horizontal="left" vertical="center"/>
    </xf>
    <xf numFmtId="0" fontId="0" fillId="0" borderId="21" xfId="0" applyFont="1" applyBorder="1" applyAlignment="1">
      <alignment horizontal="left" vertical="center"/>
    </xf>
    <xf numFmtId="0" fontId="0" fillId="0" borderId="0" xfId="0" applyFont="1" applyBorder="1" applyAlignment="1">
      <alignment horizontal="left" vertical="center"/>
    </xf>
    <xf numFmtId="0" fontId="0" fillId="0" borderId="11" xfId="0" applyFill="1" applyBorder="1">
      <alignment vertical="center"/>
    </xf>
    <xf numFmtId="0" fontId="0" fillId="0" borderId="151" xfId="0" applyFont="1" applyBorder="1">
      <alignment vertical="center"/>
    </xf>
    <xf numFmtId="0" fontId="21" fillId="0" borderId="11" xfId="0" applyFont="1" applyBorder="1" applyAlignment="1">
      <alignment horizontal="center" vertical="center"/>
    </xf>
    <xf numFmtId="0" fontId="21" fillId="0" borderId="177" xfId="0" applyFont="1" applyBorder="1" applyAlignment="1">
      <alignment horizontal="center" vertical="center"/>
    </xf>
    <xf numFmtId="0" fontId="21" fillId="0" borderId="15" xfId="0" applyFont="1" applyFill="1" applyBorder="1" applyAlignment="1">
      <alignment horizontal="center" vertical="center"/>
    </xf>
    <xf numFmtId="0" fontId="21" fillId="0" borderId="151" xfId="0" applyFont="1" applyFill="1" applyBorder="1" applyAlignment="1">
      <alignment horizontal="center" vertical="center"/>
    </xf>
    <xf numFmtId="0" fontId="21" fillId="0" borderId="14" xfId="0" applyFont="1" applyBorder="1" applyAlignment="1">
      <alignment horizontal="center" vertical="center"/>
    </xf>
    <xf numFmtId="0" fontId="21" fillId="0" borderId="0" xfId="0" applyFont="1" applyBorder="1" applyAlignment="1">
      <alignment horizontal="center" vertical="center"/>
    </xf>
    <xf numFmtId="0" fontId="0" fillId="0" borderId="104" xfId="0" applyFont="1" applyBorder="1">
      <alignment vertical="center"/>
    </xf>
    <xf numFmtId="0" fontId="0" fillId="0" borderId="21"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30" borderId="0" xfId="0" applyFill="1">
      <alignment vertical="center"/>
    </xf>
    <xf numFmtId="0" fontId="27" fillId="26" borderId="10" xfId="0" applyFont="1" applyFill="1" applyBorder="1" applyAlignment="1">
      <alignment horizontal="center" vertical="center" shrinkToFit="1"/>
    </xf>
    <xf numFmtId="0" fontId="27" fillId="26" borderId="231" xfId="0" applyFont="1" applyFill="1" applyBorder="1" applyAlignment="1">
      <alignment horizontal="center" vertical="center" shrinkToFit="1"/>
    </xf>
    <xf numFmtId="0" fontId="27" fillId="26" borderId="232" xfId="0" applyFont="1" applyFill="1" applyBorder="1" applyAlignment="1">
      <alignment horizontal="center" vertical="center" shrinkToFit="1"/>
    </xf>
    <xf numFmtId="0" fontId="0" fillId="31" borderId="0" xfId="0" applyFill="1">
      <alignment vertical="center"/>
    </xf>
    <xf numFmtId="0" fontId="27" fillId="26" borderId="45" xfId="0" applyFont="1" applyFill="1" applyBorder="1" applyAlignment="1">
      <alignment horizontal="center" vertical="center" textRotation="255"/>
    </xf>
    <xf numFmtId="0" fontId="27" fillId="26" borderId="233" xfId="0" applyFont="1" applyFill="1" applyBorder="1" applyAlignment="1">
      <alignment horizontal="center" vertical="center" wrapText="1"/>
    </xf>
    <xf numFmtId="0" fontId="27" fillId="26" borderId="234" xfId="0" applyFont="1" applyFill="1" applyBorder="1" applyAlignment="1">
      <alignment horizontal="center" vertical="center" wrapText="1"/>
    </xf>
    <xf numFmtId="0" fontId="0" fillId="32" borderId="0" xfId="0" applyFill="1">
      <alignment vertical="center"/>
    </xf>
    <xf numFmtId="0" fontId="0" fillId="0" borderId="0" xfId="0" applyFont="1" applyAlignment="1">
      <alignment horizontal="center" vertical="center" wrapText="1"/>
    </xf>
    <xf numFmtId="0" fontId="0" fillId="31" borderId="0" xfId="0" applyFill="1" applyAlignment="1">
      <alignment horizontal="right" vertical="center"/>
    </xf>
    <xf numFmtId="0" fontId="0" fillId="0" borderId="0" xfId="0" applyAlignment="1">
      <alignment horizontal="right" vertical="center"/>
    </xf>
    <xf numFmtId="0" fontId="0" fillId="30" borderId="0" xfId="0" applyFont="1" applyFill="1" applyAlignment="1">
      <alignment horizontal="center" vertical="center" wrapText="1"/>
    </xf>
    <xf numFmtId="0" fontId="0" fillId="30" borderId="0" xfId="0" applyFill="1" applyAlignment="1">
      <alignment horizontal="right" vertical="center"/>
    </xf>
    <xf numFmtId="56" fontId="0" fillId="0" borderId="0" xfId="0" applyNumberFormat="1">
      <alignment vertical="center"/>
    </xf>
    <xf numFmtId="0" fontId="0" fillId="0" borderId="0" xfId="0" applyAlignment="1">
      <alignment vertical="center"/>
    </xf>
    <xf numFmtId="0" fontId="26" fillId="0" borderId="0" xfId="0" applyFont="1">
      <alignment vertical="center"/>
    </xf>
    <xf numFmtId="0" fontId="0" fillId="0" borderId="0" xfId="0" applyAlignment="1">
      <alignment vertical="center" wrapText="1"/>
    </xf>
    <xf numFmtId="49" fontId="26" fillId="0" borderId="0" xfId="0" applyNumberFormat="1" applyFont="1">
      <alignment vertical="center"/>
    </xf>
    <xf numFmtId="0" fontId="33" fillId="24" borderId="0" xfId="0" applyFont="1" applyFill="1" applyBorder="1" applyAlignment="1">
      <alignment horizontal="center" vertical="center"/>
    </xf>
    <xf numFmtId="0" fontId="34" fillId="26" borderId="161" xfId="0" applyFont="1" applyFill="1" applyBorder="1" applyAlignment="1">
      <alignment horizontal="center" vertical="center" wrapText="1" shrinkToFit="1"/>
    </xf>
    <xf numFmtId="0" fontId="0" fillId="24" borderId="0" xfId="0" applyFill="1">
      <alignment vertical="center"/>
    </xf>
    <xf numFmtId="0" fontId="26" fillId="24" borderId="235" xfId="0" applyFont="1" applyFill="1" applyBorder="1" applyAlignment="1">
      <alignment horizontal="center" vertical="center"/>
    </xf>
    <xf numFmtId="0" fontId="26" fillId="24" borderId="236" xfId="0" applyFont="1" applyFill="1" applyBorder="1" applyAlignment="1">
      <alignment horizontal="center" vertical="center"/>
    </xf>
    <xf numFmtId="0" fontId="34" fillId="26" borderId="156" xfId="0" applyFont="1" applyFill="1" applyBorder="1" applyAlignment="1">
      <alignment horizontal="center" vertical="center" wrapText="1"/>
    </xf>
    <xf numFmtId="0" fontId="26" fillId="0" borderId="237" xfId="0" applyFont="1" applyBorder="1" applyAlignment="1" applyProtection="1">
      <alignment vertical="center" wrapText="1"/>
      <protection locked="0"/>
    </xf>
    <xf numFmtId="0" fontId="26" fillId="0" borderId="238" xfId="0" applyFont="1" applyBorder="1" applyAlignment="1" applyProtection="1">
      <alignment vertical="center" wrapText="1"/>
      <protection locked="0"/>
    </xf>
    <xf numFmtId="0" fontId="26" fillId="0" borderId="88" xfId="0" applyFont="1" applyBorder="1" applyAlignment="1" applyProtection="1">
      <alignment horizontal="center" vertical="center"/>
      <protection locked="0"/>
    </xf>
    <xf numFmtId="177" fontId="26" fillId="0" borderId="239" xfId="0" applyNumberFormat="1" applyFont="1" applyBorder="1" applyAlignment="1" applyProtection="1">
      <alignment horizontal="center" vertical="center" wrapText="1"/>
      <protection locked="0"/>
    </xf>
    <xf numFmtId="177" fontId="26" fillId="0" borderId="31" xfId="0" applyNumberFormat="1" applyFont="1" applyBorder="1" applyAlignment="1" applyProtection="1">
      <alignment horizontal="center" vertical="center" wrapText="1" shrinkToFit="1"/>
      <protection locked="0"/>
    </xf>
    <xf numFmtId="177" fontId="26" fillId="0" borderId="31" xfId="0" applyNumberFormat="1" applyFont="1" applyBorder="1" applyAlignment="1" applyProtection="1">
      <alignment horizontal="center" vertical="center" shrinkToFit="1"/>
      <protection locked="0"/>
    </xf>
    <xf numFmtId="0" fontId="34" fillId="26" borderId="240" xfId="0" applyFont="1" applyFill="1" applyBorder="1" applyAlignment="1">
      <alignment horizontal="center" vertical="center" wrapText="1" shrinkToFit="1"/>
    </xf>
    <xf numFmtId="0" fontId="35" fillId="24" borderId="53" xfId="0" applyFont="1" applyFill="1" applyBorder="1" applyAlignment="1">
      <alignment horizontal="center" vertical="center" wrapText="1"/>
    </xf>
    <xf numFmtId="0" fontId="35" fillId="0" borderId="241" xfId="0" applyFont="1" applyBorder="1" applyAlignment="1" applyProtection="1">
      <alignment horizontal="left" vertical="center" wrapText="1"/>
      <protection locked="0"/>
    </xf>
    <xf numFmtId="0" fontId="35" fillId="0" borderId="88" xfId="0" applyFont="1" applyBorder="1" applyAlignment="1" applyProtection="1">
      <alignment horizontal="left" vertical="center" wrapText="1"/>
      <protection locked="0"/>
    </xf>
    <xf numFmtId="0" fontId="35" fillId="0" borderId="241" xfId="0" applyFont="1" applyBorder="1" applyAlignment="1" applyProtection="1">
      <alignment horizontal="center" vertical="center" wrapText="1"/>
      <protection locked="0"/>
    </xf>
    <xf numFmtId="0" fontId="35" fillId="0" borderId="88" xfId="0" applyFont="1" applyBorder="1" applyAlignment="1" applyProtection="1">
      <alignment horizontal="center" vertical="center" wrapText="1"/>
      <protection locked="0"/>
    </xf>
    <xf numFmtId="0" fontId="34" fillId="26" borderId="242" xfId="0" applyFont="1" applyFill="1" applyBorder="1" applyAlignment="1">
      <alignment horizontal="center" vertical="center" wrapText="1"/>
    </xf>
    <xf numFmtId="178" fontId="35" fillId="24" borderId="243" xfId="0" applyNumberFormat="1" applyFont="1" applyFill="1" applyBorder="1" applyAlignment="1">
      <alignment horizontal="center" vertical="center" shrinkToFit="1"/>
    </xf>
    <xf numFmtId="0" fontId="35" fillId="0" borderId="241" xfId="0" applyNumberFormat="1" applyFont="1" applyBorder="1" applyAlignment="1" applyProtection="1">
      <alignment horizontal="center" vertical="center" shrinkToFit="1"/>
      <protection locked="0"/>
    </xf>
    <xf numFmtId="0" fontId="35" fillId="0" borderId="88" xfId="0" applyNumberFormat="1" applyFont="1" applyBorder="1" applyAlignment="1" applyProtection="1">
      <alignment horizontal="center" vertical="center" shrinkToFit="1"/>
      <protection locked="0"/>
    </xf>
    <xf numFmtId="0" fontId="34" fillId="26" borderId="244" xfId="0" applyFont="1" applyFill="1" applyBorder="1" applyAlignment="1">
      <alignment horizontal="center" vertical="center" wrapText="1"/>
    </xf>
    <xf numFmtId="178" fontId="35" fillId="24" borderId="243" xfId="0" applyNumberFormat="1" applyFont="1" applyFill="1" applyBorder="1" applyAlignment="1">
      <alignment vertical="center" shrinkToFit="1"/>
    </xf>
    <xf numFmtId="176" fontId="30" fillId="0" borderId="241" xfId="44" applyBorder="1" applyAlignment="1" applyProtection="1">
      <alignment vertical="center" shrinkToFit="1"/>
      <protection locked="0"/>
    </xf>
    <xf numFmtId="176" fontId="30" fillId="0" borderId="88" xfId="44" applyBorder="1" applyAlignment="1" applyProtection="1">
      <alignment vertical="center" shrinkToFit="1"/>
      <protection locked="0"/>
    </xf>
    <xf numFmtId="178" fontId="35" fillId="24" borderId="245" xfId="0" applyNumberFormat="1" applyFont="1" applyFill="1" applyBorder="1" applyAlignment="1">
      <alignment vertical="center" shrinkToFit="1"/>
    </xf>
    <xf numFmtId="176" fontId="30" fillId="0" borderId="241" xfId="44" applyBorder="1" applyAlignment="1" applyProtection="1">
      <alignment vertical="center" wrapText="1" shrinkToFit="1"/>
      <protection locked="0"/>
    </xf>
    <xf numFmtId="176" fontId="30" fillId="0" borderId="88" xfId="44" applyBorder="1" applyAlignment="1" applyProtection="1">
      <alignment vertical="center" wrapText="1" shrinkToFit="1"/>
      <protection locked="0"/>
    </xf>
    <xf numFmtId="0" fontId="34" fillId="26" borderId="246" xfId="0" applyFont="1" applyFill="1" applyBorder="1" applyAlignment="1">
      <alignment vertical="center" wrapText="1"/>
    </xf>
    <xf numFmtId="178" fontId="35" fillId="24" borderId="247" xfId="0" applyNumberFormat="1" applyFont="1" applyFill="1" applyBorder="1" applyAlignment="1">
      <alignment vertical="center" shrinkToFit="1"/>
    </xf>
    <xf numFmtId="0" fontId="35" fillId="0" borderId="248" xfId="0" applyNumberFormat="1" applyFont="1" applyBorder="1" applyAlignment="1" applyProtection="1">
      <alignment vertical="center" wrapText="1" shrinkToFit="1"/>
      <protection locked="0"/>
    </xf>
    <xf numFmtId="0" fontId="35" fillId="0" borderId="249" xfId="0" applyNumberFormat="1" applyFont="1" applyBorder="1" applyAlignment="1" applyProtection="1">
      <alignment vertical="center" wrapText="1" shrinkToFit="1"/>
      <protection locked="0"/>
    </xf>
    <xf numFmtId="0" fontId="35" fillId="0" borderId="250" xfId="0" applyNumberFormat="1" applyFont="1" applyBorder="1" applyAlignment="1" applyProtection="1">
      <alignment vertical="center" wrapText="1" shrinkToFit="1"/>
      <protection locked="0"/>
    </xf>
    <xf numFmtId="0" fontId="35" fillId="0" borderId="251" xfId="0" applyNumberFormat="1" applyFont="1" applyBorder="1" applyAlignment="1" applyProtection="1">
      <alignment vertical="center" wrapText="1" shrinkToFit="1"/>
      <protection locked="0"/>
    </xf>
    <xf numFmtId="0" fontId="35" fillId="0" borderId="252" xfId="0" applyNumberFormat="1" applyFont="1" applyBorder="1" applyAlignment="1" applyProtection="1">
      <alignment vertical="center" wrapText="1" shrinkToFit="1"/>
      <protection locked="0"/>
    </xf>
    <xf numFmtId="0" fontId="35" fillId="0" borderId="253" xfId="0" applyNumberFormat="1" applyFont="1" applyBorder="1" applyAlignment="1" applyProtection="1">
      <alignment vertical="center" wrapText="1" shrinkToFit="1"/>
      <protection locked="0"/>
    </xf>
    <xf numFmtId="0" fontId="34" fillId="26" borderId="254" xfId="0" applyFont="1" applyFill="1" applyBorder="1" applyAlignment="1">
      <alignment horizontal="center" vertical="center" wrapText="1"/>
    </xf>
    <xf numFmtId="0" fontId="35" fillId="0" borderId="255" xfId="0" applyNumberFormat="1" applyFont="1" applyBorder="1" applyAlignment="1" applyProtection="1">
      <alignment vertical="center" wrapText="1" shrinkToFit="1"/>
      <protection locked="0"/>
    </xf>
    <xf numFmtId="0" fontId="26" fillId="0" borderId="256" xfId="0" applyFont="1" applyBorder="1">
      <alignment vertical="center"/>
    </xf>
    <xf numFmtId="0" fontId="36" fillId="0" borderId="256" xfId="0" applyFont="1" applyBorder="1" applyAlignment="1">
      <alignment vertical="center" wrapText="1"/>
    </xf>
    <xf numFmtId="0" fontId="26" fillId="0" borderId="257" xfId="0" applyFont="1" applyBorder="1">
      <alignment vertical="center"/>
    </xf>
    <xf numFmtId="0" fontId="37" fillId="0" borderId="257" xfId="0" applyFont="1" applyBorder="1" applyAlignment="1">
      <alignment vertical="center" wrapText="1"/>
    </xf>
    <xf numFmtId="0" fontId="38" fillId="0" borderId="0" xfId="0" applyFont="1" applyAlignment="1">
      <alignment horizontal="center" vertical="center"/>
    </xf>
    <xf numFmtId="0" fontId="38" fillId="0" borderId="0" xfId="0" applyFont="1">
      <alignment vertical="center"/>
    </xf>
    <xf numFmtId="0" fontId="39" fillId="24" borderId="0" xfId="0" applyFont="1" applyFill="1" applyAlignment="1">
      <alignment horizontal="left" vertical="center"/>
    </xf>
    <xf numFmtId="0" fontId="39" fillId="24" borderId="258" xfId="0" applyFont="1" applyFill="1" applyBorder="1" applyAlignment="1">
      <alignment horizontal="center" vertical="center"/>
    </xf>
    <xf numFmtId="0" fontId="40" fillId="24" borderId="259" xfId="0" applyFont="1" applyFill="1" applyBorder="1" applyAlignment="1">
      <alignment horizontal="center" vertical="center"/>
    </xf>
    <xf numFmtId="0" fontId="38" fillId="24" borderId="260" xfId="0" applyFont="1" applyFill="1" applyBorder="1" applyAlignment="1">
      <alignment horizontal="center" vertical="center"/>
    </xf>
    <xf numFmtId="0" fontId="40" fillId="27" borderId="261" xfId="0" applyFont="1" applyFill="1" applyBorder="1" applyAlignment="1">
      <alignment horizontal="left" vertical="center"/>
    </xf>
    <xf numFmtId="0" fontId="0" fillId="24" borderId="262" xfId="0" applyFont="1" applyFill="1" applyBorder="1" applyAlignment="1">
      <alignment horizontal="center" vertical="center"/>
    </xf>
    <xf numFmtId="0" fontId="0" fillId="24" borderId="263" xfId="0" applyFont="1" applyFill="1" applyBorder="1" applyAlignment="1">
      <alignment horizontal="center" vertical="center"/>
    </xf>
    <xf numFmtId="0" fontId="0" fillId="24" borderId="264" xfId="0" applyFont="1" applyFill="1" applyBorder="1" applyAlignment="1">
      <alignment horizontal="center" vertical="center"/>
    </xf>
    <xf numFmtId="0" fontId="21" fillId="27" borderId="261" xfId="0" applyFont="1" applyFill="1" applyBorder="1" applyAlignment="1">
      <alignment horizontal="left" vertical="center"/>
    </xf>
    <xf numFmtId="0" fontId="0" fillId="24" borderId="265" xfId="0" applyFont="1" applyFill="1" applyBorder="1" applyAlignment="1">
      <alignment horizontal="center" vertical="center"/>
    </xf>
    <xf numFmtId="0" fontId="0" fillId="24" borderId="266" xfId="0" applyFont="1" applyFill="1" applyBorder="1" applyAlignment="1">
      <alignment horizontal="center" vertical="center"/>
    </xf>
    <xf numFmtId="0" fontId="21" fillId="25" borderId="261" xfId="0" applyFont="1" applyFill="1" applyBorder="1" applyAlignment="1">
      <alignment horizontal="left" vertical="center"/>
    </xf>
    <xf numFmtId="0" fontId="38" fillId="24" borderId="264" xfId="0" applyFont="1" applyFill="1" applyBorder="1" applyAlignment="1">
      <alignment horizontal="center" vertical="center"/>
    </xf>
    <xf numFmtId="0" fontId="39" fillId="24" borderId="267" xfId="0" applyFont="1" applyFill="1" applyBorder="1" applyAlignment="1">
      <alignment horizontal="center" vertical="center"/>
    </xf>
    <xf numFmtId="0" fontId="40" fillId="24" borderId="268" xfId="0" applyFont="1" applyFill="1" applyBorder="1" applyAlignment="1">
      <alignment horizontal="center" vertical="center"/>
    </xf>
    <xf numFmtId="0" fontId="38" fillId="24" borderId="269" xfId="0" applyFont="1" applyFill="1" applyBorder="1" applyAlignment="1">
      <alignment vertical="center"/>
    </xf>
    <xf numFmtId="0" fontId="40" fillId="27" borderId="270" xfId="0" applyFont="1" applyFill="1" applyBorder="1" applyAlignment="1">
      <alignment horizontal="left" vertical="center"/>
    </xf>
    <xf numFmtId="0" fontId="21" fillId="24" borderId="271" xfId="0" applyFont="1" applyFill="1" applyBorder="1" applyAlignment="1">
      <alignment vertical="center" wrapText="1"/>
    </xf>
    <xf numFmtId="0" fontId="21" fillId="24" borderId="20" xfId="0" applyFont="1" applyFill="1" applyBorder="1" applyAlignment="1">
      <alignment vertical="center" wrapText="1"/>
    </xf>
    <xf numFmtId="0" fontId="21" fillId="24" borderId="272" xfId="0" applyFont="1" applyFill="1" applyBorder="1" applyAlignment="1">
      <alignment vertical="center" wrapText="1"/>
    </xf>
    <xf numFmtId="0" fontId="21" fillId="24" borderId="273" xfId="0" applyFont="1" applyFill="1" applyBorder="1" applyAlignment="1">
      <alignment vertical="center" wrapText="1"/>
    </xf>
    <xf numFmtId="0" fontId="21" fillId="27" borderId="270" xfId="0" applyFont="1" applyFill="1" applyBorder="1" applyAlignment="1">
      <alignment horizontal="left" vertical="center"/>
    </xf>
    <xf numFmtId="0" fontId="21" fillId="24" borderId="274" xfId="0" applyFont="1" applyFill="1" applyBorder="1" applyAlignment="1">
      <alignment vertical="center" wrapText="1"/>
    </xf>
    <xf numFmtId="0" fontId="21" fillId="24" borderId="79" xfId="0" applyFont="1" applyFill="1" applyBorder="1" applyAlignment="1">
      <alignment horizontal="center" vertical="center"/>
    </xf>
    <xf numFmtId="0" fontId="21" fillId="24" borderId="275" xfId="0" applyFont="1" applyFill="1" applyBorder="1" applyAlignment="1">
      <alignment vertical="center" wrapText="1"/>
    </xf>
    <xf numFmtId="0" fontId="21" fillId="25" borderId="270" xfId="0" applyFont="1" applyFill="1" applyBorder="1" applyAlignment="1">
      <alignment horizontal="left" vertical="center"/>
    </xf>
    <xf numFmtId="0" fontId="21" fillId="24" borderId="276" xfId="0" applyFont="1" applyFill="1" applyBorder="1" applyAlignment="1">
      <alignment vertical="center" wrapText="1"/>
    </xf>
    <xf numFmtId="0" fontId="21" fillId="24" borderId="272" xfId="0" applyFont="1" applyFill="1" applyBorder="1" applyAlignment="1">
      <alignment horizontal="left" vertical="center" wrapText="1"/>
    </xf>
    <xf numFmtId="0" fontId="40" fillId="24" borderId="272" xfId="0" applyFont="1" applyFill="1" applyBorder="1" applyAlignment="1">
      <alignment vertical="center" wrapText="1"/>
    </xf>
    <xf numFmtId="0" fontId="39" fillId="24" borderId="277" xfId="0" applyFont="1" applyFill="1" applyBorder="1" applyAlignment="1">
      <alignment horizontal="center" vertical="center"/>
    </xf>
    <xf numFmtId="0" fontId="40" fillId="24" borderId="278" xfId="0" applyFont="1" applyFill="1" applyBorder="1" applyAlignment="1">
      <alignment horizontal="center" vertical="center"/>
    </xf>
    <xf numFmtId="0" fontId="21" fillId="24" borderId="279" xfId="0" applyFont="1" applyFill="1" applyBorder="1" applyAlignment="1">
      <alignment vertical="center" wrapText="1"/>
    </xf>
    <xf numFmtId="0" fontId="41" fillId="24" borderId="261" xfId="0" applyFont="1" applyFill="1" applyBorder="1" applyAlignment="1">
      <alignment vertical="center" shrinkToFit="1"/>
    </xf>
    <xf numFmtId="0" fontId="41" fillId="24" borderId="261" xfId="0" applyFont="1" applyFill="1" applyBorder="1" applyAlignment="1">
      <alignment vertical="center"/>
    </xf>
    <xf numFmtId="0" fontId="41" fillId="24" borderId="270" xfId="0" applyFont="1" applyFill="1" applyBorder="1" applyAlignment="1">
      <alignment vertical="center"/>
    </xf>
    <xf numFmtId="0" fontId="38" fillId="24" borderId="280" xfId="0" applyFont="1" applyFill="1" applyBorder="1" applyAlignment="1">
      <alignment horizontal="center" vertical="center" wrapText="1"/>
    </xf>
    <xf numFmtId="0" fontId="42" fillId="0" borderId="281" xfId="0" applyFont="1" applyBorder="1" applyAlignment="1" applyProtection="1">
      <alignment horizontal="center" vertical="center" wrapText="1"/>
      <protection locked="0"/>
    </xf>
    <xf numFmtId="0" fontId="42" fillId="0" borderId="282" xfId="0" applyFont="1" applyFill="1" applyBorder="1" applyAlignment="1" applyProtection="1">
      <alignment horizontal="center" vertical="center" wrapText="1"/>
      <protection locked="0"/>
    </xf>
    <xf numFmtId="0" fontId="42" fillId="0" borderId="283" xfId="0" applyFont="1" applyFill="1" applyBorder="1" applyAlignment="1" applyProtection="1">
      <alignment horizontal="center" vertical="center" wrapText="1"/>
      <protection locked="0"/>
    </xf>
    <xf numFmtId="0" fontId="42" fillId="0" borderId="284" xfId="0" applyFont="1" applyFill="1" applyBorder="1" applyAlignment="1" applyProtection="1">
      <alignment horizontal="center" vertical="center" wrapText="1"/>
      <protection locked="0"/>
    </xf>
    <xf numFmtId="0" fontId="42" fillId="0" borderId="285" xfId="0" applyFont="1" applyFill="1" applyBorder="1" applyAlignment="1" applyProtection="1">
      <alignment horizontal="center" vertical="center" wrapText="1"/>
      <protection locked="0"/>
    </xf>
    <xf numFmtId="0" fontId="42" fillId="0" borderId="283" xfId="0" applyFont="1" applyFill="1" applyBorder="1" applyAlignment="1" applyProtection="1">
      <alignment horizontal="center" vertical="center"/>
      <protection locked="0"/>
    </xf>
    <xf numFmtId="0" fontId="42" fillId="24" borderId="286" xfId="0" applyFont="1" applyFill="1" applyBorder="1" applyAlignment="1" applyProtection="1">
      <alignment horizontal="center" vertical="center" wrapText="1"/>
    </xf>
    <xf numFmtId="0" fontId="42" fillId="24" borderId="283" xfId="0" applyFont="1" applyFill="1" applyBorder="1" applyAlignment="1" applyProtection="1">
      <alignment horizontal="center" vertical="center" wrapText="1"/>
    </xf>
    <xf numFmtId="0" fontId="43" fillId="24" borderId="283" xfId="0" applyFont="1" applyFill="1" applyBorder="1" applyAlignment="1" applyProtection="1">
      <alignment horizontal="center" vertical="center" wrapText="1"/>
    </xf>
    <xf numFmtId="0" fontId="41" fillId="24" borderId="287" xfId="0" applyFont="1" applyFill="1" applyBorder="1" applyAlignment="1">
      <alignment vertical="center"/>
    </xf>
    <xf numFmtId="0" fontId="38" fillId="24" borderId="288" xfId="0" applyFont="1" applyFill="1" applyBorder="1" applyAlignment="1">
      <alignment horizontal="center" vertical="center"/>
    </xf>
    <xf numFmtId="0" fontId="40" fillId="27" borderId="288" xfId="0" applyFont="1" applyFill="1" applyBorder="1" applyAlignment="1">
      <alignment horizontal="left" vertical="center"/>
    </xf>
    <xf numFmtId="0" fontId="42" fillId="0" borderId="289" xfId="0" applyFont="1" applyBorder="1" applyAlignment="1" applyProtection="1">
      <alignment horizontal="center" vertical="center" wrapText="1"/>
      <protection locked="0"/>
    </xf>
    <xf numFmtId="0" fontId="42" fillId="0" borderId="124" xfId="0" applyFont="1" applyFill="1" applyBorder="1" applyAlignment="1" applyProtection="1">
      <alignment horizontal="center" vertical="center" wrapText="1"/>
      <protection locked="0"/>
    </xf>
    <xf numFmtId="0" fontId="42" fillId="0" borderId="69" xfId="0" applyFont="1" applyFill="1" applyBorder="1" applyAlignment="1" applyProtection="1">
      <alignment horizontal="center" vertical="center" wrapText="1"/>
      <protection locked="0"/>
    </xf>
    <xf numFmtId="0" fontId="42" fillId="0" borderId="290" xfId="0" applyFont="1" applyFill="1" applyBorder="1" applyAlignment="1" applyProtection="1">
      <alignment horizontal="center" vertical="center" wrapText="1"/>
      <protection locked="0"/>
    </xf>
    <xf numFmtId="0" fontId="21" fillId="27" borderId="288" xfId="0" applyFont="1" applyFill="1" applyBorder="1" applyAlignment="1">
      <alignment horizontal="left" vertical="center"/>
    </xf>
    <xf numFmtId="0" fontId="42" fillId="0" borderId="291" xfId="0" applyFont="1" applyFill="1" applyBorder="1" applyAlignment="1" applyProtection="1">
      <alignment horizontal="center" vertical="center" wrapText="1"/>
      <protection locked="0"/>
    </xf>
    <xf numFmtId="0" fontId="42" fillId="0" borderId="69" xfId="0" applyFont="1" applyFill="1" applyBorder="1" applyAlignment="1" applyProtection="1">
      <alignment horizontal="center" vertical="center"/>
      <protection locked="0"/>
    </xf>
    <xf numFmtId="0" fontId="21" fillId="25" borderId="288" xfId="0" applyFont="1" applyFill="1" applyBorder="1" applyAlignment="1">
      <alignment horizontal="left" vertical="center"/>
    </xf>
    <xf numFmtId="0" fontId="42" fillId="24" borderId="292" xfId="0" applyFont="1" applyFill="1" applyBorder="1" applyAlignment="1" applyProtection="1">
      <alignment horizontal="center" vertical="center" wrapText="1"/>
    </xf>
    <xf numFmtId="0" fontId="42" fillId="24" borderId="69" xfId="0" applyFont="1" applyFill="1" applyBorder="1" applyAlignment="1" applyProtection="1">
      <alignment horizontal="center" vertical="center" wrapText="1"/>
    </xf>
    <xf numFmtId="0" fontId="43" fillId="24" borderId="69" xfId="0" applyFont="1" applyFill="1" applyBorder="1" applyAlignment="1" applyProtection="1">
      <alignment horizontal="center" vertical="center" wrapText="1"/>
    </xf>
    <xf numFmtId="0" fontId="27" fillId="33" borderId="38" xfId="0" applyFont="1" applyFill="1" applyBorder="1" applyAlignment="1">
      <alignment horizontal="center" vertical="center" wrapText="1"/>
    </xf>
    <xf numFmtId="0" fontId="27" fillId="33" borderId="53" xfId="0" applyFont="1" applyFill="1" applyBorder="1" applyAlignment="1">
      <alignment horizontal="center" vertical="center" wrapText="1"/>
    </xf>
    <xf numFmtId="0" fontId="27" fillId="33" borderId="54" xfId="0" applyFont="1" applyFill="1" applyBorder="1" applyAlignment="1">
      <alignment horizontal="center" vertical="center" wrapText="1"/>
    </xf>
    <xf numFmtId="0" fontId="21" fillId="0" borderId="221" xfId="0" applyFont="1" applyBorder="1" applyAlignment="1" applyProtection="1">
      <alignment horizontal="center" vertical="center"/>
      <protection locked="0"/>
    </xf>
    <xf numFmtId="0" fontId="0" fillId="0" borderId="86" xfId="0" applyBorder="1" applyAlignment="1">
      <alignment horizontal="center" vertical="center" wrapText="1"/>
    </xf>
    <xf numFmtId="0" fontId="39" fillId="27" borderId="261" xfId="0" applyFont="1" applyFill="1" applyBorder="1" applyAlignment="1">
      <alignment horizontal="left" vertical="center"/>
    </xf>
    <xf numFmtId="0" fontId="39" fillId="27" borderId="261" xfId="0" applyFont="1" applyFill="1" applyBorder="1" applyAlignment="1">
      <alignment horizontal="left" vertical="center" wrapText="1"/>
    </xf>
    <xf numFmtId="0" fontId="0" fillId="24" borderId="293" xfId="0" applyFont="1" applyFill="1" applyBorder="1" applyAlignment="1">
      <alignment horizontal="center" vertical="center"/>
    </xf>
    <xf numFmtId="0" fontId="40" fillId="27" borderId="270" xfId="0" applyFont="1" applyFill="1" applyBorder="1" applyAlignment="1">
      <alignment horizontal="left" vertical="center" wrapText="1"/>
    </xf>
    <xf numFmtId="0" fontId="21" fillId="24" borderId="294" xfId="0" applyFont="1" applyFill="1" applyBorder="1" applyAlignment="1">
      <alignment vertical="center" wrapText="1"/>
    </xf>
    <xf numFmtId="0" fontId="21" fillId="24" borderId="294" xfId="0" applyFont="1" applyFill="1" applyBorder="1" applyAlignment="1">
      <alignment horizontal="left" vertical="center" wrapText="1"/>
    </xf>
    <xf numFmtId="0" fontId="21" fillId="24" borderId="295" xfId="0" applyFont="1" applyFill="1" applyBorder="1" applyAlignment="1">
      <alignment vertical="center" wrapText="1"/>
    </xf>
    <xf numFmtId="0" fontId="21" fillId="24" borderId="295" xfId="0" applyFont="1" applyFill="1" applyBorder="1" applyAlignment="1">
      <alignment horizontal="left" vertical="center" wrapText="1"/>
    </xf>
    <xf numFmtId="0" fontId="38" fillId="24" borderId="280" xfId="0" applyFont="1" applyFill="1" applyBorder="1" applyAlignment="1">
      <alignment horizontal="left" vertical="center" wrapText="1"/>
    </xf>
    <xf numFmtId="0" fontId="42" fillId="25" borderId="281" xfId="0" applyFont="1" applyFill="1" applyBorder="1" applyAlignment="1" applyProtection="1">
      <alignment horizontal="center" vertical="center" wrapText="1"/>
    </xf>
    <xf numFmtId="0" fontId="42" fillId="0" borderId="296" xfId="0" applyFont="1" applyBorder="1" applyAlignment="1" applyProtection="1">
      <alignment horizontal="center" vertical="center" wrapText="1"/>
      <protection locked="0"/>
    </xf>
    <xf numFmtId="0" fontId="38" fillId="24" borderId="288" xfId="0" applyFont="1" applyFill="1" applyBorder="1" applyAlignment="1">
      <alignment horizontal="left" vertical="center"/>
    </xf>
    <xf numFmtId="0" fontId="42" fillId="25" borderId="289" xfId="0" applyFont="1" applyFill="1" applyBorder="1" applyAlignment="1" applyProtection="1">
      <alignment horizontal="center" vertical="center" wrapText="1"/>
    </xf>
    <xf numFmtId="0" fontId="40" fillId="27" borderId="288" xfId="0" applyFont="1" applyFill="1" applyBorder="1" applyAlignment="1">
      <alignment horizontal="left" vertical="center" wrapText="1"/>
    </xf>
    <xf numFmtId="0" fontId="42" fillId="0" borderId="123" xfId="0" applyFont="1" applyBorder="1" applyAlignment="1" applyProtection="1">
      <alignment horizontal="center" vertical="center" wrapText="1"/>
      <protection locked="0"/>
    </xf>
    <xf numFmtId="0" fontId="21" fillId="0" borderId="0" xfId="0" applyFont="1" applyAlignment="1">
      <alignment vertical="center" wrapText="1"/>
    </xf>
    <xf numFmtId="0" fontId="33" fillId="0" borderId="0" xfId="0" applyFont="1" applyAlignment="1">
      <alignment vertical="center" wrapText="1"/>
    </xf>
    <xf numFmtId="0" fontId="21" fillId="0" borderId="297" xfId="0" applyFont="1" applyBorder="1" applyAlignment="1">
      <alignment horizontal="center" vertical="center" wrapText="1"/>
    </xf>
    <xf numFmtId="0" fontId="21" fillId="30" borderId="66" xfId="0" applyFont="1" applyFill="1" applyBorder="1" applyAlignment="1">
      <alignment horizontal="left" vertical="center"/>
    </xf>
    <xf numFmtId="0" fontId="21" fillId="0" borderId="66" xfId="0" applyFont="1" applyFill="1" applyBorder="1" applyAlignment="1">
      <alignment horizontal="left" vertical="center"/>
    </xf>
    <xf numFmtId="0" fontId="27" fillId="30" borderId="66" xfId="34" applyFont="1" applyFill="1" applyBorder="1" applyAlignment="1">
      <alignment horizontal="left" vertical="center" wrapText="1" shrinkToFit="1"/>
    </xf>
    <xf numFmtId="0" fontId="27" fillId="30" borderId="66" xfId="34" applyFont="1" applyFill="1" applyBorder="1" applyAlignment="1">
      <alignment horizontal="left" vertical="center" wrapText="1"/>
    </xf>
    <xf numFmtId="0" fontId="27" fillId="0" borderId="66" xfId="34" applyFont="1" applyFill="1" applyBorder="1" applyAlignment="1">
      <alignment horizontal="left" vertical="center" wrapText="1"/>
    </xf>
    <xf numFmtId="0" fontId="21" fillId="30" borderId="66" xfId="34" applyFont="1" applyFill="1" applyBorder="1" applyAlignment="1">
      <alignment horizontal="left" vertical="center" wrapText="1"/>
    </xf>
    <xf numFmtId="0" fontId="21" fillId="30" borderId="66" xfId="0" applyFont="1" applyFill="1" applyBorder="1" applyAlignment="1">
      <alignment vertical="center" wrapText="1"/>
    </xf>
    <xf numFmtId="0" fontId="21" fillId="30" borderId="298" xfId="0" applyFont="1" applyFill="1" applyBorder="1" applyAlignment="1">
      <alignment vertical="center" wrapText="1"/>
    </xf>
    <xf numFmtId="0" fontId="21" fillId="0" borderId="144" xfId="0" applyFont="1" applyBorder="1" applyAlignment="1">
      <alignment horizontal="center" vertical="center" wrapText="1"/>
    </xf>
    <xf numFmtId="0" fontId="21" fillId="30" borderId="145" xfId="0" applyFont="1" applyFill="1" applyBorder="1" applyAlignment="1">
      <alignment horizontal="left" vertical="center" wrapText="1"/>
    </xf>
    <xf numFmtId="0" fontId="21" fillId="0" borderId="145" xfId="0" applyFont="1" applyFill="1" applyBorder="1" applyAlignment="1">
      <alignment horizontal="left" vertical="center" wrapText="1"/>
    </xf>
    <xf numFmtId="0" fontId="27" fillId="30" borderId="145" xfId="34" applyFont="1" applyFill="1" applyBorder="1" applyAlignment="1">
      <alignment horizontal="left" vertical="center" shrinkToFit="1"/>
    </xf>
    <xf numFmtId="0" fontId="27" fillId="30" borderId="145" xfId="34" applyFont="1" applyFill="1" applyBorder="1" applyAlignment="1">
      <alignment horizontal="left" vertical="center"/>
    </xf>
    <xf numFmtId="0" fontId="27" fillId="30" borderId="145" xfId="34" applyFont="1" applyFill="1" applyBorder="1" applyAlignment="1">
      <alignment horizontal="left" vertical="center" wrapText="1"/>
    </xf>
    <xf numFmtId="0" fontId="27" fillId="0" borderId="145" xfId="34" applyFont="1" applyFill="1" applyBorder="1" applyAlignment="1">
      <alignment horizontal="left" vertical="center" wrapText="1"/>
    </xf>
    <xf numFmtId="0" fontId="27" fillId="0" borderId="145" xfId="34" applyFont="1" applyFill="1" applyBorder="1" applyAlignment="1">
      <alignment horizontal="left" vertical="center"/>
    </xf>
    <xf numFmtId="0" fontId="21" fillId="30" borderId="145" xfId="0" applyFont="1" applyFill="1" applyBorder="1">
      <alignment vertical="center"/>
    </xf>
    <xf numFmtId="0" fontId="21" fillId="30" borderId="299" xfId="0" applyFont="1" applyFill="1" applyBorder="1">
      <alignment vertical="center"/>
    </xf>
    <xf numFmtId="49" fontId="0" fillId="0" borderId="0" xfId="0" applyNumberForma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19"/>
    <cellStyle name="どちらでもない" xfId="20" builtinId="28" customBuiltin="1"/>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_様式"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 name="桁区切り" xfId="44" builtinId="6"/>
  </cellStyles>
  <dxfs count="15">
    <dxf>
      <fill>
        <patternFill>
          <bgColor theme="0" tint="-5.e-002"/>
        </patternFill>
      </fill>
    </dxf>
    <dxf>
      <fill>
        <patternFill>
          <bgColor theme="5" tint="0.8"/>
        </patternFill>
      </fill>
    </dxf>
    <dxf>
      <fill>
        <patternFill>
          <bgColor theme="5" tint="0.8"/>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
      <fill>
        <patternFill patternType="none">
          <bgColor auto="1"/>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s>
  <tableStyles count="0" defaultTableStyle="TableStyleMedium2" defaultPivotStyle="PivotStyleLight16"/>
  <colors>
    <mruColors>
      <color rgb="FFF8F8F8"/>
      <color rgb="FF4AF8F8"/>
      <color rgb="FFFE7AE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133350</xdr:colOff>
      <xdr:row>3</xdr:row>
      <xdr:rowOff>132715</xdr:rowOff>
    </xdr:from>
    <xdr:to xmlns:xdr="http://schemas.openxmlformats.org/drawingml/2006/spreadsheetDrawing">
      <xdr:col>2</xdr:col>
      <xdr:colOff>1150620</xdr:colOff>
      <xdr:row>3</xdr:row>
      <xdr:rowOff>400050</xdr:rowOff>
    </xdr:to>
    <xdr:sp textlink="" fLocksText="0">
      <xdr:nvSpPr>
        <xdr:cNvPr id="2" name="Rectangle 2"/>
        <xdr:cNvSpPr>
          <a:spLocks noChangeArrowheads="1"/>
        </xdr:cNvSpPr>
      </xdr:nvSpPr>
      <xdr:spPr>
        <a:xfrm>
          <a:off x="386715" y="1104265"/>
          <a:ext cx="1186180" cy="267335"/>
        </a:xfrm>
        <a:prstGeom prst="rect">
          <a:avLst/>
        </a:prstGeom>
        <a:noFill/>
        <a:ln>
          <a:noFill/>
        </a:ln>
        <a:effectLst/>
      </xdr:spPr>
      <xdr:txBody>
        <a:bodyPr vertOverflow="clip" horzOverflow="overflow" wrap="square" lIns="20160" tIns="20160" rIns="20160" bIns="20160" anchor="t"/>
        <a:lstStyle/>
        <a:p>
          <a:pPr algn="l" rtl="0">
            <a:defRPr sz="1000"/>
          </a:pPr>
          <a:r>
            <a:rPr lang="ja-JP" altLang="en-US" sz="1400" b="0" i="0" u="none" strike="noStrike" baseline="0">
              <a:solidFill>
                <a:srgbClr val="000000"/>
              </a:solidFill>
              <a:latin typeface="ＭＳ Ｐゴシック"/>
              <a:ea typeface="ＭＳ Ｐゴシック"/>
            </a:rPr>
            <a:t>チェック項目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133350</xdr:colOff>
      <xdr:row>3</xdr:row>
      <xdr:rowOff>132715</xdr:rowOff>
    </xdr:from>
    <xdr:to xmlns:xdr="http://schemas.openxmlformats.org/drawingml/2006/spreadsheetDrawing">
      <xdr:col>2</xdr:col>
      <xdr:colOff>1149350</xdr:colOff>
      <xdr:row>3</xdr:row>
      <xdr:rowOff>400050</xdr:rowOff>
    </xdr:to>
    <xdr:sp textlink="" fLocksText="0">
      <xdr:nvSpPr>
        <xdr:cNvPr id="2" name="Rectangle 2"/>
        <xdr:cNvSpPr>
          <a:spLocks noChangeArrowheads="1"/>
        </xdr:cNvSpPr>
      </xdr:nvSpPr>
      <xdr:spPr>
        <a:xfrm>
          <a:off x="598805" y="1104265"/>
          <a:ext cx="1184910" cy="267335"/>
        </a:xfrm>
        <a:prstGeom prst="rect">
          <a:avLst/>
        </a:prstGeom>
        <a:noFill/>
        <a:ln>
          <a:noFill/>
        </a:ln>
        <a:effectLst/>
      </xdr:spPr>
      <xdr:txBody>
        <a:bodyPr vertOverflow="clip" horzOverflow="overflow" wrap="square" lIns="20160" tIns="20160" rIns="20160" bIns="20160" anchor="t"/>
        <a:lstStyle/>
        <a:p>
          <a:pPr algn="l" rtl="0">
            <a:defRPr sz="1000"/>
          </a:pPr>
          <a:r>
            <a:rPr lang="ja-JP" altLang="en-US" sz="1400" b="0" i="0" u="none" strike="noStrike" baseline="0">
              <a:solidFill>
                <a:srgbClr val="000000"/>
              </a:solidFill>
              <a:latin typeface="ＭＳ Ｐゴシック"/>
              <a:ea typeface="ＭＳ Ｐゴシック"/>
            </a:rPr>
            <a:t>チェック項目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Relationships xmlns="http://schemas.openxmlformats.org/package/2006/relationships" />
</file>

<file path=xl/worksheets/_rels/sheet10.xml.rels>&#65279;<?xml version="1.0" encoding="utf-8"?><Relationships xmlns="http://schemas.openxmlformats.org/package/2006/relationships" />
</file>

<file path=xl/worksheets/_rels/sheet2.xml.rels>&#65279;<?xml version="1.0" encoding="utf-8"?><Relationships xmlns="http://schemas.openxmlformats.org/package/2006/relationships" />
</file>

<file path=xl/worksheets/_rels/sheet3.xml.rels>&#65279;<?xml version="1.0" encoding="utf-8"?><Relationships xmlns="http://schemas.openxmlformats.org/package/2006/relationships" />
</file>

<file path=xl/worksheets/_rels/sheet4.xml.rels>&#65279;<?xml version="1.0" encoding="utf-8"?><Relationships xmlns="http://schemas.openxmlformats.org/package/2006/relationships" />
</file>

<file path=xl/worksheets/_rels/sheet5.xml.rels>&#65279;<?xml version="1.0" encoding="utf-8"?><Relationships xmlns="http://schemas.openxmlformats.org/package/2006/relationships" />
</file>

<file path=xl/worksheets/_rels/sheet6.xml.rels>&#65279;<?xml version="1.0" encoding="utf-8"?><Relationships xmlns="http://schemas.openxmlformats.org/package/2006/relationships"><Relationship Id="rId2" Type="http://schemas.openxmlformats.org/officeDocument/2006/relationships/drawing" Target="../drawings/drawing1.xml" /></Relationships>
</file>

<file path=xl/worksheets/_rels/sheet7.xml.rels>&#65279;<?xml version="1.0" encoding="utf-8"?><Relationships xmlns="http://schemas.openxmlformats.org/package/2006/relationships" />
</file>

<file path=xl/worksheets/_rels/sheet8.xml.rels>&#65279;<?xml version="1.0" encoding="utf-8"?><Relationships xmlns="http://schemas.openxmlformats.org/package/2006/relationships"><Relationship Id="rId2" Type="http://schemas.openxmlformats.org/officeDocument/2006/relationships/drawing" Target="../drawings/drawing2.xml" /></Relationships>
</file>

<file path=xl/worksheets/_rels/sheet9.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6"/>
  <dimension ref="A1:DV430"/>
  <sheetViews>
    <sheetView showGridLines="0" tabSelected="1" view="pageBreakPreview" topLeftCell="A37" zoomScale="70" zoomScaleNormal="50" zoomScaleSheetLayoutView="70" workbookViewId="0">
      <selection activeCell="AJ6" sqref="AJ6:AL6"/>
    </sheetView>
  </sheetViews>
  <sheetFormatPr defaultColWidth="9" defaultRowHeight="17.25"/>
  <cols>
    <col min="1" max="2" width="9" style="1"/>
    <col min="3" max="5" width="4.33203125" style="1" customWidth="1"/>
    <col min="6" max="7" width="11.6640625" style="1" customWidth="1"/>
    <col min="8" max="8" width="14.77734375" style="1" customWidth="1"/>
    <col min="9" max="9" width="16.109375" style="1" customWidth="1"/>
    <col min="10" max="10" width="9.88671875" style="1" customWidth="1"/>
    <col min="11" max="11" width="10" style="1" customWidth="1"/>
    <col min="12" max="12" width="14.109375" style="1" customWidth="1"/>
    <col min="13" max="13" width="23.77734375" style="1" customWidth="1"/>
    <col min="14" max="14" width="11.21875" style="2" customWidth="1"/>
    <col min="15" max="15" width="17.88671875" style="2" customWidth="1"/>
    <col min="16" max="16" width="44.109375" style="2" customWidth="1"/>
    <col min="17" max="17" width="17" style="2" customWidth="1"/>
    <col min="18" max="24" width="15" style="1" customWidth="1"/>
    <col min="25" max="25" width="16.33203125" style="1" customWidth="1"/>
    <col min="26" max="26" width="15.109375" style="1" customWidth="1"/>
    <col min="27" max="27" width="69.88671875" style="1" customWidth="1"/>
    <col min="28" max="28" width="14.109375" style="1" customWidth="1"/>
    <col min="29" max="33" width="17.6640625" style="1" customWidth="1"/>
    <col min="34" max="34" width="38" style="1" customWidth="1"/>
    <col min="35" max="35" width="38.44140625" style="1" customWidth="1"/>
    <col min="36" max="37" width="25.6640625" style="1" customWidth="1"/>
    <col min="38" max="38" width="20.88671875" style="1" customWidth="1"/>
    <col min="39" max="39" width="17.77734375" style="1" customWidth="1"/>
    <col min="40" max="40" width="19.77734375" style="1" customWidth="1"/>
    <col min="41" max="41" width="8" style="1" customWidth="1"/>
    <col min="42" max="42" width="12.109375" style="1" bestFit="1" customWidth="1"/>
    <col min="43" max="46" width="9" style="1"/>
    <col min="47" max="47" width="10.6640625" style="1" bestFit="1" customWidth="1"/>
    <col min="48" max="55" width="9" style="1"/>
    <col min="56" max="56" width="12.109375" style="1" customWidth="1"/>
    <col min="57" max="57" width="9" style="1"/>
    <col min="58" max="58" width="9.88671875" style="1" customWidth="1"/>
    <col min="59" max="59" width="10.6640625" style="1" bestFit="1" customWidth="1"/>
    <col min="60" max="61" width="10.77734375" style="1" bestFit="1" customWidth="1"/>
    <col min="62" max="64" width="9" style="1"/>
    <col min="65" max="66" width="10.77734375" style="1" bestFit="1" customWidth="1"/>
    <col min="67" max="67" width="11.109375" style="1" bestFit="1" customWidth="1"/>
    <col min="68" max="68" width="10.77734375" style="1" bestFit="1" customWidth="1"/>
    <col min="69" max="69" width="9" style="1"/>
    <col min="70" max="73" width="10.77734375" style="1" bestFit="1" customWidth="1"/>
    <col min="74" max="74" width="9" style="1"/>
    <col min="75" max="75" width="10.77734375" style="1" bestFit="1" customWidth="1"/>
    <col min="76" max="82" width="9" style="1"/>
    <col min="83" max="83" width="8.88671875" style="1" customWidth="1"/>
    <col min="84" max="87" width="9" style="1"/>
    <col min="88" max="88" width="8.88671875" style="1" customWidth="1"/>
    <col min="89" max="89" width="9" style="1"/>
    <col min="90" max="102" width="8.88671875" style="1" customWidth="1"/>
    <col min="103" max="105" width="9" style="1"/>
    <col min="106" max="108" width="8.88671875" style="1" customWidth="1"/>
    <col min="109" max="113" width="9" style="1"/>
    <col min="114" max="114" width="8.88671875" style="1" customWidth="1"/>
    <col min="115" max="16384" width="9" style="1"/>
  </cols>
  <sheetData>
    <row r="1" spans="1:126" ht="45.75" customHeight="1">
      <c r="A1" s="5" t="s">
        <v>5822</v>
      </c>
      <c r="B1" s="5"/>
      <c r="C1" s="22" t="s">
        <v>7562</v>
      </c>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row>
    <row r="2" spans="1:126" ht="24.75" customHeight="1">
      <c r="A2" s="5"/>
      <c r="B2" s="5"/>
      <c r="C2" s="23"/>
      <c r="D2" s="23"/>
      <c r="E2" s="23"/>
      <c r="F2" s="23"/>
      <c r="G2" s="23"/>
      <c r="H2" s="23"/>
      <c r="I2" s="90"/>
      <c r="J2" s="90"/>
      <c r="K2" s="90"/>
      <c r="L2" s="90"/>
      <c r="M2" s="90"/>
      <c r="N2" s="90"/>
      <c r="O2" s="90"/>
      <c r="P2" s="90"/>
      <c r="Q2" s="90"/>
      <c r="R2" s="90"/>
      <c r="S2" s="90"/>
      <c r="T2" s="90"/>
      <c r="U2" s="214"/>
      <c r="V2" s="214"/>
      <c r="W2" s="214"/>
      <c r="X2" s="214"/>
      <c r="Y2" s="214"/>
      <c r="Z2" s="214"/>
      <c r="AA2" s="90"/>
      <c r="AB2" s="90"/>
      <c r="AC2" s="90"/>
      <c r="AD2" s="90"/>
      <c r="AE2" s="90"/>
      <c r="AF2" s="5"/>
      <c r="AG2" s="5"/>
      <c r="AH2" s="310"/>
      <c r="AI2" s="90"/>
      <c r="AJ2" s="90"/>
      <c r="AK2" s="90"/>
      <c r="AL2" s="339" t="s">
        <v>406</v>
      </c>
      <c r="AM2" s="358"/>
      <c r="AS2" s="411"/>
      <c r="AT2" s="411"/>
      <c r="AU2" s="411"/>
      <c r="AV2" s="411"/>
      <c r="AW2" s="411"/>
      <c r="AX2" s="411"/>
      <c r="AY2" s="411"/>
      <c r="AZ2" s="411"/>
      <c r="BA2" s="411"/>
      <c r="BB2" s="411"/>
      <c r="BC2" s="411"/>
      <c r="BD2" s="411"/>
      <c r="BE2" s="411"/>
      <c r="BF2" s="411"/>
      <c r="BG2" s="411"/>
      <c r="BH2" s="411"/>
      <c r="BI2" s="438"/>
      <c r="BJ2" s="438"/>
      <c r="BK2" s="438"/>
      <c r="BL2" s="438"/>
      <c r="BM2" s="438"/>
      <c r="BN2" s="438"/>
      <c r="BO2" s="438"/>
      <c r="BP2" s="438"/>
      <c r="BQ2" s="438"/>
      <c r="BR2" s="438"/>
      <c r="BS2" s="438"/>
      <c r="BT2" s="438"/>
      <c r="BU2" s="438"/>
      <c r="BV2" s="438"/>
      <c r="BW2" s="438"/>
      <c r="BX2" s="438"/>
      <c r="BY2" s="438"/>
      <c r="BZ2" s="438"/>
      <c r="CA2" s="438"/>
      <c r="CB2" s="438"/>
      <c r="CC2" s="438"/>
      <c r="CD2" s="438"/>
      <c r="CE2" s="438"/>
      <c r="CF2" s="438"/>
      <c r="CG2" s="438"/>
      <c r="CH2" s="438"/>
      <c r="CI2" s="438"/>
      <c r="CJ2" s="438"/>
      <c r="CK2" s="438"/>
      <c r="CL2" s="438"/>
      <c r="CM2" s="438"/>
      <c r="CN2" s="438"/>
      <c r="CO2" s="411"/>
      <c r="CP2" s="411"/>
      <c r="CQ2" s="411"/>
      <c r="CR2" s="411"/>
      <c r="CS2" s="411"/>
      <c r="CT2" s="411"/>
      <c r="CU2" s="411"/>
      <c r="CV2" s="411"/>
      <c r="CW2" s="411"/>
    </row>
    <row r="3" spans="1:126" ht="39" customHeight="1">
      <c r="A3" s="4"/>
      <c r="B3" s="13"/>
      <c r="C3" s="24" t="s">
        <v>12</v>
      </c>
      <c r="D3" s="24"/>
      <c r="E3" s="24"/>
      <c r="F3" s="24"/>
      <c r="G3" s="24"/>
      <c r="H3" s="24"/>
      <c r="I3" s="91"/>
      <c r="J3" s="98" t="s">
        <v>4690</v>
      </c>
      <c r="K3" s="115"/>
      <c r="L3" s="115"/>
      <c r="M3" s="115"/>
      <c r="N3" s="140"/>
      <c r="O3" s="146" t="s">
        <v>23</v>
      </c>
      <c r="P3" s="146"/>
      <c r="Q3" s="146"/>
      <c r="R3" s="146"/>
      <c r="S3" s="146"/>
      <c r="T3" s="146"/>
      <c r="U3" s="215" t="s">
        <v>7642</v>
      </c>
      <c r="V3" s="215"/>
      <c r="W3" s="215"/>
      <c r="X3" s="215"/>
      <c r="Y3" s="215"/>
      <c r="Z3" s="238"/>
      <c r="AA3" s="253" t="s">
        <v>2777</v>
      </c>
      <c r="AB3" s="271"/>
      <c r="AC3" s="280">
        <v>2925</v>
      </c>
      <c r="AD3" s="288"/>
      <c r="AE3" s="288"/>
      <c r="AF3" s="294"/>
      <c r="AG3" s="300"/>
      <c r="AH3" s="311" t="s">
        <v>6402</v>
      </c>
      <c r="AI3" s="324"/>
      <c r="AJ3" s="328">
        <v>0</v>
      </c>
      <c r="AK3" s="334"/>
      <c r="AL3" s="340"/>
      <c r="AM3" s="359" t="s">
        <v>6972</v>
      </c>
      <c r="AN3" s="376" t="s">
        <v>7477</v>
      </c>
      <c r="AO3" s="376" t="s">
        <v>7478</v>
      </c>
      <c r="AP3" s="376" t="s">
        <v>4400</v>
      </c>
      <c r="AS3" s="411"/>
      <c r="AT3" s="411"/>
      <c r="AU3" s="411"/>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45"/>
      <c r="BT3" s="445"/>
      <c r="BU3" s="445"/>
      <c r="BV3" s="445"/>
      <c r="BW3" s="424"/>
      <c r="BX3" s="424"/>
      <c r="BY3" s="424"/>
      <c r="BZ3" s="424"/>
      <c r="CA3" s="424"/>
      <c r="CB3" s="424"/>
      <c r="CC3" s="424"/>
      <c r="CD3" s="424"/>
      <c r="CE3" s="424"/>
      <c r="CF3" s="424"/>
      <c r="CG3" s="424"/>
      <c r="CH3" s="424"/>
      <c r="CI3" s="424"/>
      <c r="CJ3" s="424"/>
      <c r="CK3" s="424"/>
      <c r="CL3" s="424"/>
      <c r="CM3" s="424"/>
      <c r="CN3" s="424"/>
      <c r="CO3" s="424"/>
      <c r="CP3" s="424"/>
      <c r="CQ3" s="424"/>
      <c r="CR3" s="424"/>
      <c r="CS3" s="424"/>
      <c r="CT3" s="424"/>
      <c r="CU3" s="424"/>
      <c r="CV3" s="424"/>
      <c r="CW3" s="424"/>
      <c r="CX3" s="424"/>
      <c r="CY3" s="445"/>
      <c r="CZ3" s="445"/>
      <c r="DA3" s="445"/>
      <c r="DB3" s="424"/>
      <c r="DC3" s="424"/>
      <c r="DD3" s="424"/>
      <c r="DE3" s="424"/>
      <c r="DF3" s="424"/>
      <c r="DG3" s="424"/>
      <c r="DH3" s="424"/>
      <c r="DI3" s="424"/>
      <c r="DJ3" s="424"/>
      <c r="DK3" s="445"/>
      <c r="DL3" s="445"/>
      <c r="DM3" s="445"/>
      <c r="DN3" s="445"/>
      <c r="DO3" s="445"/>
      <c r="DP3" s="445"/>
      <c r="DQ3" s="445"/>
      <c r="DR3" s="445"/>
      <c r="DS3" s="424"/>
      <c r="DT3" s="424"/>
      <c r="DU3" s="424"/>
      <c r="DV3" s="424"/>
    </row>
    <row r="4" spans="1:126" ht="39" customHeight="1">
      <c r="A4" s="6"/>
      <c r="B4" s="14"/>
      <c r="C4" s="25" t="s">
        <v>30</v>
      </c>
      <c r="D4" s="25"/>
      <c r="E4" s="25"/>
      <c r="F4" s="25"/>
      <c r="G4" s="25"/>
      <c r="H4" s="25"/>
      <c r="I4" s="92"/>
      <c r="J4" s="99" t="s">
        <v>4766</v>
      </c>
      <c r="K4" s="116"/>
      <c r="L4" s="116"/>
      <c r="M4" s="116"/>
      <c r="N4" s="141"/>
      <c r="O4" s="147" t="s">
        <v>6</v>
      </c>
      <c r="P4" s="147"/>
      <c r="Q4" s="147"/>
      <c r="R4" s="147"/>
      <c r="S4" s="147"/>
      <c r="T4" s="147"/>
      <c r="U4" s="216" t="s">
        <v>7545</v>
      </c>
      <c r="V4" s="216"/>
      <c r="W4" s="216"/>
      <c r="X4" s="216"/>
      <c r="Y4" s="216"/>
      <c r="Z4" s="239"/>
      <c r="AA4" s="254" t="s">
        <v>5148</v>
      </c>
      <c r="AB4" s="272"/>
      <c r="AC4" s="281">
        <v>0</v>
      </c>
      <c r="AD4" s="289"/>
      <c r="AE4" s="289"/>
      <c r="AF4" s="295"/>
      <c r="AG4" s="301"/>
      <c r="AH4" s="254" t="s">
        <v>4390</v>
      </c>
      <c r="AI4" s="272"/>
      <c r="AJ4" s="281">
        <v>2925</v>
      </c>
      <c r="AK4" s="289"/>
      <c r="AL4" s="295"/>
      <c r="AM4" s="359"/>
      <c r="AN4" s="376"/>
      <c r="AO4" s="376"/>
      <c r="AP4" s="376"/>
      <c r="AS4" s="411"/>
      <c r="AT4" s="411"/>
      <c r="AU4" s="411"/>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45"/>
      <c r="BT4" s="445"/>
      <c r="BU4" s="445"/>
      <c r="BV4" s="445"/>
      <c r="BW4" s="424"/>
      <c r="BX4" s="424"/>
      <c r="BY4" s="424"/>
      <c r="BZ4" s="424"/>
      <c r="CA4" s="424"/>
      <c r="CB4" s="424"/>
      <c r="CC4" s="424"/>
      <c r="CD4" s="424"/>
      <c r="CE4" s="424"/>
      <c r="CF4" s="424"/>
      <c r="CG4" s="424"/>
      <c r="CH4" s="424"/>
      <c r="CI4" s="424"/>
      <c r="CJ4" s="424"/>
      <c r="CK4" s="424"/>
      <c r="CL4" s="424"/>
      <c r="CM4" s="424"/>
      <c r="CN4" s="424"/>
      <c r="CO4" s="424"/>
      <c r="CP4" s="424"/>
      <c r="CQ4" s="424"/>
      <c r="CR4" s="424"/>
      <c r="CS4" s="424"/>
      <c r="CT4" s="424"/>
      <c r="CU4" s="424"/>
      <c r="CV4" s="424"/>
      <c r="CW4" s="424"/>
      <c r="CX4" s="424"/>
      <c r="CY4" s="445"/>
      <c r="CZ4" s="445"/>
      <c r="DA4" s="445"/>
      <c r="DB4" s="424"/>
      <c r="DC4" s="424"/>
      <c r="DD4" s="424"/>
      <c r="DE4" s="424"/>
      <c r="DF4" s="424"/>
      <c r="DG4" s="424"/>
      <c r="DH4" s="424"/>
      <c r="DI4" s="424"/>
      <c r="DJ4" s="424"/>
      <c r="DK4" s="445"/>
      <c r="DL4" s="445"/>
      <c r="DM4" s="445"/>
      <c r="DN4" s="445"/>
      <c r="DO4" s="445"/>
      <c r="DP4" s="445"/>
      <c r="DQ4" s="445"/>
      <c r="DR4" s="445"/>
      <c r="DS4" s="424"/>
      <c r="DT4" s="424"/>
      <c r="DU4" s="424"/>
      <c r="DV4" s="424"/>
    </row>
    <row r="5" spans="1:126" ht="39" customHeight="1">
      <c r="A5" s="6"/>
      <c r="B5" s="14"/>
      <c r="C5" s="26" t="s">
        <v>38</v>
      </c>
      <c r="D5" s="26"/>
      <c r="E5" s="26"/>
      <c r="F5" s="26"/>
      <c r="G5" s="26"/>
      <c r="H5" s="26"/>
      <c r="I5" s="93"/>
      <c r="J5" s="100" t="str">
        <f>VLOOKUP(J3&amp;J4,自治体コード!$A$2:$B$1789,2,FALSE)</f>
        <v>40503</v>
      </c>
      <c r="K5" s="117"/>
      <c r="L5" s="117"/>
      <c r="M5" s="117"/>
      <c r="N5" s="142"/>
      <c r="O5" s="148" t="s">
        <v>2469</v>
      </c>
      <c r="P5" s="153"/>
      <c r="Q5" s="166" t="s">
        <v>3285</v>
      </c>
      <c r="R5" s="166"/>
      <c r="S5" s="166"/>
      <c r="T5" s="203"/>
      <c r="U5" s="217">
        <f>SUM(S31:S430)</f>
        <v>4312</v>
      </c>
      <c r="V5" s="195"/>
      <c r="W5" s="195"/>
      <c r="X5" s="195"/>
      <c r="Y5" s="195"/>
      <c r="Z5" s="240"/>
      <c r="AA5" s="255" t="s">
        <v>7582</v>
      </c>
      <c r="AB5" s="272"/>
      <c r="AC5" s="281">
        <v>0</v>
      </c>
      <c r="AD5" s="289"/>
      <c r="AE5" s="289"/>
      <c r="AF5" s="295"/>
      <c r="AG5" s="301"/>
      <c r="AH5" s="254" t="s">
        <v>3184</v>
      </c>
      <c r="AI5" s="272"/>
      <c r="AJ5" s="329">
        <v>1387</v>
      </c>
      <c r="AK5" s="335"/>
      <c r="AL5" s="341"/>
      <c r="AM5" s="359"/>
      <c r="AN5" s="376"/>
      <c r="AO5" s="376"/>
      <c r="AP5" s="376"/>
      <c r="AS5" s="411"/>
      <c r="AT5" s="411"/>
      <c r="AU5" s="411"/>
      <c r="AV5" s="423" t="s">
        <v>5849</v>
      </c>
      <c r="AW5" s="423" t="s">
        <v>7602</v>
      </c>
      <c r="AX5" s="423" t="s">
        <v>7603</v>
      </c>
      <c r="AY5" s="423" t="s">
        <v>7604</v>
      </c>
      <c r="AZ5" s="423" t="s">
        <v>7605</v>
      </c>
      <c r="BA5" s="423" t="s">
        <v>7606</v>
      </c>
      <c r="BB5" s="423" t="s">
        <v>4328</v>
      </c>
      <c r="BC5" s="423" t="s">
        <v>5792</v>
      </c>
      <c r="BD5" s="423" t="s">
        <v>3307</v>
      </c>
      <c r="BE5" s="423" t="s">
        <v>861</v>
      </c>
      <c r="BF5" s="423" t="s">
        <v>7359</v>
      </c>
      <c r="BG5" s="423" t="s">
        <v>1520</v>
      </c>
      <c r="BH5" s="423" t="s">
        <v>7607</v>
      </c>
      <c r="BI5" s="423" t="s">
        <v>866</v>
      </c>
      <c r="BJ5" s="423" t="s">
        <v>7608</v>
      </c>
      <c r="BK5" s="423" t="s">
        <v>6577</v>
      </c>
      <c r="BL5" s="423" t="s">
        <v>7609</v>
      </c>
      <c r="BM5" s="423" t="s">
        <v>3509</v>
      </c>
      <c r="BN5" s="423" t="s">
        <v>6249</v>
      </c>
      <c r="BO5" s="423" t="s">
        <v>7610</v>
      </c>
      <c r="BP5" s="423" t="s">
        <v>7611</v>
      </c>
      <c r="BQ5" s="423" t="s">
        <v>7612</v>
      </c>
      <c r="BR5" s="423" t="s">
        <v>4042</v>
      </c>
      <c r="BS5" s="446" t="s">
        <v>7613</v>
      </c>
      <c r="BT5" s="446" t="s">
        <v>7614</v>
      </c>
      <c r="BU5" s="446" t="s">
        <v>7615</v>
      </c>
      <c r="BV5" s="446" t="s">
        <v>7616</v>
      </c>
      <c r="BW5" s="423" t="s">
        <v>6894</v>
      </c>
      <c r="BX5" s="423" t="s">
        <v>6766</v>
      </c>
      <c r="BY5" s="423" t="s">
        <v>7330</v>
      </c>
      <c r="BZ5" s="423" t="s">
        <v>7617</v>
      </c>
      <c r="CA5" s="423" t="s">
        <v>5026</v>
      </c>
      <c r="CB5" s="423" t="s">
        <v>1878</v>
      </c>
      <c r="CC5" s="423" t="s">
        <v>511</v>
      </c>
      <c r="CD5" s="423" t="s">
        <v>6374</v>
      </c>
      <c r="CE5" s="423" t="s">
        <v>7618</v>
      </c>
      <c r="CF5" s="423" t="s">
        <v>4554</v>
      </c>
      <c r="CG5" s="423" t="s">
        <v>7210</v>
      </c>
      <c r="CH5" s="423" t="s">
        <v>567</v>
      </c>
      <c r="CI5" s="423" t="s">
        <v>5931</v>
      </c>
      <c r="CJ5" s="423" t="s">
        <v>6332</v>
      </c>
      <c r="CK5" s="423" t="s">
        <v>5258</v>
      </c>
      <c r="CL5" s="423" t="s">
        <v>7195</v>
      </c>
      <c r="CM5" s="423" t="s">
        <v>7619</v>
      </c>
      <c r="CN5" s="423" t="s">
        <v>3621</v>
      </c>
      <c r="CO5" s="423" t="s">
        <v>3367</v>
      </c>
      <c r="CP5" s="423" t="s">
        <v>7620</v>
      </c>
      <c r="CQ5" s="423" t="s">
        <v>7621</v>
      </c>
      <c r="CR5" s="423" t="s">
        <v>1155</v>
      </c>
      <c r="CS5" s="423" t="s">
        <v>4146</v>
      </c>
      <c r="CT5" s="423" t="s">
        <v>5611</v>
      </c>
      <c r="CU5" s="423" t="s">
        <v>7622</v>
      </c>
      <c r="CV5" s="423" t="s">
        <v>6167</v>
      </c>
      <c r="CW5" s="423" t="s">
        <v>186</v>
      </c>
      <c r="CX5" s="423" t="s">
        <v>1100</v>
      </c>
      <c r="CY5" s="446" t="s">
        <v>7623</v>
      </c>
      <c r="CZ5" s="446" t="s">
        <v>3476</v>
      </c>
      <c r="DA5" s="446" t="s">
        <v>7624</v>
      </c>
      <c r="DB5" s="423" t="s">
        <v>7184</v>
      </c>
      <c r="DC5" s="423" t="s">
        <v>3672</v>
      </c>
      <c r="DD5" s="423" t="s">
        <v>7625</v>
      </c>
      <c r="DE5" s="423" t="s">
        <v>7626</v>
      </c>
      <c r="DF5" s="423" t="s">
        <v>7627</v>
      </c>
      <c r="DG5" s="423" t="s">
        <v>2898</v>
      </c>
      <c r="DH5" s="423" t="s">
        <v>7628</v>
      </c>
      <c r="DI5" s="423" t="s">
        <v>3449</v>
      </c>
      <c r="DJ5" s="423" t="s">
        <v>7629</v>
      </c>
      <c r="DK5" s="446" t="s">
        <v>1855</v>
      </c>
      <c r="DL5" s="446" t="s">
        <v>1652</v>
      </c>
      <c r="DM5" s="446" t="s">
        <v>7598</v>
      </c>
      <c r="DN5" s="446" t="s">
        <v>7599</v>
      </c>
      <c r="DO5" s="446" t="s">
        <v>7270</v>
      </c>
      <c r="DP5" s="446" t="s">
        <v>7600</v>
      </c>
      <c r="DQ5" s="446" t="s">
        <v>7601</v>
      </c>
      <c r="DR5" s="446" t="s">
        <v>3169</v>
      </c>
      <c r="DS5" s="424"/>
      <c r="DT5" s="424"/>
      <c r="DU5" s="424"/>
      <c r="DV5" s="424"/>
    </row>
    <row r="6" spans="1:126" ht="39" customHeight="1">
      <c r="A6" s="6"/>
      <c r="B6" s="14"/>
      <c r="C6" s="26"/>
      <c r="D6" s="26"/>
      <c r="E6" s="26"/>
      <c r="F6" s="26"/>
      <c r="G6" s="26"/>
      <c r="H6" s="26"/>
      <c r="I6" s="93"/>
      <c r="J6" s="100"/>
      <c r="K6" s="117"/>
      <c r="L6" s="117"/>
      <c r="M6" s="117"/>
      <c r="N6" s="142"/>
      <c r="O6" s="149"/>
      <c r="P6" s="154"/>
      <c r="Q6" s="167"/>
      <c r="R6" s="182" t="s">
        <v>5719</v>
      </c>
      <c r="S6" s="195"/>
      <c r="T6" s="204"/>
      <c r="U6" s="218">
        <f>SUMIF(E31:E430,"単",S31:S430)</f>
        <v>0</v>
      </c>
      <c r="V6" s="195"/>
      <c r="W6" s="195"/>
      <c r="X6" s="195"/>
      <c r="Y6" s="195"/>
      <c r="Z6" s="240"/>
      <c r="AA6" s="255" t="s">
        <v>7581</v>
      </c>
      <c r="AB6" s="272"/>
      <c r="AC6" s="281">
        <v>59192</v>
      </c>
      <c r="AD6" s="289"/>
      <c r="AE6" s="289"/>
      <c r="AF6" s="295"/>
      <c r="AG6" s="302" t="s">
        <v>4629</v>
      </c>
      <c r="AH6" s="312"/>
      <c r="AI6" s="325"/>
      <c r="AJ6" s="330">
        <f>SUM(AJ3:AL5)</f>
        <v>4312</v>
      </c>
      <c r="AK6" s="336"/>
      <c r="AL6" s="342"/>
      <c r="AM6" s="359"/>
      <c r="AN6" s="376"/>
      <c r="AO6" s="376"/>
      <c r="AP6" s="376"/>
      <c r="AS6" s="362"/>
      <c r="AT6" s="412"/>
      <c r="AU6" s="412"/>
      <c r="AV6" s="423">
        <f>VALUE(J5)</f>
        <v>40503</v>
      </c>
      <c r="AW6" s="429">
        <f>AJ3</f>
        <v>0</v>
      </c>
      <c r="AX6" s="429">
        <f>AJ4</f>
        <v>2925</v>
      </c>
      <c r="AY6" s="429">
        <f>AJ5</f>
        <v>1387</v>
      </c>
      <c r="AZ6" s="429">
        <f>AJ7</f>
        <v>0</v>
      </c>
      <c r="BA6" s="429">
        <f>AJ8</f>
        <v>0</v>
      </c>
      <c r="BB6" s="429">
        <f>AJ9</f>
        <v>59192</v>
      </c>
      <c r="BC6" s="429">
        <f>AJ10</f>
        <v>33117</v>
      </c>
      <c r="BD6" s="429">
        <f>AJ11</f>
        <v>12333</v>
      </c>
      <c r="BE6" s="429">
        <f>AJ13</f>
        <v>2760</v>
      </c>
      <c r="BF6" s="429">
        <f>AJ14</f>
        <v>1028</v>
      </c>
      <c r="BG6" s="439">
        <f>AC3</f>
        <v>2925</v>
      </c>
      <c r="BH6" s="439">
        <f>AC4</f>
        <v>0</v>
      </c>
      <c r="BI6" s="439">
        <f>AC5</f>
        <v>0</v>
      </c>
      <c r="BJ6" s="439">
        <f>AC6</f>
        <v>59192</v>
      </c>
      <c r="BK6" s="439">
        <f>AC8</f>
        <v>33117</v>
      </c>
      <c r="BL6" s="439">
        <f>AC9</f>
        <v>2760</v>
      </c>
      <c r="BM6" s="439">
        <f>AC10</f>
        <v>1387</v>
      </c>
      <c r="BN6" s="439">
        <f>AC11</f>
        <v>0</v>
      </c>
      <c r="BO6" s="439">
        <f>AC12</f>
        <v>0</v>
      </c>
      <c r="BP6" s="439">
        <f>AC13</f>
        <v>0</v>
      </c>
      <c r="BQ6" s="439">
        <f>AC15</f>
        <v>12333</v>
      </c>
      <c r="BR6" s="439">
        <f>AC16</f>
        <v>1028</v>
      </c>
      <c r="BS6" s="439">
        <f>V31</f>
        <v>0</v>
      </c>
      <c r="BT6" s="423">
        <f>COUNTIF(J31:J430,"○")</f>
        <v>2</v>
      </c>
      <c r="BU6" s="423">
        <f>COUNTIF(K31:K430,"○")</f>
        <v>3</v>
      </c>
      <c r="BV6" s="423">
        <f>COUNTIF(E31:E430,"補")</f>
        <v>2</v>
      </c>
      <c r="BW6" s="423">
        <f>COUNTIF(O31:O430,"①エネルギー・食料品価格等の物価高騰に伴う低所得世帯支援")</f>
        <v>1</v>
      </c>
      <c r="BX6" s="423">
        <f>COUNTIF(O31:O430,"②エネルギー・食料品価格等の物価高騰に伴う子育て世帯支援")</f>
        <v>0</v>
      </c>
      <c r="BY6" s="423">
        <f>COUNTIF(O31:O430,"③消費下支え等を通じた生活者支援")</f>
        <v>1</v>
      </c>
      <c r="BZ6" s="423">
        <f>COUNTIF(O31:O430,"④省エネ家電等への買い換え促進による生活者支援")</f>
        <v>0</v>
      </c>
      <c r="CA6" s="423">
        <f>COUNTIF(O31:O430,"⑤医療・介護・保育施設、学校施設、公衆浴場等に対する物価高騰対策支援")</f>
        <v>0</v>
      </c>
      <c r="CB6" s="423">
        <f>COUNTIF(O31:O430,"⑥農林水産業における物価高騰対策支援")</f>
        <v>0</v>
      </c>
      <c r="CC6" s="423">
        <f>COUNTIF(O31:O430,"⑦中小企業等に対するエネルギー価格高騰対策支援")</f>
        <v>0</v>
      </c>
      <c r="CD6" s="423">
        <f>COUNTIF(O31:O430,"⑧地域公共交通や地域観光業等に対する支援")</f>
        <v>0</v>
      </c>
      <c r="CE6" s="423">
        <f>COUNTIF(O31:O430,"⑨推奨事業メニューよりも更に効果があると考える支援")</f>
        <v>0</v>
      </c>
      <c r="CF6" s="459">
        <f>SUMIF($O$31:$O$430,"①エネルギー・食料品価格等の物価高騰に伴う低所得世帯支援",$U$31:$U$430)+SUMIF($O$31:$O$430,"①エネルギー・食料品価格等の物価高騰に伴う低所得世帯支援",$V$31:$V$430)</f>
        <v>521</v>
      </c>
      <c r="CG6" s="459">
        <f>SUMIF($O$31:$O$430,"②エネルギー・食料品価格等の物価高騰に伴う子育て世帯支援",$U$31:$U$430)+SUMIF($O$31:$O$430,"②エネルギー・食料品価格等の物価高騰に伴う子育て世帯支援",$V$31:$V$430)</f>
        <v>0</v>
      </c>
      <c r="CH6" s="459">
        <f>SUMIF($O$31:$O$430,"③消費下支え等を通じた生活者支援",$U$31:$U$430)+SUMIF($O$31:$O$430,"③消費下支え等を通じた生活者支援",$V$31:$V$430)</f>
        <v>59000</v>
      </c>
      <c r="CI6" s="459">
        <f>SUMIF($O$31:$O$430,"④省エネ家電等への買い換え促進による生活者支援",$U$31:$U$430)+SUMIF($O$31:$O$430,"④省エネ家電等への買い換え促進による生活者支援",$V$31:$V$430)</f>
        <v>0</v>
      </c>
      <c r="CJ6" s="459">
        <f>SUMIF($O$31:$O$430,"⑤医療・介護・保育施設、学校施設、公衆浴場等に対する物価高騰対策支援",$U$31:$U$430)+SUMIF($O$31:$O$430,"⑤医療・介護・保育施設、学校施設、公衆浴場等に対する物価高騰対策支援",$V$31:$V$430)</f>
        <v>0</v>
      </c>
      <c r="CK6" s="459">
        <f>SUMIF($O$31:$O$430,"⑥農林水産業における物価高騰対策支援",$U$31:$U$430)+SUMIF($O$31:$O$430,"⑥農林水産業における物価高騰対策支援",$V$31:$V$430)</f>
        <v>0</v>
      </c>
      <c r="CL6" s="459">
        <f>SUMIF($O$31:$O$430,"⑦中小企業等に対するエネルギー価格高騰対策支援",$U$31:$U$430)+SUMIF($O$31:$O$430,"⑦中小企業等に対するエネルギー価格高騰対策支援",$V$31:$V$430)</f>
        <v>0</v>
      </c>
      <c r="CM6" s="459">
        <f>SUMIF($O$31:$O$430,"⑧地域公共交通や地域観光業等に対する支援",$U$31:$U$430)+SUMIF($O$31:$O$430,"⑧地域公共交通や地域観光業等に対する支援",$V$31:$V$430)</f>
        <v>0</v>
      </c>
      <c r="CN6" s="459">
        <f>SUMIF($O$31:$O$430,"⑨推奨事業メニューよりも更に効果があると考える支援",$U$31:$U$430)+SUMIF($O$31:$O$430,"⑨推奨事業メニューよりも更に効果があると考える支援",$V$31:$V$430)</f>
        <v>0</v>
      </c>
      <c r="CO6" s="423">
        <f>SUMPRODUCT(($M$31:$M$430="④-Ⅰ．原油価格高騰対策")*($J$31:$J$430="○"))</f>
        <v>0</v>
      </c>
      <c r="CP6" s="423">
        <f>SUMPRODUCT(($M$31:$M$430="④-Ⅱ．エネルギー・原材料・食料等安定供給対策")*($J$31:$J$430="○"))</f>
        <v>0</v>
      </c>
      <c r="CQ6" s="423">
        <f>SUMPRODUCT(($M$31:$M$430="④-Ⅲ．新たな価格体系への適応の円滑化に向けた中小企業対策等")*($J$31:$J$430="○"))</f>
        <v>0</v>
      </c>
      <c r="CR6" s="423">
        <f>SUMPRODUCT(($M$31:$M$430="④-Ⅳ．コロナ禍において物価高騰等に直面する生活困窮者等への支援")*($J$31:$J$430="○"))</f>
        <v>0</v>
      </c>
      <c r="CS6" s="423">
        <f>SUMPRODUCT(($M$31:$M$430="⑤-Ⅳ-１．ウィズコロナ下での感染症対応の強化")*($J$31:$J$430="○"))</f>
        <v>2</v>
      </c>
      <c r="CT6" s="459">
        <f>SUMIF($M$31:$M$430,"④-Ⅰ．原油価格高騰対策",$S$31:$S$430)+SUMIF($M$31:$M$430,"④-Ⅰ．原油価格高騰対策",$T$31:$T$430)</f>
        <v>0</v>
      </c>
      <c r="CU6" s="459">
        <f>SUMIF($M$31:$M$430,"④-Ⅱ．エネルギー・原材料・食料等安定供給対策",$S$31:$S$430)+SUMIF($M$31:$M$430,"④-Ⅱ．エネルギー・原材料・食料等安定供給対策",$T$31:$T$430)</f>
        <v>0</v>
      </c>
      <c r="CV6" s="459">
        <f>SUMIF($M$31:$M$430,"④-Ⅲ．新たな価格体系への適応の円滑化に向けた中小企業対策等",$S$31:$S$430)+SUMIF($M$31:$M$430,"④-Ⅲ．新たな価格体系への適応の円滑化に向けた中小企業対策等",$T$31:$T$430)</f>
        <v>0</v>
      </c>
      <c r="CW6" s="459">
        <f>SUMIF($M$31:$M$430,"④-Ⅳ．コロナ禍において物価高騰等に直面する生活困窮者等への支援",$S$31:$S$430)+SUMIF($M$31:$M$430,"④-Ⅳ．コロナ禍において物価高騰等に直面する生活困窮者等への支援",$T$31:$T$430)</f>
        <v>0</v>
      </c>
      <c r="CX6" s="459">
        <f>SUMIF($M$31:$M$430,"⑤-Ⅳ-１．ウィズコロナ下での感染症対応の強化",$S$31:$S$430)+SUMIF($M$31:$M$430,"⑤-Ⅳ-１．ウィズコロナ下での感染症対応の強化",$T$31:$T$430)</f>
        <v>4312</v>
      </c>
      <c r="CY6" s="423">
        <f>COUNTIF($AE$31:$AE$430,"○")</f>
        <v>0</v>
      </c>
      <c r="CZ6" s="423">
        <f>COUNTIF($AD$31:$AD$430,"○")</f>
        <v>3</v>
      </c>
      <c r="DA6" s="423">
        <f>COUNTIF($AC$31:$AC$430,"○")</f>
        <v>0</v>
      </c>
      <c r="DB6" s="459">
        <f>SUMIF(AE31:AE430,"○",R31:R430)</f>
        <v>0</v>
      </c>
      <c r="DC6" s="459">
        <f>SUMIF(AD31:AD430,"○",R31:R430)</f>
        <v>109309</v>
      </c>
      <c r="DD6" s="459">
        <f>SUMIF(AC31:AC430,"○",R31:R430)</f>
        <v>0</v>
      </c>
      <c r="DE6" s="423">
        <f>IF(SUM(W31:X36)&gt;0,1,0)</f>
        <v>1</v>
      </c>
      <c r="DF6" s="423">
        <f>IF(SUM(V31:V36)&gt;0,1,0)</f>
        <v>1</v>
      </c>
      <c r="DG6" s="423">
        <f>IF(SUM(U31:V36)&gt;0,1,0)</f>
        <v>1</v>
      </c>
      <c r="DH6" s="439">
        <f>SUM(W31:X36)</f>
        <v>49788</v>
      </c>
      <c r="DI6" s="439">
        <f>SUM(V31:V36)</f>
        <v>521</v>
      </c>
      <c r="DJ6" s="439">
        <f>SUM(U31:V36)</f>
        <v>521</v>
      </c>
      <c r="DK6" s="464">
        <f>Q31</f>
        <v>46000</v>
      </c>
      <c r="DL6" s="464">
        <f>Q32</f>
        <v>4309</v>
      </c>
      <c r="DM6" s="464" t="str">
        <f>Q33</f>
        <v/>
      </c>
      <c r="DN6" s="464" t="str">
        <f>Q34</f>
        <v/>
      </c>
      <c r="DO6" s="464" t="str">
        <f>Q35</f>
        <v/>
      </c>
      <c r="DP6" s="464" t="str">
        <f>Q36</f>
        <v/>
      </c>
      <c r="DQ6" s="464">
        <f>W31</f>
        <v>46000</v>
      </c>
      <c r="DR6" s="464">
        <f>X32</f>
        <v>3788</v>
      </c>
      <c r="DS6" s="424"/>
      <c r="DT6" s="424"/>
      <c r="DU6" s="424"/>
      <c r="DV6" s="424"/>
    </row>
    <row r="7" spans="1:126" ht="39" customHeight="1">
      <c r="A7" s="6"/>
      <c r="B7" s="14"/>
      <c r="C7" s="26"/>
      <c r="D7" s="26"/>
      <c r="E7" s="26"/>
      <c r="F7" s="26"/>
      <c r="G7" s="26"/>
      <c r="H7" s="26"/>
      <c r="I7" s="93"/>
      <c r="J7" s="100"/>
      <c r="K7" s="117"/>
      <c r="L7" s="117"/>
      <c r="M7" s="117"/>
      <c r="N7" s="142"/>
      <c r="O7" s="149"/>
      <c r="P7" s="154"/>
      <c r="Q7" s="168"/>
      <c r="R7" s="183" t="s">
        <v>7476</v>
      </c>
      <c r="S7" s="196"/>
      <c r="T7" s="205"/>
      <c r="U7" s="218">
        <f>SUMIF(E31:E430,"補",S31:S430)</f>
        <v>4312</v>
      </c>
      <c r="V7" s="195"/>
      <c r="W7" s="195"/>
      <c r="X7" s="195"/>
      <c r="Y7" s="195"/>
      <c r="Z7" s="240"/>
      <c r="AA7" s="256" t="s">
        <v>5589</v>
      </c>
      <c r="AB7" s="273"/>
      <c r="AC7" s="218">
        <f>SUM(AC5:AF6)</f>
        <v>59192</v>
      </c>
      <c r="AD7" s="195"/>
      <c r="AE7" s="195"/>
      <c r="AF7" s="240"/>
      <c r="AG7" s="255" t="s">
        <v>7533</v>
      </c>
      <c r="AH7" s="254"/>
      <c r="AI7" s="272"/>
      <c r="AJ7" s="281">
        <v>0</v>
      </c>
      <c r="AK7" s="289"/>
      <c r="AL7" s="295"/>
      <c r="AM7" s="359"/>
      <c r="AN7" s="376"/>
      <c r="AO7" s="376"/>
      <c r="AP7" s="376"/>
      <c r="AS7" s="362"/>
      <c r="AT7" s="412"/>
      <c r="AU7" s="412"/>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45"/>
      <c r="BT7" s="445"/>
      <c r="BU7" s="445"/>
      <c r="BV7" s="445"/>
      <c r="BW7" s="424"/>
      <c r="BX7" s="424"/>
      <c r="BY7" s="424"/>
      <c r="BZ7" s="424"/>
      <c r="CA7" s="424"/>
      <c r="CB7" s="424"/>
      <c r="CC7" s="424"/>
      <c r="CD7" s="424"/>
      <c r="CE7" s="424"/>
      <c r="CF7" s="424"/>
      <c r="CG7" s="424"/>
      <c r="CH7" s="424"/>
      <c r="CI7" s="424"/>
      <c r="CJ7" s="424"/>
      <c r="CK7" s="424"/>
      <c r="CL7" s="424"/>
      <c r="CM7" s="424"/>
      <c r="CN7" s="424"/>
      <c r="CO7" s="424"/>
      <c r="CP7" s="424"/>
      <c r="CQ7" s="424"/>
      <c r="CR7" s="424"/>
      <c r="CS7" s="424"/>
      <c r="CT7" s="424"/>
      <c r="CU7" s="424"/>
      <c r="CV7" s="424"/>
      <c r="CW7" s="424"/>
      <c r="CX7" s="424"/>
      <c r="CY7" s="424"/>
      <c r="CZ7" s="424"/>
      <c r="DA7" s="424"/>
      <c r="DB7" s="424"/>
      <c r="DC7" s="424"/>
      <c r="DD7" s="424"/>
      <c r="DE7" s="424"/>
      <c r="DF7" s="424"/>
      <c r="DG7" s="424"/>
      <c r="DH7" s="424"/>
      <c r="DI7" s="424"/>
      <c r="DJ7" s="424"/>
      <c r="DK7" s="445"/>
      <c r="DL7" s="445"/>
      <c r="DM7" s="445"/>
      <c r="DN7" s="445"/>
      <c r="DO7" s="445"/>
      <c r="DP7" s="445"/>
      <c r="DQ7" s="445"/>
      <c r="DR7" s="445"/>
      <c r="DS7" s="424"/>
      <c r="DT7" s="424"/>
      <c r="DU7" s="424"/>
      <c r="DV7" s="424"/>
    </row>
    <row r="8" spans="1:126" ht="39" customHeight="1">
      <c r="A8" s="6"/>
      <c r="B8" s="14"/>
      <c r="C8" s="26" t="s">
        <v>7430</v>
      </c>
      <c r="D8" s="26"/>
      <c r="E8" s="26"/>
      <c r="F8" s="26"/>
      <c r="G8" s="26"/>
      <c r="H8" s="26"/>
      <c r="I8" s="93"/>
      <c r="J8" s="101" t="s">
        <v>6503</v>
      </c>
      <c r="K8" s="118"/>
      <c r="L8" s="118"/>
      <c r="M8" s="118"/>
      <c r="N8" s="143"/>
      <c r="O8" s="149"/>
      <c r="P8" s="154"/>
      <c r="Q8" s="166" t="s">
        <v>7531</v>
      </c>
      <c r="R8" s="166"/>
      <c r="S8" s="166"/>
      <c r="T8" s="203"/>
      <c r="U8" s="219">
        <f>SUM(T31:T430)</f>
        <v>0</v>
      </c>
      <c r="V8" s="226"/>
      <c r="W8" s="226"/>
      <c r="X8" s="226"/>
      <c r="Y8" s="226"/>
      <c r="Z8" s="241"/>
      <c r="AA8" s="255" t="s">
        <v>6705</v>
      </c>
      <c r="AB8" s="272"/>
      <c r="AC8" s="281">
        <v>33117</v>
      </c>
      <c r="AD8" s="289"/>
      <c r="AE8" s="289"/>
      <c r="AF8" s="295"/>
      <c r="AG8" s="255" t="s">
        <v>7534</v>
      </c>
      <c r="AH8" s="254"/>
      <c r="AI8" s="272"/>
      <c r="AJ8" s="281">
        <v>0</v>
      </c>
      <c r="AK8" s="289"/>
      <c r="AL8" s="295"/>
      <c r="AM8" s="360"/>
      <c r="AN8" s="376"/>
      <c r="AO8" s="376"/>
      <c r="AP8" s="376"/>
      <c r="AV8" s="425"/>
      <c r="AW8" s="425"/>
      <c r="AX8" s="425"/>
      <c r="AY8" s="425"/>
      <c r="AZ8" s="425"/>
      <c r="BA8" s="425"/>
      <c r="BB8" s="425"/>
      <c r="BC8" s="425"/>
      <c r="BD8" s="425"/>
      <c r="BE8" s="425"/>
      <c r="BF8" s="425"/>
      <c r="BG8" s="425"/>
      <c r="BH8" s="425"/>
      <c r="BI8" s="425"/>
      <c r="BJ8" s="425"/>
      <c r="BK8" s="425"/>
      <c r="BL8" s="425"/>
      <c r="BM8" s="425"/>
      <c r="BN8" s="425"/>
      <c r="BO8" s="425"/>
      <c r="BP8" s="425"/>
      <c r="BQ8" s="425"/>
      <c r="BR8" s="425"/>
      <c r="BS8" s="447"/>
      <c r="BT8" s="447"/>
      <c r="BU8" s="447"/>
      <c r="BV8" s="447"/>
      <c r="BW8" s="425"/>
      <c r="BX8" s="425"/>
      <c r="BY8" s="425"/>
      <c r="BZ8" s="425"/>
      <c r="CA8" s="425"/>
      <c r="CB8" s="425"/>
      <c r="CC8" s="425"/>
      <c r="CD8" s="425"/>
      <c r="CE8" s="425"/>
      <c r="CF8" s="425"/>
      <c r="CG8" s="425"/>
      <c r="CH8" s="425"/>
      <c r="CI8" s="425"/>
      <c r="CJ8" s="425"/>
      <c r="CK8" s="425"/>
      <c r="CL8" s="425"/>
      <c r="CM8" s="425"/>
      <c r="CN8" s="425"/>
      <c r="CO8" s="425"/>
      <c r="CP8" s="425"/>
      <c r="CQ8" s="425"/>
      <c r="CR8" s="425"/>
      <c r="CS8" s="425"/>
      <c r="CT8" s="425"/>
      <c r="CU8" s="425"/>
      <c r="CV8" s="425"/>
      <c r="CW8" s="425"/>
      <c r="CX8" s="425"/>
      <c r="CY8" s="425"/>
      <c r="CZ8" s="425"/>
      <c r="DA8" s="425"/>
      <c r="DB8" s="425"/>
      <c r="DC8" s="425"/>
      <c r="DD8" s="425"/>
      <c r="DE8" s="425"/>
      <c r="DF8" s="425"/>
      <c r="DG8" s="425"/>
      <c r="DH8" s="425"/>
      <c r="DI8" s="425"/>
      <c r="DJ8" s="425"/>
      <c r="DK8" s="447"/>
      <c r="DL8" s="447"/>
      <c r="DM8" s="447"/>
      <c r="DN8" s="447"/>
      <c r="DO8" s="447"/>
      <c r="DP8" s="447"/>
      <c r="DQ8" s="447"/>
      <c r="DR8" s="447"/>
      <c r="DS8" s="424"/>
      <c r="DT8" s="424"/>
      <c r="DU8" s="424"/>
      <c r="DV8" s="424"/>
    </row>
    <row r="9" spans="1:126" ht="39" customHeight="1">
      <c r="A9" s="6"/>
      <c r="B9" s="14"/>
      <c r="C9" s="26" t="s">
        <v>59</v>
      </c>
      <c r="D9" s="26"/>
      <c r="E9" s="26"/>
      <c r="F9" s="26"/>
      <c r="G9" s="26"/>
      <c r="H9" s="26"/>
      <c r="I9" s="93"/>
      <c r="J9" s="101" t="s">
        <v>7170</v>
      </c>
      <c r="K9" s="118"/>
      <c r="L9" s="118"/>
      <c r="M9" s="118"/>
      <c r="N9" s="143"/>
      <c r="O9" s="149"/>
      <c r="P9" s="154"/>
      <c r="Q9" s="169"/>
      <c r="R9" s="182" t="s">
        <v>5719</v>
      </c>
      <c r="S9" s="195"/>
      <c r="T9" s="204"/>
      <c r="U9" s="218">
        <f>SUMIF(E31:E430,"単",T31:T430)</f>
        <v>0</v>
      </c>
      <c r="V9" s="195"/>
      <c r="W9" s="195"/>
      <c r="X9" s="195"/>
      <c r="Y9" s="195"/>
      <c r="Z9" s="240"/>
      <c r="AA9" s="257" t="s">
        <v>7550</v>
      </c>
      <c r="AB9" s="274"/>
      <c r="AC9" s="282">
        <v>2760</v>
      </c>
      <c r="AD9" s="290"/>
      <c r="AE9" s="290"/>
      <c r="AF9" s="296"/>
      <c r="AG9" s="255" t="s">
        <v>7586</v>
      </c>
      <c r="AH9" s="254"/>
      <c r="AI9" s="272"/>
      <c r="AJ9" s="281">
        <v>59192</v>
      </c>
      <c r="AK9" s="289"/>
      <c r="AL9" s="295"/>
      <c r="AM9" s="361" t="str">
        <f>IF(ISERROR(J5)=TRUE,"error","")</f>
        <v/>
      </c>
      <c r="AN9" s="377" t="str">
        <f>IF(OR(J8="",J9="",U3="",U4=""),"error","")</f>
        <v/>
      </c>
      <c r="AO9" s="377" t="str">
        <f>IF(OR(AC3="",AC4="",AC5="",AC6="",AC8="",AC9=""),"error","")</f>
        <v/>
      </c>
      <c r="AP9" s="377" t="str">
        <f>IF(OR(AJ3="",AJ4="",AJ5="",AJ7="",AJ8="",AJ9="",AJ10="",AJ11="",AJ13="",AJ14=""),"error","")</f>
        <v/>
      </c>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4"/>
      <c r="DD9" s="424"/>
      <c r="DE9" s="424"/>
      <c r="DF9" s="424"/>
      <c r="DG9" s="424"/>
      <c r="DH9" s="424"/>
      <c r="DI9" s="424"/>
      <c r="DJ9" s="424"/>
      <c r="DK9" s="424"/>
      <c r="DL9" s="424"/>
      <c r="DM9" s="424"/>
      <c r="DN9" s="424"/>
      <c r="DO9" s="424"/>
      <c r="DP9" s="424"/>
      <c r="DQ9" s="424"/>
      <c r="DR9" s="424"/>
      <c r="DS9" s="424"/>
      <c r="DT9" s="424"/>
      <c r="DU9" s="424"/>
      <c r="DV9" s="424"/>
    </row>
    <row r="10" spans="1:126" ht="39" customHeight="1">
      <c r="A10" s="6"/>
      <c r="B10" s="14"/>
      <c r="C10" s="27"/>
      <c r="D10" s="27"/>
      <c r="E10" s="27"/>
      <c r="F10" s="27"/>
      <c r="G10" s="27"/>
      <c r="H10" s="27"/>
      <c r="I10" s="27"/>
      <c r="J10" s="27"/>
      <c r="K10" s="119"/>
      <c r="L10" s="119"/>
      <c r="M10" s="119"/>
      <c r="N10" s="119"/>
      <c r="O10" s="149"/>
      <c r="P10" s="154"/>
      <c r="Q10" s="167"/>
      <c r="R10" s="183" t="s">
        <v>7476</v>
      </c>
      <c r="S10" s="196"/>
      <c r="T10" s="205"/>
      <c r="U10" s="220">
        <f>SUMIF(E31:E430,"補",T31:T430)</f>
        <v>0</v>
      </c>
      <c r="V10" s="196"/>
      <c r="W10" s="196"/>
      <c r="X10" s="196"/>
      <c r="Y10" s="196"/>
      <c r="Z10" s="242"/>
      <c r="AA10" s="258" t="s">
        <v>4711</v>
      </c>
      <c r="AB10" s="275"/>
      <c r="AC10" s="283">
        <f>MAX(MIN(U5,AJ6)-AC3,0)</f>
        <v>1387</v>
      </c>
      <c r="AD10" s="291"/>
      <c r="AE10" s="291"/>
      <c r="AF10" s="297"/>
      <c r="AG10" s="303"/>
      <c r="AH10" s="313" t="s">
        <v>6464</v>
      </c>
      <c r="AI10" s="272"/>
      <c r="AJ10" s="281">
        <v>33117</v>
      </c>
      <c r="AK10" s="289"/>
      <c r="AL10" s="295"/>
      <c r="AM10" s="362"/>
      <c r="AN10" s="362"/>
      <c r="AO10" s="362"/>
      <c r="AP10" s="362"/>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4"/>
      <c r="BV10" s="424"/>
      <c r="BW10" s="424"/>
      <c r="BX10" s="424"/>
      <c r="BY10" s="424"/>
      <c r="BZ10" s="424"/>
      <c r="CA10" s="424"/>
      <c r="CB10" s="424"/>
      <c r="CC10" s="424"/>
      <c r="CD10" s="424"/>
      <c r="CE10" s="424"/>
      <c r="CF10" s="424"/>
      <c r="CG10" s="424"/>
      <c r="CH10" s="424"/>
      <c r="CI10" s="424"/>
      <c r="CJ10" s="424"/>
      <c r="CK10" s="424"/>
      <c r="CL10" s="424"/>
      <c r="CM10" s="424"/>
      <c r="CN10" s="424"/>
      <c r="CO10" s="424"/>
      <c r="CP10" s="424"/>
      <c r="CQ10" s="424"/>
      <c r="CR10" s="424"/>
      <c r="CS10" s="424"/>
      <c r="CT10" s="424"/>
      <c r="CU10" s="424"/>
      <c r="CV10" s="424"/>
      <c r="CW10" s="424"/>
      <c r="CX10" s="424"/>
      <c r="CY10" s="424"/>
      <c r="CZ10" s="424"/>
      <c r="DA10" s="424"/>
      <c r="DB10" s="424"/>
      <c r="DC10" s="424"/>
      <c r="DD10" s="424"/>
      <c r="DE10" s="424"/>
      <c r="DF10" s="424"/>
      <c r="DG10" s="424"/>
      <c r="DH10" s="424"/>
      <c r="DI10" s="424"/>
      <c r="DJ10" s="424"/>
      <c r="DK10" s="424"/>
      <c r="DL10" s="424"/>
      <c r="DM10" s="424"/>
      <c r="DN10" s="424"/>
      <c r="DO10" s="424"/>
      <c r="DP10" s="424"/>
      <c r="DQ10" s="424"/>
      <c r="DR10" s="424"/>
      <c r="DS10" s="424"/>
      <c r="DT10" s="424"/>
      <c r="DU10" s="424"/>
      <c r="DV10" s="424"/>
    </row>
    <row r="11" spans="1:126" ht="39" customHeight="1">
      <c r="A11" s="6"/>
      <c r="B11" s="14"/>
      <c r="C11" s="27"/>
      <c r="D11" s="27"/>
      <c r="E11" s="27"/>
      <c r="F11" s="27"/>
      <c r="G11" s="27"/>
      <c r="H11" s="27"/>
      <c r="I11" s="27"/>
      <c r="J11" s="27"/>
      <c r="K11" s="119"/>
      <c r="L11" s="119"/>
      <c r="M11" s="119"/>
      <c r="N11" s="119"/>
      <c r="O11" s="149"/>
      <c r="P11" s="154"/>
      <c r="Q11" s="166" t="s">
        <v>7584</v>
      </c>
      <c r="R11" s="166"/>
      <c r="S11" s="166"/>
      <c r="T11" s="203"/>
      <c r="U11" s="221">
        <f>SUM(U31:U430)</f>
        <v>0</v>
      </c>
      <c r="V11" s="221"/>
      <c r="W11" s="221"/>
      <c r="X11" s="221"/>
      <c r="Y11" s="221"/>
      <c r="Z11" s="243"/>
      <c r="AA11" s="255" t="s">
        <v>1848</v>
      </c>
      <c r="AB11" s="272"/>
      <c r="AC11" s="218">
        <f>MAX(MIN(U8,AJ7)-AC4,0)</f>
        <v>0</v>
      </c>
      <c r="AD11" s="195"/>
      <c r="AE11" s="195"/>
      <c r="AF11" s="240"/>
      <c r="AG11" s="304"/>
      <c r="AH11" s="313" t="s">
        <v>1842</v>
      </c>
      <c r="AI11" s="272"/>
      <c r="AJ11" s="329">
        <v>12333</v>
      </c>
      <c r="AK11" s="335"/>
      <c r="AL11" s="341"/>
      <c r="AM11" s="363" t="s">
        <v>1508</v>
      </c>
      <c r="AN11" s="378">
        <f>COUNTIF(E31:E430,"&lt;&gt;")</f>
        <v>5</v>
      </c>
      <c r="AO11" s="385" t="s">
        <v>7484</v>
      </c>
      <c r="AP11" s="363">
        <f>COUNTIF(AE31:AE430,"○")</f>
        <v>0</v>
      </c>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c r="BY11" s="424"/>
      <c r="BZ11" s="424"/>
      <c r="CA11" s="424"/>
      <c r="CB11" s="424"/>
      <c r="CC11" s="424"/>
      <c r="CD11" s="424"/>
      <c r="CE11" s="424"/>
      <c r="CF11" s="424"/>
      <c r="CG11" s="424"/>
      <c r="CH11" s="424"/>
      <c r="CI11" s="424"/>
      <c r="CJ11" s="424"/>
      <c r="CK11" s="424"/>
      <c r="CL11" s="424"/>
      <c r="CM11" s="424"/>
      <c r="CN11" s="424"/>
      <c r="CO11" s="424"/>
      <c r="CP11" s="424"/>
      <c r="CQ11" s="424"/>
      <c r="CR11" s="424"/>
      <c r="CS11" s="424"/>
      <c r="CT11" s="424"/>
      <c r="CU11" s="424"/>
      <c r="CV11" s="424"/>
      <c r="CW11" s="424"/>
      <c r="CX11" s="424"/>
      <c r="CY11" s="424"/>
      <c r="CZ11" s="424"/>
      <c r="DA11" s="424"/>
      <c r="DB11" s="424"/>
      <c r="DC11" s="424"/>
      <c r="DD11" s="424"/>
      <c r="DE11" s="424"/>
      <c r="DF11" s="424"/>
      <c r="DG11" s="424"/>
      <c r="DH11" s="424"/>
      <c r="DI11" s="424"/>
      <c r="DJ11" s="424"/>
      <c r="DK11" s="424"/>
      <c r="DL11" s="424"/>
      <c r="DM11" s="424"/>
      <c r="DN11" s="424"/>
      <c r="DO11" s="424"/>
      <c r="DP11" s="424"/>
      <c r="DQ11" s="424"/>
      <c r="DR11" s="424"/>
      <c r="DS11" s="424"/>
      <c r="DT11" s="424"/>
      <c r="DU11" s="424"/>
      <c r="DV11" s="424"/>
    </row>
    <row r="12" spans="1:126" ht="39" customHeight="1">
      <c r="A12" s="6"/>
      <c r="B12" s="14"/>
      <c r="C12" s="27"/>
      <c r="D12" s="27"/>
      <c r="E12" s="27"/>
      <c r="F12" s="27"/>
      <c r="G12" s="27"/>
      <c r="H12" s="27"/>
      <c r="I12" s="27"/>
      <c r="J12" s="27"/>
      <c r="K12" s="119"/>
      <c r="L12" s="119"/>
      <c r="M12" s="119"/>
      <c r="N12" s="119"/>
      <c r="O12" s="149"/>
      <c r="P12" s="154"/>
      <c r="Q12" s="168"/>
      <c r="R12" s="182" t="s">
        <v>5719</v>
      </c>
      <c r="S12" s="195"/>
      <c r="T12" s="206"/>
      <c r="U12" s="218">
        <f>SUMIF(E31:E430,"単",U31:U430)</f>
        <v>0</v>
      </c>
      <c r="V12" s="195"/>
      <c r="W12" s="195"/>
      <c r="X12" s="195"/>
      <c r="Y12" s="195"/>
      <c r="Z12" s="240"/>
      <c r="AA12" s="255" t="s">
        <v>6810</v>
      </c>
      <c r="AB12" s="272"/>
      <c r="AC12" s="218">
        <f>MAX(MIN(U11,AJ8)-AC5,0)</f>
        <v>0</v>
      </c>
      <c r="AD12" s="195"/>
      <c r="AE12" s="195"/>
      <c r="AF12" s="240"/>
      <c r="AG12" s="305" t="s">
        <v>287</v>
      </c>
      <c r="AH12" s="314"/>
      <c r="AI12" s="326"/>
      <c r="AJ12" s="331">
        <f>SUM(AJ10:AL11)</f>
        <v>45450</v>
      </c>
      <c r="AK12" s="337"/>
      <c r="AL12" s="343"/>
      <c r="AM12" s="364" t="s">
        <v>3739</v>
      </c>
      <c r="AN12" s="379">
        <f>MAX(MATCH("",E:E,-1)-30,0)</f>
        <v>9</v>
      </c>
      <c r="AO12" s="386"/>
      <c r="AP12" s="379"/>
      <c r="CP12" s="362"/>
      <c r="CQ12" s="461"/>
      <c r="CR12" s="461"/>
      <c r="CS12" s="461"/>
      <c r="CT12" s="461"/>
      <c r="CU12" s="461"/>
      <c r="CV12" s="461"/>
      <c r="CW12" s="461"/>
      <c r="CX12" s="463"/>
    </row>
    <row r="13" spans="1:126" ht="39" customHeight="1">
      <c r="A13" s="6"/>
      <c r="B13" s="14"/>
      <c r="C13" s="27"/>
      <c r="D13" s="27"/>
      <c r="E13" s="27"/>
      <c r="F13" s="27"/>
      <c r="G13" s="27"/>
      <c r="H13" s="27"/>
      <c r="I13" s="27"/>
      <c r="J13" s="27"/>
      <c r="K13" s="119"/>
      <c r="L13" s="119"/>
      <c r="M13" s="119"/>
      <c r="N13" s="119"/>
      <c r="O13" s="149"/>
      <c r="P13" s="154"/>
      <c r="Q13" s="170"/>
      <c r="R13" s="182" t="s">
        <v>7476</v>
      </c>
      <c r="S13" s="195"/>
      <c r="T13" s="204"/>
      <c r="U13" s="218">
        <f>SUMIF(E31:E430,"補",U31:U430)</f>
        <v>0</v>
      </c>
      <c r="V13" s="195"/>
      <c r="W13" s="195"/>
      <c r="X13" s="195"/>
      <c r="Y13" s="195"/>
      <c r="Z13" s="240"/>
      <c r="AA13" s="255" t="s">
        <v>7583</v>
      </c>
      <c r="AB13" s="272"/>
      <c r="AC13" s="218">
        <f>MAX(MIN(U14,AJ9)-AC6,0)</f>
        <v>0</v>
      </c>
      <c r="AD13" s="195"/>
      <c r="AE13" s="195"/>
      <c r="AF13" s="240"/>
      <c r="AG13" s="302"/>
      <c r="AH13" s="313" t="s">
        <v>7554</v>
      </c>
      <c r="AI13" s="272"/>
      <c r="AJ13" s="332">
        <v>2760</v>
      </c>
      <c r="AK13" s="338"/>
      <c r="AL13" s="344"/>
      <c r="AM13" s="365"/>
      <c r="AN13" s="362"/>
      <c r="AO13" s="366"/>
      <c r="AP13" s="362"/>
      <c r="AT13" s="413"/>
      <c r="AU13" s="413"/>
      <c r="AX13" s="413"/>
      <c r="AY13" s="413"/>
      <c r="AZ13" s="413"/>
      <c r="CP13" s="362"/>
      <c r="CQ13" s="461"/>
      <c r="CR13" s="461"/>
      <c r="CS13" s="461"/>
      <c r="CT13" s="461"/>
      <c r="CU13" s="461"/>
      <c r="CV13" s="461"/>
      <c r="CW13" s="461"/>
      <c r="CX13" s="463"/>
    </row>
    <row r="14" spans="1:126" ht="39" customHeight="1">
      <c r="A14" s="6"/>
      <c r="B14" s="14"/>
      <c r="C14" s="27"/>
      <c r="D14" s="27"/>
      <c r="E14" s="27"/>
      <c r="F14" s="27"/>
      <c r="G14" s="27"/>
      <c r="H14" s="27"/>
      <c r="I14" s="27"/>
      <c r="J14" s="27"/>
      <c r="K14" s="119"/>
      <c r="L14" s="119"/>
      <c r="M14" s="119"/>
      <c r="N14" s="119"/>
      <c r="O14" s="149"/>
      <c r="P14" s="154"/>
      <c r="Q14" s="171" t="s">
        <v>7585</v>
      </c>
      <c r="R14" s="171"/>
      <c r="S14" s="171"/>
      <c r="T14" s="207"/>
      <c r="U14" s="221">
        <f>SUM(V31:V430)</f>
        <v>59521</v>
      </c>
      <c r="V14" s="221"/>
      <c r="W14" s="221"/>
      <c r="X14" s="221"/>
      <c r="Y14" s="221"/>
      <c r="Z14" s="243"/>
      <c r="AA14" s="256" t="s">
        <v>5589</v>
      </c>
      <c r="AB14" s="273"/>
      <c r="AC14" s="218">
        <f>SUM(AC12:AF13)</f>
        <v>0</v>
      </c>
      <c r="AD14" s="195"/>
      <c r="AE14" s="195"/>
      <c r="AF14" s="240"/>
      <c r="AG14" s="302"/>
      <c r="AH14" s="313" t="s">
        <v>6089</v>
      </c>
      <c r="AI14" s="272"/>
      <c r="AJ14" s="281">
        <v>1028</v>
      </c>
      <c r="AK14" s="289"/>
      <c r="AL14" s="295"/>
      <c r="AM14" s="365"/>
      <c r="AN14" s="362"/>
      <c r="AO14" s="366"/>
      <c r="AP14" s="362"/>
      <c r="AT14" s="413"/>
      <c r="AU14" s="413"/>
      <c r="AX14" s="413"/>
      <c r="AY14" s="413"/>
      <c r="AZ14" s="413"/>
      <c r="CP14" s="362"/>
      <c r="CQ14" s="461"/>
      <c r="CR14" s="461"/>
      <c r="CS14" s="461"/>
      <c r="CT14" s="461"/>
      <c r="CU14" s="461"/>
      <c r="CV14" s="461"/>
      <c r="CW14" s="461"/>
      <c r="CX14" s="463"/>
    </row>
    <row r="15" spans="1:126" ht="39" customHeight="1">
      <c r="A15" s="6"/>
      <c r="B15" s="14"/>
      <c r="C15" s="27"/>
      <c r="D15" s="27"/>
      <c r="E15" s="27"/>
      <c r="F15" s="27"/>
      <c r="G15" s="27"/>
      <c r="H15" s="27"/>
      <c r="I15" s="27"/>
      <c r="J15" s="27"/>
      <c r="K15" s="119"/>
      <c r="L15" s="119"/>
      <c r="M15" s="119"/>
      <c r="N15" s="119"/>
      <c r="O15" s="149"/>
      <c r="P15" s="154"/>
      <c r="Q15" s="168"/>
      <c r="R15" s="182" t="s">
        <v>5719</v>
      </c>
      <c r="S15" s="195"/>
      <c r="T15" s="206"/>
      <c r="U15" s="219">
        <f>SUMIF(E31:E430,"単",V31:V430)</f>
        <v>59521</v>
      </c>
      <c r="V15" s="226"/>
      <c r="W15" s="226"/>
      <c r="X15" s="226"/>
      <c r="Y15" s="226"/>
      <c r="Z15" s="241"/>
      <c r="AA15" s="255" t="s">
        <v>6825</v>
      </c>
      <c r="AB15" s="272"/>
      <c r="AC15" s="218">
        <f>MAX(MIN(U17,AJ12)-AC8,0)</f>
        <v>12333</v>
      </c>
      <c r="AD15" s="195"/>
      <c r="AE15" s="195"/>
      <c r="AF15" s="240"/>
      <c r="AG15" s="306"/>
      <c r="AH15" s="314" t="s">
        <v>7587</v>
      </c>
      <c r="AI15" s="326"/>
      <c r="AJ15" s="331">
        <f>SUM(AJ13:AL14)</f>
        <v>3788</v>
      </c>
      <c r="AK15" s="337"/>
      <c r="AL15" s="343"/>
      <c r="AM15" s="365"/>
      <c r="AN15" s="362"/>
      <c r="AO15" s="366"/>
      <c r="AP15" s="362"/>
      <c r="AU15" s="417"/>
      <c r="CQ15" s="461"/>
      <c r="CR15" s="461"/>
      <c r="CS15" s="461"/>
      <c r="CT15" s="461"/>
      <c r="CU15" s="461"/>
      <c r="CV15" s="461"/>
      <c r="CW15" s="461"/>
    </row>
    <row r="16" spans="1:126" ht="39" customHeight="1">
      <c r="A16" s="6"/>
      <c r="B16" s="14"/>
      <c r="C16" s="27"/>
      <c r="D16" s="27"/>
      <c r="E16" s="27"/>
      <c r="F16" s="27"/>
      <c r="G16" s="27"/>
      <c r="H16" s="27"/>
      <c r="I16" s="27"/>
      <c r="J16" s="27"/>
      <c r="K16" s="119"/>
      <c r="L16" s="119"/>
      <c r="M16" s="119"/>
      <c r="N16" s="119"/>
      <c r="O16" s="149"/>
      <c r="P16" s="154"/>
      <c r="Q16" s="172"/>
      <c r="R16" s="182" t="s">
        <v>7476</v>
      </c>
      <c r="S16" s="195"/>
      <c r="T16" s="204"/>
      <c r="U16" s="218">
        <f>SUMIF(E31:E430,"補",V31:V430)</f>
        <v>0</v>
      </c>
      <c r="V16" s="195"/>
      <c r="W16" s="195"/>
      <c r="X16" s="195"/>
      <c r="Y16" s="195"/>
      <c r="Z16" s="240"/>
      <c r="AA16" s="257" t="s">
        <v>7551</v>
      </c>
      <c r="AB16" s="274"/>
      <c r="AC16" s="284">
        <f>MAX(MIN(U19,AJ15)-AC9,0)</f>
        <v>1028</v>
      </c>
      <c r="AD16" s="292"/>
      <c r="AE16" s="292"/>
      <c r="AF16" s="298"/>
      <c r="AG16" s="260"/>
      <c r="AH16" s="315"/>
      <c r="AI16" s="315"/>
      <c r="AJ16" s="315"/>
      <c r="AK16" s="315"/>
      <c r="AL16" s="345"/>
      <c r="AM16" s="366"/>
      <c r="AN16" s="362"/>
      <c r="CQ16" s="461"/>
      <c r="CR16" s="461"/>
      <c r="CS16" s="461"/>
      <c r="CT16" s="461"/>
      <c r="CU16" s="461"/>
      <c r="CV16" s="461"/>
      <c r="CW16" s="461"/>
    </row>
    <row r="17" spans="1:99" ht="39" customHeight="1">
      <c r="A17" s="6"/>
      <c r="B17" s="14"/>
      <c r="C17" s="27"/>
      <c r="D17" s="27"/>
      <c r="E17" s="27"/>
      <c r="F17" s="27"/>
      <c r="G17" s="27"/>
      <c r="H17" s="27"/>
      <c r="I17" s="27"/>
      <c r="J17" s="27"/>
      <c r="K17" s="119"/>
      <c r="L17" s="119"/>
      <c r="M17" s="119"/>
      <c r="N17" s="144"/>
      <c r="O17" s="149"/>
      <c r="P17" s="154"/>
      <c r="Q17" s="171" t="s">
        <v>2711</v>
      </c>
      <c r="R17" s="171"/>
      <c r="S17" s="171"/>
      <c r="T17" s="207"/>
      <c r="U17" s="221">
        <f>SUM(W31:W430)</f>
        <v>46000</v>
      </c>
      <c r="V17" s="221"/>
      <c r="W17" s="221"/>
      <c r="X17" s="221"/>
      <c r="Y17" s="221"/>
      <c r="Z17" s="243"/>
      <c r="AA17" s="258" t="s">
        <v>7532</v>
      </c>
      <c r="AB17" s="275"/>
      <c r="AC17" s="283">
        <f>SUM(AC3,AC10)</f>
        <v>4312</v>
      </c>
      <c r="AD17" s="291"/>
      <c r="AE17" s="291"/>
      <c r="AF17" s="297"/>
      <c r="AG17" s="259"/>
      <c r="AH17" s="316"/>
      <c r="AI17" s="316"/>
      <c r="AJ17" s="316"/>
      <c r="AK17" s="316"/>
      <c r="AL17" s="346"/>
      <c r="AM17" s="365"/>
      <c r="AN17" s="362"/>
      <c r="AO17" s="366"/>
      <c r="AP17" s="362"/>
      <c r="AT17" s="413"/>
      <c r="AU17" s="413"/>
      <c r="AV17" s="413"/>
      <c r="AW17" s="413"/>
      <c r="AY17" s="413"/>
      <c r="AZ17" s="413"/>
      <c r="BI17" s="417"/>
      <c r="CS17" s="462"/>
      <c r="CT17" s="462"/>
      <c r="CU17" s="462"/>
    </row>
    <row r="18" spans="1:99" ht="39" customHeight="1">
      <c r="A18" s="6"/>
      <c r="B18" s="14"/>
      <c r="C18" s="27"/>
      <c r="D18" s="27"/>
      <c r="E18" s="27"/>
      <c r="F18" s="27"/>
      <c r="G18" s="27"/>
      <c r="H18" s="27"/>
      <c r="I18" s="27"/>
      <c r="J18" s="27"/>
      <c r="K18" s="119"/>
      <c r="L18" s="119"/>
      <c r="M18" s="119"/>
      <c r="N18" s="119"/>
      <c r="O18" s="149"/>
      <c r="P18" s="154"/>
      <c r="Q18" s="168"/>
      <c r="R18" s="184" t="s">
        <v>5719</v>
      </c>
      <c r="S18" s="173"/>
      <c r="T18" s="208"/>
      <c r="U18" s="219">
        <f>SUMIF(E31:E430,"単",W31:W430)</f>
        <v>46000</v>
      </c>
      <c r="V18" s="226"/>
      <c r="W18" s="226"/>
      <c r="X18" s="226"/>
      <c r="Y18" s="226"/>
      <c r="Z18" s="241"/>
      <c r="AA18" s="255" t="s">
        <v>6285</v>
      </c>
      <c r="AB18" s="272"/>
      <c r="AC18" s="218">
        <f>SUM(AC4,AC11)</f>
        <v>0</v>
      </c>
      <c r="AD18" s="195"/>
      <c r="AE18" s="195"/>
      <c r="AF18" s="240"/>
      <c r="AG18" s="259"/>
      <c r="AH18" s="316"/>
      <c r="AI18" s="316"/>
      <c r="AJ18" s="316"/>
      <c r="AK18" s="316"/>
      <c r="AL18" s="346"/>
      <c r="AM18" s="362"/>
      <c r="AN18" s="362"/>
      <c r="AO18" s="366"/>
      <c r="AP18" s="362"/>
      <c r="AT18" s="413"/>
      <c r="AU18" s="413"/>
      <c r="AV18" s="413"/>
      <c r="AX18" s="413"/>
      <c r="AY18" s="413"/>
      <c r="AZ18" s="413"/>
      <c r="BI18" s="417"/>
      <c r="CI18" s="460"/>
      <c r="CJ18" s="460"/>
      <c r="CK18" s="460"/>
      <c r="CL18" s="460"/>
      <c r="CM18" s="460"/>
      <c r="CS18" s="462"/>
      <c r="CT18" s="462"/>
      <c r="CU18" s="462"/>
    </row>
    <row r="19" spans="1:99" ht="39" customHeight="1">
      <c r="A19" s="6"/>
      <c r="B19" s="14"/>
      <c r="C19" s="27"/>
      <c r="D19" s="27"/>
      <c r="E19" s="27"/>
      <c r="F19" s="27"/>
      <c r="G19" s="27"/>
      <c r="H19" s="27"/>
      <c r="I19" s="27"/>
      <c r="J19" s="27"/>
      <c r="K19" s="119"/>
      <c r="L19" s="119"/>
      <c r="M19" s="119"/>
      <c r="N19" s="119"/>
      <c r="O19" s="149"/>
      <c r="P19" s="154"/>
      <c r="Q19" s="173" t="s">
        <v>7549</v>
      </c>
      <c r="R19" s="173"/>
      <c r="S19" s="173"/>
      <c r="T19" s="209"/>
      <c r="U19" s="218">
        <f>SUM(X31:X430)</f>
        <v>3788</v>
      </c>
      <c r="V19" s="195"/>
      <c r="W19" s="195"/>
      <c r="X19" s="195"/>
      <c r="Y19" s="195"/>
      <c r="Z19" s="240"/>
      <c r="AA19" s="255" t="s">
        <v>5856</v>
      </c>
      <c r="AB19" s="272"/>
      <c r="AC19" s="218">
        <f>SUM(AC5,AC12)</f>
        <v>0</v>
      </c>
      <c r="AD19" s="195"/>
      <c r="AE19" s="195"/>
      <c r="AF19" s="240"/>
      <c r="AG19" s="259"/>
      <c r="AH19" s="316"/>
      <c r="AI19" s="316"/>
      <c r="AJ19" s="316"/>
      <c r="AK19" s="316"/>
      <c r="AL19" s="346"/>
      <c r="AM19" s="362"/>
      <c r="AN19" s="362"/>
      <c r="AO19" s="366"/>
      <c r="AP19" s="362"/>
      <c r="AT19" s="413"/>
      <c r="AU19" s="413"/>
      <c r="AX19" s="413"/>
      <c r="AY19" s="413"/>
      <c r="AZ19" s="413"/>
      <c r="BI19" s="417"/>
      <c r="CI19" s="460"/>
      <c r="CJ19" s="460"/>
      <c r="CK19" s="460"/>
      <c r="CL19" s="460"/>
      <c r="CM19" s="460"/>
      <c r="CS19" s="462"/>
      <c r="CT19" s="462"/>
      <c r="CU19" s="462"/>
    </row>
    <row r="20" spans="1:99" ht="39" customHeight="1">
      <c r="A20" s="6"/>
      <c r="B20" s="14"/>
      <c r="C20" s="27"/>
      <c r="D20" s="27"/>
      <c r="E20" s="27"/>
      <c r="F20" s="27"/>
      <c r="G20" s="27"/>
      <c r="H20" s="27"/>
      <c r="I20" s="27"/>
      <c r="J20" s="27"/>
      <c r="K20" s="119"/>
      <c r="L20" s="119"/>
      <c r="M20" s="119"/>
      <c r="N20" s="119"/>
      <c r="O20" s="150"/>
      <c r="P20" s="155"/>
      <c r="Q20" s="167"/>
      <c r="R20" s="184" t="s">
        <v>5719</v>
      </c>
      <c r="S20" s="173"/>
      <c r="T20" s="209"/>
      <c r="U20" s="222">
        <f>SUMIF(E31:E430,"単",X31:X430)</f>
        <v>3788</v>
      </c>
      <c r="V20" s="173"/>
      <c r="W20" s="173"/>
      <c r="X20" s="173"/>
      <c r="Y20" s="173"/>
      <c r="Z20" s="244"/>
      <c r="AA20" s="259" t="s">
        <v>7588</v>
      </c>
      <c r="AB20" s="276"/>
      <c r="AC20" s="218">
        <f>SUM(AC6,AC13)</f>
        <v>59192</v>
      </c>
      <c r="AD20" s="195"/>
      <c r="AE20" s="195"/>
      <c r="AF20" s="240"/>
      <c r="AG20" s="259"/>
      <c r="AH20" s="316"/>
      <c r="AI20" s="316"/>
      <c r="AJ20" s="316"/>
      <c r="AK20" s="316"/>
      <c r="AL20" s="346"/>
      <c r="AM20" s="362"/>
      <c r="AN20" s="362"/>
      <c r="AO20" s="366"/>
      <c r="AP20" s="362"/>
      <c r="BI20" s="417"/>
      <c r="CI20" s="460"/>
      <c r="CJ20" s="460"/>
      <c r="CK20" s="460"/>
      <c r="CL20" s="460"/>
      <c r="CM20" s="460"/>
      <c r="CS20" s="462"/>
      <c r="CT20" s="462"/>
      <c r="CU20" s="462"/>
    </row>
    <row r="21" spans="1:99" ht="39" customHeight="1">
      <c r="A21" s="6"/>
      <c r="B21" s="14"/>
      <c r="C21" s="27"/>
      <c r="D21" s="27"/>
      <c r="E21" s="27"/>
      <c r="F21" s="27"/>
      <c r="G21" s="27"/>
      <c r="H21" s="27"/>
      <c r="I21" s="27"/>
      <c r="J21" s="27"/>
      <c r="K21" s="119"/>
      <c r="L21" s="119"/>
      <c r="M21" s="119"/>
      <c r="N21" s="119"/>
      <c r="O21" s="151"/>
      <c r="P21" s="156"/>
      <c r="Q21" s="156"/>
      <c r="R21" s="156"/>
      <c r="S21" s="156"/>
      <c r="T21" s="156"/>
      <c r="U21" s="156"/>
      <c r="V21" s="156"/>
      <c r="W21" s="156"/>
      <c r="X21" s="156"/>
      <c r="Y21" s="156"/>
      <c r="Z21" s="245"/>
      <c r="AA21" s="256" t="s">
        <v>5589</v>
      </c>
      <c r="AB21" s="273"/>
      <c r="AC21" s="218">
        <f>SUM(AC19:AF20)</f>
        <v>59192</v>
      </c>
      <c r="AD21" s="195"/>
      <c r="AE21" s="195"/>
      <c r="AF21" s="240"/>
      <c r="AG21" s="259"/>
      <c r="AH21" s="316"/>
      <c r="AI21" s="316"/>
      <c r="AJ21" s="316"/>
      <c r="AK21" s="316"/>
      <c r="AL21" s="346"/>
      <c r="AM21" s="362"/>
      <c r="AN21" s="362"/>
      <c r="AO21" s="366"/>
      <c r="AP21" s="362"/>
      <c r="BI21" s="417"/>
      <c r="CI21" s="460"/>
      <c r="CJ21" s="460"/>
      <c r="CK21" s="460"/>
      <c r="CL21" s="460"/>
      <c r="CM21" s="460"/>
      <c r="CS21" s="462"/>
      <c r="CT21" s="462"/>
      <c r="CU21" s="462"/>
    </row>
    <row r="22" spans="1:99" ht="39" customHeight="1">
      <c r="A22" s="6"/>
      <c r="B22" s="14"/>
      <c r="C22" s="27"/>
      <c r="D22" s="27"/>
      <c r="E22" s="27"/>
      <c r="F22" s="27"/>
      <c r="G22" s="27"/>
      <c r="H22" s="27"/>
      <c r="I22" s="27"/>
      <c r="J22" s="27"/>
      <c r="K22" s="119"/>
      <c r="L22" s="119"/>
      <c r="M22" s="119"/>
      <c r="N22" s="119"/>
      <c r="O22" s="149"/>
      <c r="P22" s="157"/>
      <c r="Q22" s="157"/>
      <c r="R22" s="157"/>
      <c r="S22" s="157"/>
      <c r="T22" s="157"/>
      <c r="U22" s="157"/>
      <c r="V22" s="157"/>
      <c r="W22" s="157"/>
      <c r="X22" s="157"/>
      <c r="Y22" s="157"/>
      <c r="Z22" s="246"/>
      <c r="AA22" s="255" t="s">
        <v>4306</v>
      </c>
      <c r="AB22" s="272"/>
      <c r="AC22" s="218">
        <f>SUM(AC8,AC15)</f>
        <v>45450</v>
      </c>
      <c r="AD22" s="195"/>
      <c r="AE22" s="195"/>
      <c r="AF22" s="240"/>
      <c r="AG22" s="259"/>
      <c r="AH22" s="316"/>
      <c r="AI22" s="316"/>
      <c r="AJ22" s="316"/>
      <c r="AK22" s="316"/>
      <c r="AL22" s="346"/>
      <c r="AM22" s="362"/>
      <c r="AN22" s="362"/>
      <c r="AO22" s="366"/>
      <c r="AP22" s="362"/>
      <c r="BI22" s="417"/>
      <c r="CI22" s="460"/>
      <c r="CJ22" s="460"/>
      <c r="CK22" s="460"/>
      <c r="CL22" s="460"/>
      <c r="CM22" s="460"/>
      <c r="CS22" s="462"/>
      <c r="CT22" s="462"/>
      <c r="CU22" s="462"/>
    </row>
    <row r="23" spans="1:99" ht="39" customHeight="1">
      <c r="A23" s="6"/>
      <c r="B23" s="14"/>
      <c r="C23" s="27"/>
      <c r="D23" s="27"/>
      <c r="E23" s="27"/>
      <c r="F23" s="27"/>
      <c r="G23" s="27"/>
      <c r="H23" s="27"/>
      <c r="I23" s="27"/>
      <c r="J23" s="27"/>
      <c r="K23" s="119"/>
      <c r="L23" s="119"/>
      <c r="M23" s="119"/>
      <c r="N23" s="119"/>
      <c r="O23" s="149"/>
      <c r="P23" s="157"/>
      <c r="Q23" s="157"/>
      <c r="R23" s="157"/>
      <c r="S23" s="157"/>
      <c r="T23" s="157"/>
      <c r="U23" s="157"/>
      <c r="V23" s="157"/>
      <c r="W23" s="157"/>
      <c r="X23" s="157"/>
      <c r="Y23" s="157"/>
      <c r="Z23" s="246"/>
      <c r="AA23" s="260" t="s">
        <v>7268</v>
      </c>
      <c r="AB23" s="277"/>
      <c r="AC23" s="285">
        <f>SUM(AC9,AC16)</f>
        <v>3788</v>
      </c>
      <c r="AD23" s="173"/>
      <c r="AE23" s="173"/>
      <c r="AF23" s="244"/>
      <c r="AG23" s="259"/>
      <c r="AH23" s="316"/>
      <c r="AI23" s="316"/>
      <c r="AJ23" s="316"/>
      <c r="AK23" s="316"/>
      <c r="AL23" s="346"/>
      <c r="AM23" s="362"/>
      <c r="AN23" s="362"/>
      <c r="AO23" s="366"/>
      <c r="AP23" s="362"/>
      <c r="BI23" s="417"/>
      <c r="CI23" s="460"/>
      <c r="CJ23" s="460"/>
      <c r="CK23" s="460"/>
      <c r="CL23" s="460"/>
      <c r="CM23" s="460"/>
      <c r="CS23" s="462"/>
      <c r="CT23" s="462"/>
      <c r="CU23" s="462"/>
    </row>
    <row r="24" spans="1:99" ht="39" customHeight="1">
      <c r="A24" s="6"/>
      <c r="B24" s="14"/>
      <c r="C24" s="27"/>
      <c r="D24" s="27"/>
      <c r="E24" s="27"/>
      <c r="F24" s="27"/>
      <c r="G24" s="27"/>
      <c r="H24" s="27"/>
      <c r="I24" s="27"/>
      <c r="J24" s="27"/>
      <c r="K24" s="119"/>
      <c r="L24" s="119"/>
      <c r="M24" s="119"/>
      <c r="N24" s="119"/>
      <c r="O24" s="149"/>
      <c r="P24" s="157"/>
      <c r="Q24" s="157"/>
      <c r="R24" s="157"/>
      <c r="S24" s="157"/>
      <c r="T24" s="157"/>
      <c r="U24" s="157"/>
      <c r="V24" s="157"/>
      <c r="W24" s="157"/>
      <c r="X24" s="157"/>
      <c r="Y24" s="157"/>
      <c r="Z24" s="246"/>
      <c r="AA24" s="261" t="s">
        <v>2281</v>
      </c>
      <c r="AB24" s="278"/>
      <c r="AC24" s="286">
        <f>SUM(AC17:AF20,AC22:AF23)</f>
        <v>112742</v>
      </c>
      <c r="AD24" s="293"/>
      <c r="AE24" s="293"/>
      <c r="AF24" s="299"/>
      <c r="AG24" s="307"/>
      <c r="AH24" s="317"/>
      <c r="AI24" s="317"/>
      <c r="AJ24" s="317"/>
      <c r="AK24" s="317"/>
      <c r="AL24" s="347"/>
      <c r="AM24" s="362"/>
      <c r="AN24" s="362"/>
      <c r="AO24" s="366"/>
      <c r="AP24" s="362"/>
      <c r="BI24" s="417"/>
      <c r="CI24" s="460"/>
      <c r="CJ24" s="460"/>
      <c r="CK24" s="460"/>
      <c r="CL24" s="460"/>
      <c r="CM24" s="460"/>
      <c r="CS24" s="462"/>
      <c r="CT24" s="462"/>
      <c r="CU24" s="462"/>
    </row>
    <row r="25" spans="1:99" ht="39" customHeight="1">
      <c r="A25" s="6"/>
      <c r="B25" s="14"/>
      <c r="C25" s="27"/>
      <c r="D25" s="27"/>
      <c r="E25" s="27"/>
      <c r="F25" s="27"/>
      <c r="G25" s="27"/>
      <c r="H25" s="27"/>
      <c r="I25" s="27"/>
      <c r="J25" s="27"/>
      <c r="K25" s="119"/>
      <c r="L25" s="119"/>
      <c r="M25" s="119"/>
      <c r="N25" s="119"/>
      <c r="O25" s="152"/>
      <c r="P25" s="158"/>
      <c r="Q25" s="158"/>
      <c r="R25" s="158"/>
      <c r="S25" s="158"/>
      <c r="T25" s="158"/>
      <c r="U25" s="158"/>
      <c r="V25" s="158"/>
      <c r="W25" s="158"/>
      <c r="X25" s="158"/>
      <c r="Y25" s="158"/>
      <c r="Z25" s="247"/>
      <c r="AA25" s="262" t="s">
        <v>7385</v>
      </c>
      <c r="AB25" s="279"/>
      <c r="AC25" s="286" t="s">
        <v>242</v>
      </c>
      <c r="AD25" s="293"/>
      <c r="AE25" s="293"/>
      <c r="AF25" s="299"/>
      <c r="AG25" s="308" t="s">
        <v>629</v>
      </c>
      <c r="AH25" s="293"/>
      <c r="AI25" s="327"/>
      <c r="AJ25" s="286">
        <f>SUM(AJ6,AJ7,AJ8,AJ9,AJ12,AJ15)</f>
        <v>112742</v>
      </c>
      <c r="AK25" s="293"/>
      <c r="AL25" s="299"/>
      <c r="AM25" s="362"/>
      <c r="AN25" s="362"/>
      <c r="AO25" s="366"/>
      <c r="AP25" s="362"/>
      <c r="CI25" s="460"/>
      <c r="CJ25" s="460"/>
      <c r="CK25" s="460"/>
      <c r="CL25" s="460"/>
      <c r="CM25" s="460"/>
      <c r="CS25" s="462"/>
      <c r="CT25" s="462"/>
      <c r="CU25" s="462"/>
    </row>
    <row r="26" spans="1:99" ht="30.75" customHeight="1">
      <c r="A26" s="6"/>
      <c r="B26" s="14"/>
      <c r="C26" s="28" t="s">
        <v>69</v>
      </c>
      <c r="D26" s="43" t="s">
        <v>7514</v>
      </c>
      <c r="E26" s="52" t="s">
        <v>76</v>
      </c>
      <c r="F26" s="60" t="s">
        <v>7500</v>
      </c>
      <c r="G26" s="69"/>
      <c r="H26" s="79" t="s">
        <v>17</v>
      </c>
      <c r="I26" s="52" t="s">
        <v>87</v>
      </c>
      <c r="J26" s="102" t="s">
        <v>3909</v>
      </c>
      <c r="K26" s="120"/>
      <c r="L26" s="130" t="s">
        <v>289</v>
      </c>
      <c r="M26" s="136"/>
      <c r="N26" s="145" t="s">
        <v>7497</v>
      </c>
      <c r="O26" s="130" t="s">
        <v>3942</v>
      </c>
      <c r="P26" s="159"/>
      <c r="Q26" s="130" t="s">
        <v>26</v>
      </c>
      <c r="R26" s="185"/>
      <c r="S26" s="185"/>
      <c r="T26" s="185"/>
      <c r="U26" s="185"/>
      <c r="V26" s="185"/>
      <c r="W26" s="185"/>
      <c r="X26" s="185"/>
      <c r="Y26" s="185"/>
      <c r="Z26" s="248"/>
      <c r="AA26" s="263" t="s">
        <v>7473</v>
      </c>
      <c r="AB26" s="145" t="s">
        <v>5861</v>
      </c>
      <c r="AC26" s="145" t="s">
        <v>2379</v>
      </c>
      <c r="AD26" s="145" t="s">
        <v>5048</v>
      </c>
      <c r="AE26" s="145" t="s">
        <v>7423</v>
      </c>
      <c r="AF26" s="79" t="s">
        <v>43</v>
      </c>
      <c r="AG26" s="79" t="s">
        <v>91</v>
      </c>
      <c r="AH26" s="145" t="s">
        <v>7431</v>
      </c>
      <c r="AI26" s="145" t="s">
        <v>6716</v>
      </c>
      <c r="AJ26" s="145" t="s">
        <v>6362</v>
      </c>
      <c r="AK26" s="145" t="s">
        <v>7424</v>
      </c>
      <c r="AL26" s="348" t="s">
        <v>7422</v>
      </c>
      <c r="AM26" s="367" t="s">
        <v>7510</v>
      </c>
      <c r="AN26" s="367" t="s">
        <v>7510</v>
      </c>
      <c r="AO26" s="387" t="s">
        <v>7503</v>
      </c>
      <c r="AP26" s="387" t="s">
        <v>6317</v>
      </c>
      <c r="AQ26" s="387" t="s">
        <v>1568</v>
      </c>
      <c r="AR26" s="387" t="s">
        <v>7561</v>
      </c>
      <c r="AS26" s="387" t="s">
        <v>2143</v>
      </c>
      <c r="AT26" s="387" t="s">
        <v>2189</v>
      </c>
      <c r="AU26" s="418" t="s">
        <v>7511</v>
      </c>
      <c r="AV26" s="387" t="s">
        <v>6889</v>
      </c>
      <c r="AW26" s="418" t="s">
        <v>4026</v>
      </c>
      <c r="AX26" s="387" t="s">
        <v>958</v>
      </c>
      <c r="AY26" s="418" t="s">
        <v>6220</v>
      </c>
      <c r="AZ26" s="387" t="s">
        <v>4251</v>
      </c>
      <c r="BA26" s="418" t="s">
        <v>5184</v>
      </c>
      <c r="BB26" s="418" t="s">
        <v>5151</v>
      </c>
      <c r="BC26" s="418" t="s">
        <v>6931</v>
      </c>
      <c r="BD26" s="418" t="s">
        <v>5298</v>
      </c>
      <c r="BE26" s="418" t="s">
        <v>7570</v>
      </c>
      <c r="BF26" s="418" t="s">
        <v>7546</v>
      </c>
      <c r="BG26" s="418" t="s">
        <v>3627</v>
      </c>
      <c r="BH26" s="418" t="s">
        <v>3754</v>
      </c>
      <c r="BI26" s="418" t="s">
        <v>7537</v>
      </c>
      <c r="BJ26" s="418" t="s">
        <v>7592</v>
      </c>
      <c r="BK26" s="418" t="s">
        <v>531</v>
      </c>
      <c r="BL26" s="418" t="s">
        <v>5514</v>
      </c>
      <c r="BM26" s="418" t="s">
        <v>7594</v>
      </c>
      <c r="BN26" s="418" t="s">
        <v>6407</v>
      </c>
      <c r="BO26" s="418" t="s">
        <v>3902</v>
      </c>
      <c r="BP26" s="418" t="s">
        <v>2628</v>
      </c>
      <c r="BQ26" s="442" t="s">
        <v>7539</v>
      </c>
      <c r="BR26" s="418" t="s">
        <v>3352</v>
      </c>
      <c r="BS26" s="418" t="s">
        <v>2977</v>
      </c>
      <c r="BT26" s="418" t="s">
        <v>6233</v>
      </c>
      <c r="BU26" s="418" t="s">
        <v>7498</v>
      </c>
      <c r="BV26" s="448" t="s">
        <v>1709</v>
      </c>
      <c r="BW26" s="453" t="s">
        <v>7541</v>
      </c>
      <c r="CI26" s="460"/>
      <c r="CJ26" s="460"/>
      <c r="CK26" s="460"/>
      <c r="CL26" s="460"/>
      <c r="CM26" s="460"/>
      <c r="CS26" s="462"/>
      <c r="CT26" s="462"/>
      <c r="CU26" s="462"/>
    </row>
    <row r="27" spans="1:99" ht="37.5" customHeight="1">
      <c r="A27" s="6"/>
      <c r="B27" s="14"/>
      <c r="C27" s="29"/>
      <c r="D27" s="44"/>
      <c r="E27" s="53"/>
      <c r="F27" s="61"/>
      <c r="G27" s="70" t="s">
        <v>7459</v>
      </c>
      <c r="H27" s="61"/>
      <c r="I27" s="53"/>
      <c r="J27" s="103" t="s">
        <v>3388</v>
      </c>
      <c r="K27" s="121" t="s">
        <v>7512</v>
      </c>
      <c r="L27" s="131"/>
      <c r="M27" s="137" t="s">
        <v>7496</v>
      </c>
      <c r="N27" s="138"/>
      <c r="O27" s="138"/>
      <c r="P27" s="160" t="s">
        <v>7505</v>
      </c>
      <c r="Q27" s="131" t="s">
        <v>407</v>
      </c>
      <c r="R27" s="186" t="s">
        <v>50</v>
      </c>
      <c r="S27" s="197"/>
      <c r="T27" s="197"/>
      <c r="U27" s="223"/>
      <c r="V27" s="223"/>
      <c r="W27" s="223"/>
      <c r="X27" s="223"/>
      <c r="Y27" s="137" t="s">
        <v>120</v>
      </c>
      <c r="Z27" s="249" t="s">
        <v>7475</v>
      </c>
      <c r="AA27" s="264"/>
      <c r="AB27" s="138"/>
      <c r="AC27" s="138"/>
      <c r="AD27" s="138"/>
      <c r="AE27" s="138"/>
      <c r="AF27" s="70"/>
      <c r="AG27" s="70"/>
      <c r="AH27" s="138"/>
      <c r="AI27" s="138"/>
      <c r="AJ27" s="138"/>
      <c r="AK27" s="138"/>
      <c r="AL27" s="349"/>
      <c r="AM27" s="368"/>
      <c r="AN27" s="368"/>
      <c r="AO27" s="388"/>
      <c r="AP27" s="388"/>
      <c r="AQ27" s="388"/>
      <c r="AR27" s="388"/>
      <c r="AS27" s="388"/>
      <c r="AT27" s="388"/>
      <c r="AU27" s="419"/>
      <c r="AV27" s="388"/>
      <c r="AW27" s="419"/>
      <c r="AX27" s="388"/>
      <c r="AY27" s="419"/>
      <c r="AZ27" s="388"/>
      <c r="BA27" s="433"/>
      <c r="BB27" s="419"/>
      <c r="BC27" s="419"/>
      <c r="BD27" s="419"/>
      <c r="BE27" s="419"/>
      <c r="BF27" s="419"/>
      <c r="BG27" s="419"/>
      <c r="BH27" s="419"/>
      <c r="BI27" s="419"/>
      <c r="BJ27" s="419"/>
      <c r="BK27" s="419"/>
      <c r="BL27" s="419"/>
      <c r="BM27" s="419"/>
      <c r="BN27" s="419"/>
      <c r="BO27" s="419"/>
      <c r="BP27" s="419"/>
      <c r="BQ27" s="443"/>
      <c r="BR27" s="419"/>
      <c r="BS27" s="419"/>
      <c r="BT27" s="419"/>
      <c r="BU27" s="419"/>
      <c r="BV27" s="449"/>
      <c r="BW27" s="454"/>
      <c r="CI27" s="460"/>
      <c r="CJ27" s="460"/>
      <c r="CK27" s="460"/>
      <c r="CL27" s="460"/>
      <c r="CM27" s="460"/>
      <c r="CS27" s="462"/>
      <c r="CT27" s="462"/>
      <c r="CU27" s="462"/>
    </row>
    <row r="28" spans="1:99" ht="22.5" customHeight="1">
      <c r="A28" s="6"/>
      <c r="B28" s="14"/>
      <c r="C28" s="29"/>
      <c r="D28" s="44"/>
      <c r="E28" s="53"/>
      <c r="F28" s="61"/>
      <c r="G28" s="70"/>
      <c r="H28" s="61"/>
      <c r="I28" s="53"/>
      <c r="J28" s="104"/>
      <c r="K28" s="122"/>
      <c r="L28" s="131"/>
      <c r="M28" s="138"/>
      <c r="N28" s="138"/>
      <c r="O28" s="138"/>
      <c r="P28" s="138"/>
      <c r="Q28" s="131"/>
      <c r="R28" s="138"/>
      <c r="S28" s="138" t="s">
        <v>4824</v>
      </c>
      <c r="T28" s="131" t="s">
        <v>7543</v>
      </c>
      <c r="U28" s="224" t="s">
        <v>7544</v>
      </c>
      <c r="V28" s="227"/>
      <c r="W28" s="230" t="s">
        <v>1915</v>
      </c>
      <c r="X28" s="236"/>
      <c r="Y28" s="138"/>
      <c r="Z28" s="250"/>
      <c r="AA28" s="264"/>
      <c r="AB28" s="138"/>
      <c r="AC28" s="138"/>
      <c r="AD28" s="138"/>
      <c r="AE28" s="138"/>
      <c r="AF28" s="70"/>
      <c r="AG28" s="70"/>
      <c r="AH28" s="138"/>
      <c r="AI28" s="138"/>
      <c r="AJ28" s="138"/>
      <c r="AK28" s="138"/>
      <c r="AL28" s="349"/>
      <c r="AM28" s="368"/>
      <c r="AN28" s="368"/>
      <c r="AO28" s="388"/>
      <c r="AP28" s="388"/>
      <c r="AQ28" s="388"/>
      <c r="AR28" s="388"/>
      <c r="AS28" s="388"/>
      <c r="AT28" s="388"/>
      <c r="AU28" s="419"/>
      <c r="AV28" s="388"/>
      <c r="AW28" s="419"/>
      <c r="AX28" s="388"/>
      <c r="AY28" s="419"/>
      <c r="AZ28" s="388"/>
      <c r="BA28" s="433"/>
      <c r="BB28" s="419"/>
      <c r="BC28" s="419"/>
      <c r="BD28" s="419"/>
      <c r="BE28" s="419"/>
      <c r="BF28" s="419"/>
      <c r="BG28" s="419"/>
      <c r="BH28" s="419"/>
      <c r="BI28" s="419"/>
      <c r="BJ28" s="419"/>
      <c r="BK28" s="419"/>
      <c r="BL28" s="419"/>
      <c r="BM28" s="419"/>
      <c r="BN28" s="419"/>
      <c r="BO28" s="419"/>
      <c r="BP28" s="419"/>
      <c r="BQ28" s="443"/>
      <c r="BR28" s="419"/>
      <c r="BS28" s="419"/>
      <c r="BT28" s="419"/>
      <c r="BU28" s="419"/>
      <c r="BV28" s="449"/>
      <c r="BW28" s="454"/>
      <c r="CI28" s="460"/>
      <c r="CJ28" s="460"/>
      <c r="CK28" s="460"/>
      <c r="CL28" s="460"/>
      <c r="CM28" s="460"/>
      <c r="CS28" s="462"/>
      <c r="CT28" s="462"/>
      <c r="CU28" s="462"/>
    </row>
    <row r="29" spans="1:99" ht="114.75" customHeight="1">
      <c r="A29" s="6"/>
      <c r="B29" s="14"/>
      <c r="C29" s="30"/>
      <c r="D29" s="45"/>
      <c r="E29" s="54"/>
      <c r="F29" s="62"/>
      <c r="G29" s="71"/>
      <c r="H29" s="62"/>
      <c r="I29" s="54"/>
      <c r="J29" s="105"/>
      <c r="K29" s="123"/>
      <c r="L29" s="132"/>
      <c r="M29" s="139"/>
      <c r="N29" s="139"/>
      <c r="O29" s="139"/>
      <c r="P29" s="139"/>
      <c r="Q29" s="132"/>
      <c r="R29" s="132" t="s">
        <v>2469</v>
      </c>
      <c r="S29" s="132" t="s">
        <v>7519</v>
      </c>
      <c r="T29" s="132" t="s">
        <v>1476</v>
      </c>
      <c r="U29" s="225" t="s">
        <v>5222</v>
      </c>
      <c r="V29" s="228" t="s">
        <v>7556</v>
      </c>
      <c r="W29" s="231" t="s">
        <v>6378</v>
      </c>
      <c r="X29" s="237" t="s">
        <v>6355</v>
      </c>
      <c r="Y29" s="132" t="s">
        <v>908</v>
      </c>
      <c r="Z29" s="251" t="s">
        <v>7474</v>
      </c>
      <c r="AA29" s="265"/>
      <c r="AB29" s="139"/>
      <c r="AC29" s="139"/>
      <c r="AD29" s="139"/>
      <c r="AE29" s="139"/>
      <c r="AF29" s="71"/>
      <c r="AG29" s="71"/>
      <c r="AH29" s="139"/>
      <c r="AI29" s="139"/>
      <c r="AJ29" s="139"/>
      <c r="AK29" s="139"/>
      <c r="AL29" s="350"/>
      <c r="AM29" s="369"/>
      <c r="AN29" s="369"/>
      <c r="AO29" s="389"/>
      <c r="AP29" s="389"/>
      <c r="AQ29" s="389"/>
      <c r="AR29" s="389"/>
      <c r="AS29" s="389"/>
      <c r="AT29" s="389"/>
      <c r="AU29" s="420"/>
      <c r="AV29" s="389"/>
      <c r="AW29" s="420"/>
      <c r="AX29" s="389"/>
      <c r="AY29" s="420"/>
      <c r="AZ29" s="389"/>
      <c r="BA29" s="434"/>
      <c r="BB29" s="420"/>
      <c r="BC29" s="420"/>
      <c r="BD29" s="420"/>
      <c r="BE29" s="420"/>
      <c r="BF29" s="420"/>
      <c r="BG29" s="420"/>
      <c r="BH29" s="420"/>
      <c r="BI29" s="420"/>
      <c r="BJ29" s="420"/>
      <c r="BK29" s="420"/>
      <c r="BL29" s="420"/>
      <c r="BM29" s="420"/>
      <c r="BN29" s="420"/>
      <c r="BO29" s="420"/>
      <c r="BP29" s="420"/>
      <c r="BQ29" s="444"/>
      <c r="BR29" s="420"/>
      <c r="BS29" s="420"/>
      <c r="BT29" s="420"/>
      <c r="BU29" s="420"/>
      <c r="BV29" s="450"/>
      <c r="BW29" s="455"/>
      <c r="CI29" s="460"/>
      <c r="CJ29" s="460"/>
      <c r="CK29" s="460"/>
      <c r="CL29" s="460"/>
      <c r="CM29" s="460"/>
      <c r="CS29" s="462"/>
      <c r="CT29" s="462"/>
      <c r="CU29" s="462"/>
    </row>
    <row r="30" spans="1:99" ht="57.75" customHeight="1">
      <c r="A30" s="6"/>
      <c r="B30" s="15"/>
      <c r="C30" s="31"/>
      <c r="D30" s="31"/>
      <c r="E30" s="55"/>
      <c r="F30" s="55"/>
      <c r="G30" s="55"/>
      <c r="H30" s="55"/>
      <c r="I30" s="55"/>
      <c r="J30" s="55"/>
      <c r="K30" s="55"/>
      <c r="L30" s="55"/>
      <c r="M30" s="55"/>
      <c r="N30" s="55"/>
      <c r="O30" s="55"/>
      <c r="P30" s="161" t="s">
        <v>154</v>
      </c>
      <c r="Q30" s="174">
        <f>IF(SUM(Q31:Q430)=SUM(R30,Y30,Z30),SUM(Q31:Q430),"B~Dの合計としてください")</f>
        <v>117933</v>
      </c>
      <c r="R30" s="174">
        <f t="shared" ref="R30:Z30" si="0">SUM(R31:R430)</f>
        <v>113621</v>
      </c>
      <c r="S30" s="174">
        <f t="shared" si="0"/>
        <v>4312</v>
      </c>
      <c r="T30" s="174">
        <f t="shared" si="0"/>
        <v>0</v>
      </c>
      <c r="U30" s="174">
        <f t="shared" si="0"/>
        <v>0</v>
      </c>
      <c r="V30" s="174">
        <f t="shared" si="0"/>
        <v>59521</v>
      </c>
      <c r="W30" s="174">
        <f t="shared" si="0"/>
        <v>46000</v>
      </c>
      <c r="X30" s="174">
        <f t="shared" si="0"/>
        <v>3788</v>
      </c>
      <c r="Y30" s="174">
        <f t="shared" si="0"/>
        <v>4312</v>
      </c>
      <c r="Z30" s="252">
        <f t="shared" si="0"/>
        <v>0</v>
      </c>
      <c r="AA30" s="55"/>
      <c r="AB30" s="55"/>
      <c r="AC30" s="287"/>
      <c r="AD30" s="287"/>
      <c r="AE30" s="55"/>
      <c r="AF30" s="55"/>
      <c r="AG30" s="309"/>
      <c r="AH30" s="318"/>
      <c r="AI30" s="318"/>
      <c r="AJ30" s="310"/>
      <c r="AK30" s="310"/>
      <c r="AL30" s="351"/>
      <c r="AM30" s="370"/>
      <c r="AN30" s="370"/>
      <c r="AO30" s="390"/>
      <c r="AP30" s="390"/>
      <c r="AQ30" s="390"/>
      <c r="AR30" s="390"/>
      <c r="AS30" s="390"/>
      <c r="AT30" s="390"/>
      <c r="AU30" s="390"/>
      <c r="AV30" s="426"/>
      <c r="AW30" s="426"/>
      <c r="AX30" s="426"/>
      <c r="AY30" s="426"/>
      <c r="AZ30" s="426"/>
      <c r="BA30" s="435"/>
      <c r="BB30" s="437"/>
      <c r="BC30" s="437"/>
      <c r="BD30" s="437"/>
      <c r="BE30" s="437"/>
      <c r="BF30" s="435"/>
      <c r="BG30" s="435"/>
      <c r="BH30" s="435"/>
      <c r="BI30" s="435"/>
      <c r="BJ30" s="435"/>
      <c r="BK30" s="435"/>
      <c r="BL30" s="435"/>
      <c r="BM30" s="435"/>
      <c r="BN30" s="426"/>
      <c r="BO30" s="426"/>
      <c r="BP30" s="426"/>
      <c r="BQ30" s="426"/>
      <c r="BR30" s="426"/>
      <c r="BS30" s="426"/>
      <c r="BT30" s="426"/>
      <c r="BU30" s="426"/>
      <c r="BV30" s="426"/>
      <c r="BW30" s="426"/>
      <c r="CI30" s="460"/>
      <c r="CJ30" s="460"/>
      <c r="CK30" s="460"/>
      <c r="CL30" s="460"/>
      <c r="CM30" s="460"/>
      <c r="CS30" s="462"/>
      <c r="CT30" s="462"/>
      <c r="CU30" s="462"/>
    </row>
    <row r="31" spans="1:99" ht="277.5" customHeight="1">
      <c r="A31" s="7" t="s">
        <v>6996</v>
      </c>
      <c r="B31" s="16" t="s">
        <v>1384</v>
      </c>
      <c r="C31" s="32">
        <v>1</v>
      </c>
      <c r="D31" s="46" t="s">
        <v>7515</v>
      </c>
      <c r="E31" s="46" t="s">
        <v>220</v>
      </c>
      <c r="F31" s="63" t="s">
        <v>7481</v>
      </c>
      <c r="G31" s="72" t="s">
        <v>7481</v>
      </c>
      <c r="H31" s="80" t="s">
        <v>3376</v>
      </c>
      <c r="I31" s="94"/>
      <c r="J31" s="106" t="str">
        <f>IF(K31="○","－","")</f>
        <v>－</v>
      </c>
      <c r="K31" s="124" t="s">
        <v>7481</v>
      </c>
      <c r="L31" s="133" t="s">
        <v>7481</v>
      </c>
      <c r="M31" s="124" t="s">
        <v>7492</v>
      </c>
      <c r="N31" s="124" t="s">
        <v>7481</v>
      </c>
      <c r="O31" s="124" t="s">
        <v>5129</v>
      </c>
      <c r="P31" s="162"/>
      <c r="Q31" s="175">
        <f t="shared" ref="Q31:Q94" si="1">IF(E31="","",SUM(R31,Y31,Z31))</f>
        <v>46000</v>
      </c>
      <c r="R31" s="187">
        <f>IF(E31="","",SUM(V31,W31))</f>
        <v>46000</v>
      </c>
      <c r="S31" s="175"/>
      <c r="T31" s="175"/>
      <c r="U31" s="175"/>
      <c r="V31" s="229"/>
      <c r="W31" s="229">
        <v>46000</v>
      </c>
      <c r="X31" s="175"/>
      <c r="Y31" s="175"/>
      <c r="Z31" s="175"/>
      <c r="AA31" s="266" t="s">
        <v>6380</v>
      </c>
      <c r="AB31" s="124" t="s">
        <v>5129</v>
      </c>
      <c r="AC31" s="124" t="s">
        <v>5129</v>
      </c>
      <c r="AD31" s="124" t="s">
        <v>7481</v>
      </c>
      <c r="AE31" s="46" t="s">
        <v>5129</v>
      </c>
      <c r="AF31" s="46" t="s">
        <v>3402</v>
      </c>
      <c r="AG31" s="46" t="s">
        <v>2478</v>
      </c>
      <c r="AH31" s="319" t="s">
        <v>7282</v>
      </c>
      <c r="AI31" s="319" t="s">
        <v>7631</v>
      </c>
      <c r="AJ31" s="333" t="str">
        <f>HYPERLINK("#","https://town.tachiarai.fukuoka.jp/page/page_03312.html")</f>
        <v>https://town.tachiarai.fukuoka.jp/page/page_03312.html</v>
      </c>
      <c r="AK31" s="333"/>
      <c r="AL31" s="352" t="s">
        <v>6743</v>
      </c>
      <c r="AM31" s="371"/>
      <c r="AN31" s="380"/>
      <c r="AO31" s="391" t="str">
        <f t="shared" ref="AO31:AO94" si="2">IF(E31="","",IF(D31="","error",""))</f>
        <v/>
      </c>
      <c r="AP31" s="396" t="str">
        <f t="shared" ref="AP31:AP36" si="3">IF(E31="","",IF(F31&lt;&gt;"○","error",""))</f>
        <v/>
      </c>
      <c r="AQ31" s="401" t="str">
        <f>IF(E31="","",IF(G31&lt;&gt;"○","error",""))</f>
        <v/>
      </c>
      <c r="AR31" s="406" t="str">
        <f>IF(E31="","",IF(AND(フラグ管理用!G25=2,フラグ管理用!F25=1),"error",""))</f>
        <v/>
      </c>
      <c r="AS31" s="406" t="str">
        <f>IF(E31="","",IF(AND(フラグ管理用!G25=2,フラグ管理用!E25=1),"error",""))</f>
        <v/>
      </c>
      <c r="AT31" s="414" t="str">
        <f>IF(E31="","",IF(K31="○","","error"))</f>
        <v/>
      </c>
      <c r="AU31" s="421" t="str">
        <f>IF(E31="","",IF(AND(フラグ管理用!F25=2,フラグ管理用!G25=2,フラグ管理用!K25=1),"","error"))</f>
        <v/>
      </c>
      <c r="AV31" s="427"/>
      <c r="AW31" s="427" t="str">
        <f t="shared" ref="AW31:AW94" si="4">IF(E31="","",IF(OR(L31="",M31="",N31=""),"error",""))</f>
        <v/>
      </c>
      <c r="AX31" s="414" t="str">
        <f t="shared" ref="AX31:AX94" si="5">IF(E31="","",IF(O31="","error",""))</f>
        <v/>
      </c>
      <c r="AY31" s="430" t="str">
        <f>IF(E31="","",IF(OR(AND(O31="－",V31&lt;&gt;0),AND(O31&lt;&gt;"－",V31=0)),"error",""))</f>
        <v/>
      </c>
      <c r="AZ31" s="414" t="str">
        <f>IF(E31="","",IF(AND(フラグ管理用!O25=10,ISBLANK(P31)=FALSE),"",IF(AND(フラグ管理用!O25&lt;10,ISBLANK(P31)=TRUE),"","error")))</f>
        <v/>
      </c>
      <c r="BA31" s="436" t="str">
        <f t="shared" ref="BA31:BA94" si="6">IF(E31="","",IF(E31="単",IF(Y31&lt;&gt;0,"error",""),""))</f>
        <v/>
      </c>
      <c r="BB31" s="431"/>
      <c r="BC31" s="431"/>
      <c r="BD31" s="431"/>
      <c r="BE31" s="431"/>
      <c r="BF31" s="436"/>
      <c r="BG31" s="436" t="str">
        <f>IF(E31="","",IF(W31=0,"error",""))</f>
        <v/>
      </c>
      <c r="BH31" s="436" t="str">
        <f t="shared" ref="BH31:BH94" si="7">IF(E31="","",IF(R31&gt;0,"","error"))</f>
        <v/>
      </c>
      <c r="BI31" s="436" t="str">
        <f t="shared" ref="BI31:BI94" si="8">IF(E31="","",IF(R31=INT(R31),"","error"))</f>
        <v/>
      </c>
      <c r="BJ31" s="436" t="str">
        <f t="shared" ref="BJ31:BJ94" si="9">IF(E31="","",IF(OR(AB31="",AC31="",AD31="",AE31=""),"error",""))</f>
        <v/>
      </c>
      <c r="BK31" s="436" t="str">
        <f>IF(E31="","",IF(フラグ管理用!AD25=1,"","error"))</f>
        <v/>
      </c>
      <c r="BL31" s="436"/>
      <c r="BM31" s="436"/>
      <c r="BN31" s="436" t="str">
        <f t="shared" ref="BN31:BN94" si="10">IF(E31="","",IF(AF31="","error",""))</f>
        <v/>
      </c>
      <c r="BO31" s="436" t="str">
        <f>IF(E31="","",IF(フラグ管理用!AF25=29,"error",IF(フラグ管理用!AF25&lt;17,"error","")))</f>
        <v/>
      </c>
      <c r="BP31" s="436" t="str">
        <f t="shared" ref="BP31:BP94" si="11">IF(E31="","",IF(AG31="","error",""))</f>
        <v/>
      </c>
      <c r="BQ31" s="436" t="str">
        <f>IF(E31="","",IF(OR(フラグ管理用!AG25&lt;17,フラグ管理用!AG25&gt;28),"error",""))</f>
        <v/>
      </c>
      <c r="BR31" s="436" t="str">
        <f>IF(E31="","",IF(VLOOKUP(AF31,―!$X$2:$Y$30,2,FALSE)&lt;=VLOOKUP(AG31,―!$X$2:$Y$30,2,FALSE),"","error"))</f>
        <v/>
      </c>
      <c r="BS31" s="436" t="str">
        <f t="shared" ref="BS31:BS94" si="12">IF(E31="","",IF(OR(AH31="",AI31=""),"error",""))</f>
        <v/>
      </c>
      <c r="BT31" s="436" t="str">
        <f t="shared" ref="BT31:BT94" si="13">IF(E31="","",IF(AL31="","error",""))</f>
        <v/>
      </c>
      <c r="BU31" s="436" t="str">
        <f>IF(E31="","",IF(フラグ管理用!AL25&gt;3,"error",""))</f>
        <v/>
      </c>
      <c r="BV31" s="451" t="str">
        <f>フラグ管理用!AW25</f>
        <v/>
      </c>
      <c r="BW31" s="456" t="str">
        <f t="shared" ref="BW31:BW94" si="14">IF(AND(E31="",OR(D31&lt;&gt;"",F31&lt;&gt;"",G31&lt;&gt;"",H31&lt;&gt;"",J31&lt;&gt;"",K31&lt;&gt;"",L31&lt;&gt;"",M31&lt;&gt;"",N31&lt;&gt;"",O31&lt;&gt;"",P31&lt;&gt;"",S31&lt;&gt;"",T31&lt;&gt;"",U31&lt;&gt;"",V31&lt;&gt;"",W31&lt;&gt;"",X31&lt;&gt;"",Y31&lt;&gt;"",Z31&lt;&gt;"",AA31&lt;&gt;"",AB31&lt;&gt;"",AC31&lt;&gt;"",AD31&lt;&gt;"",AE31&lt;&gt;"",AF31&lt;&gt;"",AG31&lt;&gt;"",AH31&lt;&gt;"",AI31&lt;&gt;"",AJ31&lt;&gt;"",AK31&lt;&gt;"",AL31&lt;&gt;"")),"error","")</f>
        <v/>
      </c>
    </row>
    <row r="32" spans="1:99" ht="175.5" customHeight="1">
      <c r="A32" s="8" t="s">
        <v>6996</v>
      </c>
      <c r="B32" s="17" t="s">
        <v>7555</v>
      </c>
      <c r="C32" s="33">
        <v>2</v>
      </c>
      <c r="D32" s="47" t="s">
        <v>7515</v>
      </c>
      <c r="E32" s="56" t="s">
        <v>220</v>
      </c>
      <c r="F32" s="64" t="s">
        <v>7481</v>
      </c>
      <c r="G32" s="73" t="s">
        <v>7481</v>
      </c>
      <c r="H32" s="81" t="s">
        <v>4887</v>
      </c>
      <c r="I32" s="95"/>
      <c r="J32" s="107" t="s">
        <v>5129</v>
      </c>
      <c r="K32" s="125" t="s">
        <v>7481</v>
      </c>
      <c r="L32" s="134" t="s">
        <v>7481</v>
      </c>
      <c r="M32" s="134" t="s">
        <v>7492</v>
      </c>
      <c r="N32" s="134" t="s">
        <v>7481</v>
      </c>
      <c r="O32" s="134" t="s">
        <v>7507</v>
      </c>
      <c r="P32" s="163"/>
      <c r="Q32" s="176">
        <f t="shared" si="1"/>
        <v>4309</v>
      </c>
      <c r="R32" s="188">
        <f>IF(E32="","",SUM(S32,T32,U32,V32,X32))</f>
        <v>4309</v>
      </c>
      <c r="S32" s="198"/>
      <c r="T32" s="198"/>
      <c r="U32" s="198"/>
      <c r="V32" s="198">
        <v>521</v>
      </c>
      <c r="W32" s="176"/>
      <c r="X32" s="198">
        <v>3788</v>
      </c>
      <c r="Y32" s="176"/>
      <c r="Z32" s="198"/>
      <c r="AA32" s="267" t="s">
        <v>6479</v>
      </c>
      <c r="AB32" s="134" t="s">
        <v>5129</v>
      </c>
      <c r="AC32" s="134" t="s">
        <v>5129</v>
      </c>
      <c r="AD32" s="134" t="s">
        <v>7481</v>
      </c>
      <c r="AE32" s="56" t="s">
        <v>5129</v>
      </c>
      <c r="AF32" s="56" t="s">
        <v>3402</v>
      </c>
      <c r="AG32" s="56" t="s">
        <v>2478</v>
      </c>
      <c r="AH32" s="320" t="s">
        <v>7282</v>
      </c>
      <c r="AI32" s="320" t="s">
        <v>7631</v>
      </c>
      <c r="AJ32" s="84" t="str">
        <f>HYPERLINK("#","https://town.tachiarai.fukuoka.jp/page/page_03312.html")</f>
        <v>https://town.tachiarai.fukuoka.jp/page/page_03312.html</v>
      </c>
      <c r="AK32" s="84"/>
      <c r="AL32" s="353" t="s">
        <v>6743</v>
      </c>
      <c r="AM32" s="372"/>
      <c r="AN32" s="381"/>
      <c r="AO32" s="392" t="str">
        <f t="shared" si="2"/>
        <v/>
      </c>
      <c r="AP32" s="397" t="str">
        <f t="shared" si="3"/>
        <v/>
      </c>
      <c r="AQ32" s="402" t="str">
        <f>IF(E32="","",IF(G32&lt;&gt;"○","error",""))</f>
        <v/>
      </c>
      <c r="AR32" s="407" t="str">
        <f>IF(E32="","",IF(AND(フラグ管理用!G26=2,フラグ管理用!F26=1),"error",""))</f>
        <v/>
      </c>
      <c r="AS32" s="407" t="str">
        <f>IF(E32="","",IF(AND(フラグ管理用!G26=2,フラグ管理用!E26=1),"error",""))</f>
        <v/>
      </c>
      <c r="AT32" s="415" t="str">
        <f>IF(E32="","",IF(AND(J32="○",K32="○"),"",IF(AND(J32="－",K32="○"),"","error")))</f>
        <v/>
      </c>
      <c r="AU32" s="422" t="str">
        <f>IF(E32="","",IF(AND(フラグ管理用!F26=2,フラグ管理用!G26=2,フラグ管理用!J26=1,フラグ管理用!K26=1),"",IF(AND(フラグ管理用!F26=2,フラグ管理用!G26=2,フラグ管理用!J26=2,フラグ管理用!K26=1),"","error")))</f>
        <v/>
      </c>
      <c r="AV32" s="428"/>
      <c r="AW32" s="428" t="str">
        <f t="shared" si="4"/>
        <v/>
      </c>
      <c r="AX32" s="428" t="str">
        <f t="shared" si="5"/>
        <v/>
      </c>
      <c r="AY32" s="431" t="str">
        <f>IF(E32="","",IF(AND(O32="－",OR(U32&lt;&gt;0,V32&lt;&gt;0)),"error",""))</f>
        <v/>
      </c>
      <c r="AZ32" s="428" t="str">
        <f>IF(E32="","",IF(AND(フラグ管理用!O26=10,ISBLANK(P32)=FALSE),"",IF(AND(フラグ管理用!O26&lt;10,ISBLANK(P32)=TRUE),"","error")))</f>
        <v/>
      </c>
      <c r="BA32" s="422" t="str">
        <f t="shared" si="6"/>
        <v/>
      </c>
      <c r="BB32" s="422"/>
      <c r="BC32" s="422"/>
      <c r="BD32" s="422"/>
      <c r="BE32" s="422"/>
      <c r="BF32" s="422"/>
      <c r="BG32" s="440" t="str">
        <f>IF(E32="","",IF(OR(AND(フラグ管理用!J26=1,AND(S32=0,T32=0)),AND(フラグ管理用!O26&gt;1,AND(U32=0,V32=0)),AND(フラグ管理用!G26=2,X32=0),AND(フラグ管理用!J26=2,OR(S32&lt;&gt;0,T32&lt;&gt;0))),"error",""))</f>
        <v/>
      </c>
      <c r="BH32" s="422" t="str">
        <f t="shared" si="7"/>
        <v/>
      </c>
      <c r="BI32" s="422" t="str">
        <f t="shared" si="8"/>
        <v/>
      </c>
      <c r="BJ32" s="422" t="str">
        <f t="shared" si="9"/>
        <v/>
      </c>
      <c r="BK32" s="422" t="str">
        <f>IF(E32="","",IF(フラグ管理用!AD26=1,"","error"))</f>
        <v/>
      </c>
      <c r="BL32" s="422"/>
      <c r="BM32" s="422"/>
      <c r="BN32" s="422" t="str">
        <f t="shared" si="10"/>
        <v/>
      </c>
      <c r="BO32" s="422" t="str">
        <f>IF(E32="","",IF(フラグ管理用!AF26=29,"error",IF(フラグ管理用!AF26&lt;17,"error","")))</f>
        <v/>
      </c>
      <c r="BP32" s="422" t="str">
        <f t="shared" si="11"/>
        <v/>
      </c>
      <c r="BQ32" s="422" t="str">
        <f>IF(E32="","",IF(OR(フラグ管理用!AG26&lt;17,フラグ管理用!AG26&gt;28),"error",""))</f>
        <v/>
      </c>
      <c r="BR32" s="422" t="str">
        <f>IF(E32="","",IF(VLOOKUP(AF32,―!$X$2:$Y$30,2,FALSE)&lt;=VLOOKUP(AG32,―!$X$2:$Y$30,2,FALSE),"","error"))</f>
        <v/>
      </c>
      <c r="BS32" s="422" t="str">
        <f t="shared" si="12"/>
        <v/>
      </c>
      <c r="BT32" s="422" t="str">
        <f t="shared" si="13"/>
        <v/>
      </c>
      <c r="BU32" s="422" t="str">
        <f>IF(E32="","",IF(フラグ管理用!AL26&gt;3,"error",""))</f>
        <v/>
      </c>
      <c r="BV32" s="452" t="str">
        <f>フラグ管理用!AW26</f>
        <v/>
      </c>
      <c r="BW32" s="457" t="str">
        <f t="shared" si="14"/>
        <v/>
      </c>
    </row>
    <row r="33" spans="1:75" ht="156" customHeight="1">
      <c r="A33" s="9" t="s">
        <v>7565</v>
      </c>
      <c r="B33" s="18" t="s">
        <v>3223</v>
      </c>
      <c r="C33" s="34">
        <v>3</v>
      </c>
      <c r="D33" s="48"/>
      <c r="E33" s="57"/>
      <c r="F33" s="65"/>
      <c r="G33" s="74"/>
      <c r="H33" s="82"/>
      <c r="I33" s="96"/>
      <c r="J33" s="108" t="str">
        <f>IF(K33="○","－","")</f>
        <v/>
      </c>
      <c r="K33" s="126"/>
      <c r="L33" s="112"/>
      <c r="M33" s="112"/>
      <c r="N33" s="112"/>
      <c r="O33" s="112"/>
      <c r="P33" s="164"/>
      <c r="Q33" s="177" t="str">
        <f t="shared" si="1"/>
        <v/>
      </c>
      <c r="R33" s="189" t="str">
        <f>IF(E33="","",SUM(V33,W33))</f>
        <v/>
      </c>
      <c r="S33" s="177"/>
      <c r="T33" s="177"/>
      <c r="U33" s="177"/>
      <c r="V33" s="211"/>
      <c r="W33" s="211"/>
      <c r="X33" s="177"/>
      <c r="Y33" s="177"/>
      <c r="Z33" s="177"/>
      <c r="AA33" s="268"/>
      <c r="AB33" s="112"/>
      <c r="AC33" s="112"/>
      <c r="AD33" s="112"/>
      <c r="AE33" s="57"/>
      <c r="AF33" s="57"/>
      <c r="AG33" s="57"/>
      <c r="AH33" s="321"/>
      <c r="AI33" s="321"/>
      <c r="AJ33" s="86"/>
      <c r="AK33" s="86"/>
      <c r="AL33" s="354"/>
      <c r="AM33" s="372"/>
      <c r="AN33" s="381"/>
      <c r="AO33" s="392" t="str">
        <f t="shared" si="2"/>
        <v/>
      </c>
      <c r="AP33" s="397" t="str">
        <f t="shared" si="3"/>
        <v/>
      </c>
      <c r="AQ33" s="402" t="str">
        <f t="shared" ref="AQ33:AQ96" si="15">IF(E33="","",IF(G33="","error",""))</f>
        <v/>
      </c>
      <c r="AR33" s="407" t="str">
        <f>IF(E33="","",IF(AND(フラグ管理用!G27=2,フラグ管理用!F27=1),"error",""))</f>
        <v/>
      </c>
      <c r="AS33" s="407" t="str">
        <f>IF(E33="","",IF(AND(フラグ管理用!G27=2,フラグ管理用!E27=1),"error",""))</f>
        <v/>
      </c>
      <c r="AT33" s="415" t="str">
        <f>IF(E33="","",IF(K33="○","","error"))</f>
        <v/>
      </c>
      <c r="AU33" s="422" t="str">
        <f>IF(E33="","",IF(AND(フラグ管理用!F27=2,フラグ管理用!G27=1,フラグ管理用!K27=1),"",IF(AND(フラグ管理用!F27=2,フラグ管理用!G27=2,フラグ管理用!K27=1),"","error")))</f>
        <v/>
      </c>
      <c r="AV33" s="428"/>
      <c r="AW33" s="428" t="str">
        <f t="shared" si="4"/>
        <v/>
      </c>
      <c r="AX33" s="428" t="str">
        <f t="shared" si="5"/>
        <v/>
      </c>
      <c r="AY33" s="428" t="str">
        <f>IF(E33="","",IF(AND(フラグ管理用!G27=1,フラグ管理用!O27&gt;1,V33&lt;&gt;0,W33=0),"",IF(AND(フラグ管理用!G27=2,フラグ管理用!O27=1,V33=0,W33&lt;&gt;0),"",IF(AND(フラグ管理用!G27=2,フラグ管理用!O27&gt;1,V33&lt;&gt;0,W33&lt;&gt;0),"","error"))))</f>
        <v/>
      </c>
      <c r="AZ33" s="428" t="str">
        <f>IF(E33="","",IF(AND(フラグ管理用!O27=10,ISBLANK(P33)=FALSE),"",IF(AND(フラグ管理用!O27&lt;10,ISBLANK(P33)=TRUE),"","error")))</f>
        <v/>
      </c>
      <c r="BA33" s="422" t="str">
        <f t="shared" si="6"/>
        <v/>
      </c>
      <c r="BB33" s="422"/>
      <c r="BC33" s="422"/>
      <c r="BD33" s="422"/>
      <c r="BE33" s="422"/>
      <c r="BF33" s="422"/>
      <c r="BG33" s="441" t="str">
        <f>IF(E33="","",IF(AND(O33="－",V33&lt;&gt;0),"error",IF(AND(G33="－",W33&lt;&gt;0),"error","")))</f>
        <v/>
      </c>
      <c r="BH33" s="422" t="str">
        <f t="shared" si="7"/>
        <v/>
      </c>
      <c r="BI33" s="422" t="str">
        <f t="shared" si="8"/>
        <v/>
      </c>
      <c r="BJ33" s="422" t="str">
        <f t="shared" si="9"/>
        <v/>
      </c>
      <c r="BK33" s="422" t="str">
        <f>IF(E33="","",IF(フラグ管理用!AD27=1,"","error"))</f>
        <v/>
      </c>
      <c r="BL33" s="422"/>
      <c r="BM33" s="422"/>
      <c r="BN33" s="422" t="str">
        <f t="shared" si="10"/>
        <v/>
      </c>
      <c r="BO33" s="422" t="str">
        <f>IF(E33="","",IF(フラグ管理用!AF27=29,"error",IF(フラグ管理用!AF27&lt;17,"error","")))</f>
        <v/>
      </c>
      <c r="BP33" s="422" t="str">
        <f t="shared" si="11"/>
        <v/>
      </c>
      <c r="BQ33" s="422" t="str">
        <f>IF(E33="","",IF(OR(フラグ管理用!AG27&lt;17,フラグ管理用!AG27&gt;28),"error",""))</f>
        <v/>
      </c>
      <c r="BR33" s="422" t="str">
        <f>IF(E33="","",IF(VLOOKUP(AF33,―!$X$2:$Y$30,2,FALSE)&lt;=VLOOKUP(AG33,―!$X$2:$Y$30,2,FALSE),"","error"))</f>
        <v/>
      </c>
      <c r="BS33" s="422" t="str">
        <f t="shared" si="12"/>
        <v/>
      </c>
      <c r="BT33" s="422" t="str">
        <f t="shared" si="13"/>
        <v/>
      </c>
      <c r="BU33" s="422" t="str">
        <f>IF(E33="","",IF(フラグ管理用!AL27&gt;3,"error",""))</f>
        <v/>
      </c>
      <c r="BV33" s="452" t="str">
        <f>フラグ管理用!AW27</f>
        <v/>
      </c>
      <c r="BW33" s="457" t="str">
        <f t="shared" si="14"/>
        <v/>
      </c>
    </row>
    <row r="34" spans="1:75" ht="156" customHeight="1">
      <c r="A34" s="10" t="s">
        <v>305</v>
      </c>
      <c r="B34" s="18" t="s">
        <v>7566</v>
      </c>
      <c r="C34" s="35">
        <v>4</v>
      </c>
      <c r="D34" s="48"/>
      <c r="E34" s="57"/>
      <c r="F34" s="66"/>
      <c r="G34" s="75"/>
      <c r="H34" s="83"/>
      <c r="I34" s="96"/>
      <c r="J34" s="109" t="str">
        <f>IF(K34="○","－","")</f>
        <v/>
      </c>
      <c r="K34" s="127"/>
      <c r="L34" s="112"/>
      <c r="M34" s="112"/>
      <c r="N34" s="112"/>
      <c r="O34" s="112"/>
      <c r="P34" s="164"/>
      <c r="Q34" s="177" t="str">
        <f t="shared" si="1"/>
        <v/>
      </c>
      <c r="R34" s="190" t="str">
        <f>IF(E34="","",SUM(U34))</f>
        <v/>
      </c>
      <c r="S34" s="177"/>
      <c r="T34" s="177"/>
      <c r="U34" s="211"/>
      <c r="V34" s="177"/>
      <c r="W34" s="177"/>
      <c r="X34" s="177"/>
      <c r="Y34" s="177"/>
      <c r="Z34" s="177"/>
      <c r="AA34" s="268"/>
      <c r="AB34" s="112"/>
      <c r="AC34" s="112"/>
      <c r="AD34" s="112"/>
      <c r="AE34" s="112"/>
      <c r="AF34" s="57"/>
      <c r="AG34" s="57"/>
      <c r="AH34" s="321"/>
      <c r="AI34" s="321"/>
      <c r="AJ34" s="86"/>
      <c r="AK34" s="86"/>
      <c r="AL34" s="355"/>
      <c r="AM34" s="373"/>
      <c r="AN34" s="382"/>
      <c r="AO34" s="393" t="str">
        <f t="shared" si="2"/>
        <v/>
      </c>
      <c r="AP34" s="398" t="str">
        <f t="shared" si="3"/>
        <v/>
      </c>
      <c r="AQ34" s="403" t="str">
        <f t="shared" si="15"/>
        <v/>
      </c>
      <c r="AR34" s="408" t="str">
        <f>IF(E34="","",IF(AND(フラグ管理用!G28=2,フラグ管理用!F28=1),"error",""))</f>
        <v/>
      </c>
      <c r="AS34" s="408" t="str">
        <f>IF(E34="","",IF(AND(フラグ管理用!G28=2,フラグ管理用!E28=1),"error",""))</f>
        <v/>
      </c>
      <c r="AT34" s="416" t="str">
        <f>IF(E34="","",IF(K34="○","","error"))</f>
        <v/>
      </c>
      <c r="AU34" s="422" t="str">
        <f>IF(E34="","",IF(AND(フラグ管理用!F28=2,フラグ管理用!G28=1,フラグ管理用!K28=1),"","error"))</f>
        <v/>
      </c>
      <c r="AV34" s="428"/>
      <c r="AW34" s="428" t="str">
        <f t="shared" si="4"/>
        <v/>
      </c>
      <c r="AX34" s="428" t="str">
        <f t="shared" si="5"/>
        <v/>
      </c>
      <c r="AY34" s="428" t="str">
        <f>IF(E34="","",IF(AND(フラグ管理用!O28&gt;1,フラグ管理用!O28&lt;6),"","error"))</f>
        <v/>
      </c>
      <c r="AZ34" s="428" t="str">
        <f>IF(E34="","",IF(AND(フラグ管理用!O28=10,ISBLANK(P34)=FALSE),"",IF(AND(フラグ管理用!O28&lt;10,ISBLANK(P34)=TRUE),"","error")))</f>
        <v/>
      </c>
      <c r="BA34" s="422" t="str">
        <f t="shared" si="6"/>
        <v/>
      </c>
      <c r="BB34" s="422"/>
      <c r="BC34" s="422"/>
      <c r="BD34" s="422"/>
      <c r="BE34" s="422"/>
      <c r="BF34" s="422"/>
      <c r="BG34" s="422"/>
      <c r="BH34" s="422" t="str">
        <f t="shared" si="7"/>
        <v/>
      </c>
      <c r="BI34" s="422" t="str">
        <f t="shared" si="8"/>
        <v/>
      </c>
      <c r="BJ34" s="422" t="str">
        <f t="shared" si="9"/>
        <v/>
      </c>
      <c r="BK34" s="422" t="str">
        <f>IF(E34="","",IF(フラグ管理用!AD28=1,"","error"))</f>
        <v/>
      </c>
      <c r="BL34" s="422"/>
      <c r="BM34" s="422"/>
      <c r="BN34" s="422" t="str">
        <f t="shared" si="10"/>
        <v/>
      </c>
      <c r="BO34" s="422" t="str">
        <f>IF(E34="","",IF(フラグ管理用!AF28=29,"error",IF(フラグ管理用!AF28&lt;17,"error","")))</f>
        <v/>
      </c>
      <c r="BP34" s="422" t="str">
        <f t="shared" si="11"/>
        <v/>
      </c>
      <c r="BQ34" s="422" t="str">
        <f>IF(E34="","",IF(OR(フラグ管理用!AG28&lt;17,フラグ管理用!AG28&gt;28),"error",""))</f>
        <v/>
      </c>
      <c r="BR34" s="422" t="str">
        <f>IF(E34="","",IF(VLOOKUP(AF34,―!$X$2:$Y$30,2,FALSE)&lt;=VLOOKUP(AG34,―!$X$2:$Y$30,2,FALSE),"","error"))</f>
        <v/>
      </c>
      <c r="BS34" s="422" t="str">
        <f t="shared" si="12"/>
        <v/>
      </c>
      <c r="BT34" s="422" t="str">
        <f t="shared" si="13"/>
        <v/>
      </c>
      <c r="BU34" s="422" t="str">
        <f>IF(E34="","",IF(フラグ管理用!AL28&gt;3,"error",""))</f>
        <v/>
      </c>
      <c r="BV34" s="452" t="str">
        <f>フラグ管理用!AW28</f>
        <v/>
      </c>
      <c r="BW34" s="457" t="str">
        <f t="shared" si="14"/>
        <v/>
      </c>
    </row>
    <row r="35" spans="1:75" ht="156.75" customHeight="1">
      <c r="A35" s="9" t="s">
        <v>7565</v>
      </c>
      <c r="B35" s="19" t="s">
        <v>5825</v>
      </c>
      <c r="C35" s="36">
        <v>5</v>
      </c>
      <c r="D35" s="47"/>
      <c r="E35" s="56"/>
      <c r="F35" s="67"/>
      <c r="G35" s="76"/>
      <c r="H35" s="84"/>
      <c r="I35" s="95"/>
      <c r="J35" s="110"/>
      <c r="K35" s="128" t="str">
        <f>IF(J35="○","－","")</f>
        <v/>
      </c>
      <c r="L35" s="134"/>
      <c r="M35" s="134"/>
      <c r="N35" s="134"/>
      <c r="O35" s="134"/>
      <c r="P35" s="163"/>
      <c r="Q35" s="176" t="str">
        <f t="shared" si="1"/>
        <v/>
      </c>
      <c r="R35" s="191" t="str">
        <f>IF(E35="","",SUM(S35,T35))</f>
        <v/>
      </c>
      <c r="S35" s="198"/>
      <c r="T35" s="198"/>
      <c r="U35" s="176"/>
      <c r="V35" s="176"/>
      <c r="W35" s="176"/>
      <c r="X35" s="176"/>
      <c r="Y35" s="176"/>
      <c r="Z35" s="198"/>
      <c r="AA35" s="269"/>
      <c r="AB35" s="134"/>
      <c r="AC35" s="134"/>
      <c r="AD35" s="134"/>
      <c r="AE35" s="56"/>
      <c r="AF35" s="56"/>
      <c r="AG35" s="56"/>
      <c r="AH35" s="320"/>
      <c r="AI35" s="320"/>
      <c r="AJ35" s="84"/>
      <c r="AK35" s="84"/>
      <c r="AL35" s="353"/>
      <c r="AM35" s="372"/>
      <c r="AN35" s="381"/>
      <c r="AO35" s="392" t="str">
        <f t="shared" si="2"/>
        <v/>
      </c>
      <c r="AP35" s="397" t="str">
        <f t="shared" si="3"/>
        <v/>
      </c>
      <c r="AQ35" s="402" t="str">
        <f t="shared" si="15"/>
        <v/>
      </c>
      <c r="AR35" s="407" t="str">
        <f>IF(E35="","",IF(AND(フラグ管理用!G29=2,フラグ管理用!F29=1),"error",""))</f>
        <v/>
      </c>
      <c r="AS35" s="407" t="str">
        <f>IF(E35="","",IF(AND(フラグ管理用!G29=2,フラグ管理用!E29=1),"error",""))</f>
        <v/>
      </c>
      <c r="AT35" s="415" t="str">
        <f>IF(E35="","",IF(J35="○","","error"))</f>
        <v/>
      </c>
      <c r="AU35" s="422" t="str">
        <f>IF(E35="","",IF(AND(フラグ管理用!F29=2,フラグ管理用!G29=1,フラグ管理用!J29=1),"","error"))</f>
        <v/>
      </c>
      <c r="AV35" s="428"/>
      <c r="AW35" s="428" t="str">
        <f t="shared" si="4"/>
        <v/>
      </c>
      <c r="AX35" s="428" t="str">
        <f t="shared" si="5"/>
        <v/>
      </c>
      <c r="AY35" s="432" t="str">
        <f>IF(E35="","",IF(O35="－","","error"))</f>
        <v/>
      </c>
      <c r="AZ35" s="428" t="str">
        <f>IF(E35="","",IF(AND(フラグ管理用!O29=10,ISBLANK(P35)=FALSE),"",IF(AND(フラグ管理用!O29&lt;10,ISBLANK(P35)=TRUE),"","error")))</f>
        <v/>
      </c>
      <c r="BA35" s="422" t="str">
        <f t="shared" si="6"/>
        <v/>
      </c>
      <c r="BB35" s="422"/>
      <c r="BC35" s="422"/>
      <c r="BD35" s="422"/>
      <c r="BE35" s="422"/>
      <c r="BF35" s="422"/>
      <c r="BG35" s="422"/>
      <c r="BH35" s="422" t="str">
        <f t="shared" si="7"/>
        <v/>
      </c>
      <c r="BI35" s="422" t="str">
        <f t="shared" si="8"/>
        <v/>
      </c>
      <c r="BJ35" s="422" t="str">
        <f t="shared" si="9"/>
        <v/>
      </c>
      <c r="BK35" s="422" t="str">
        <f>IF(E35="","",IF(フラグ管理用!AD29=1,"","error"))</f>
        <v/>
      </c>
      <c r="BL35" s="422"/>
      <c r="BM35" s="422"/>
      <c r="BN35" s="422" t="str">
        <f t="shared" si="10"/>
        <v/>
      </c>
      <c r="BO35" s="422" t="str">
        <f>IF(E35="","",IF(フラグ管理用!AF29=29,"error",IF(フラグ管理用!AF29&lt;17,"error","")))</f>
        <v/>
      </c>
      <c r="BP35" s="422" t="str">
        <f t="shared" si="11"/>
        <v/>
      </c>
      <c r="BQ35" s="422" t="str">
        <f>IF(E35="","",IF(OR(フラグ管理用!AG29&lt;17,フラグ管理用!AG29&gt;28),"error",""))</f>
        <v/>
      </c>
      <c r="BR35" s="422" t="str">
        <f>IF(E35="","",IF(VLOOKUP(AF35,―!$X$2:$Y$30,2,FALSE)&lt;=VLOOKUP(AG35,―!$X$2:$Y$30,2,FALSE),"","error"))</f>
        <v/>
      </c>
      <c r="BS35" s="422" t="str">
        <f t="shared" si="12"/>
        <v/>
      </c>
      <c r="BT35" s="422" t="str">
        <f t="shared" si="13"/>
        <v/>
      </c>
      <c r="BU35" s="422" t="str">
        <f>IF(E35="","",IF(フラグ管理用!AL29&gt;3,"error",""))</f>
        <v/>
      </c>
      <c r="BV35" s="452" t="str">
        <f>フラグ管理用!AW29</f>
        <v/>
      </c>
      <c r="BW35" s="457" t="str">
        <f t="shared" si="14"/>
        <v/>
      </c>
    </row>
    <row r="36" spans="1:75" ht="156.75" customHeight="1">
      <c r="A36" s="11" t="s">
        <v>7565</v>
      </c>
      <c r="B36" s="20" t="s">
        <v>5879</v>
      </c>
      <c r="C36" s="37">
        <v>6</v>
      </c>
      <c r="D36" s="49"/>
      <c r="E36" s="58"/>
      <c r="F36" s="68"/>
      <c r="G36" s="77"/>
      <c r="H36" s="85"/>
      <c r="I36" s="97"/>
      <c r="J36" s="111"/>
      <c r="K36" s="111"/>
      <c r="L36" s="111"/>
      <c r="M36" s="111"/>
      <c r="N36" s="111"/>
      <c r="O36" s="111"/>
      <c r="P36" s="165"/>
      <c r="Q36" s="178" t="str">
        <f t="shared" si="1"/>
        <v/>
      </c>
      <c r="R36" s="192" t="str">
        <f>IF(E36="","",SUM(S36,T36,U36,V36,X36))</f>
        <v/>
      </c>
      <c r="S36" s="199"/>
      <c r="T36" s="210"/>
      <c r="U36" s="210"/>
      <c r="V36" s="210"/>
      <c r="W36" s="232"/>
      <c r="X36" s="210"/>
      <c r="Y36" s="232"/>
      <c r="Z36" s="210"/>
      <c r="AA36" s="270"/>
      <c r="AB36" s="111"/>
      <c r="AC36" s="111"/>
      <c r="AD36" s="111"/>
      <c r="AE36" s="58"/>
      <c r="AF36" s="58"/>
      <c r="AG36" s="58"/>
      <c r="AH36" s="322"/>
      <c r="AI36" s="322"/>
      <c r="AJ36" s="85"/>
      <c r="AK36" s="85"/>
      <c r="AL36" s="356"/>
      <c r="AM36" s="372"/>
      <c r="AN36" s="381"/>
      <c r="AO36" s="392" t="str">
        <f t="shared" si="2"/>
        <v/>
      </c>
      <c r="AP36" s="397" t="str">
        <f t="shared" si="3"/>
        <v/>
      </c>
      <c r="AQ36" s="402" t="str">
        <f t="shared" si="15"/>
        <v/>
      </c>
      <c r="AR36" s="407" t="str">
        <f>IF(E36="","",IF(AND(フラグ管理用!G30=2,フラグ管理用!F30=1),"error",""))</f>
        <v/>
      </c>
      <c r="AS36" s="407" t="str">
        <f>IF(E36="","",IF(AND(フラグ管理用!G30=2,フラグ管理用!E30=1),"error",""))</f>
        <v/>
      </c>
      <c r="AT36" s="415" t="str">
        <f>IF(E36="","",IF(AND(J36="○",K36="○"),"",IF(AND(J36="－",K36="○"),"",IF(AND(J36="○",K36="－"),"","error"))))</f>
        <v/>
      </c>
      <c r="AU36" s="422" t="str">
        <f>IF(E36="","",IF(AND(フラグ管理用!F30=2,フラグ管理用!G30=1,フラグ管理用!J30=1,フラグ管理用!K30=1),"",IF(AND(フラグ管理用!F30=2,フラグ管理用!G30=1,フラグ管理用!J30=1,フラグ管理用!K30=2),"",IF(AND(フラグ管理用!F30=2,フラグ管理用!G30=1,フラグ管理用!J30=2,フラグ管理用!K30=1),"",IF(AND(フラグ管理用!F30=2,フラグ管理用!G30=2,フラグ管理用!J30=1,フラグ管理用!K30=1),"",IF(AND(フラグ管理用!F30=2,フラグ管理用!G30=2,フラグ管理用!J30=2,フラグ管理用!K30=1),"","error"))))))</f>
        <v/>
      </c>
      <c r="AV36" s="428"/>
      <c r="AW36" s="428" t="str">
        <f t="shared" si="4"/>
        <v/>
      </c>
      <c r="AX36" s="428" t="str">
        <f t="shared" si="5"/>
        <v/>
      </c>
      <c r="AY36" s="431" t="str">
        <f>IF(E36="","",IF(OR(AND(O36="－",フラグ管理用!G30=1,フラグ管理用!K30=1),AND(O36="－",OR(U36&lt;&gt;0,V36&lt;&gt;0))),"error",""))</f>
        <v/>
      </c>
      <c r="AZ36" s="428" t="str">
        <f>IF(E36="","",IF(AND(フラグ管理用!O30=10,ISBLANK(P36)=FALSE),"",IF(AND(フラグ管理用!O30&lt;10,ISBLANK(P36)=TRUE),"","error")))</f>
        <v/>
      </c>
      <c r="BA36" s="422" t="str">
        <f t="shared" si="6"/>
        <v/>
      </c>
      <c r="BB36" s="422"/>
      <c r="BC36" s="422"/>
      <c r="BD36" s="422"/>
      <c r="BE36" s="422"/>
      <c r="BF36" s="422"/>
      <c r="BG36" s="440" t="str">
        <f>IF(E36="","",IF(OR(AND(フラグ管理用!J30=1,AND(S36=0,T36=0)),AND(フラグ管理用!O30&gt;1,AND(U36=0,V36=0)),AND(フラグ管理用!G30=2,X36=0),AND(フラグ管理用!J30=2,OR(S36&lt;&gt;0,T36&lt;&gt;0)),AND(フラグ管理用!K30&lt;&gt;1,OR(U36&lt;&gt;0,V36&lt;&gt;0,W36&lt;&gt;0,X36&lt;&gt;0)),AND(フラグ管理用!G30=1,X36&lt;&gt;0)),"error",""))</f>
        <v/>
      </c>
      <c r="BH36" s="422" t="str">
        <f t="shared" si="7"/>
        <v/>
      </c>
      <c r="BI36" s="422" t="str">
        <f t="shared" si="8"/>
        <v/>
      </c>
      <c r="BJ36" s="422" t="str">
        <f t="shared" si="9"/>
        <v/>
      </c>
      <c r="BK36" s="422" t="str">
        <f>IF(E36="","",IF(フラグ管理用!AD30=1,"","error"))</f>
        <v/>
      </c>
      <c r="BL36" s="422"/>
      <c r="BM36" s="422"/>
      <c r="BN36" s="422" t="str">
        <f t="shared" si="10"/>
        <v/>
      </c>
      <c r="BO36" s="422" t="str">
        <f>IF(E36="","",IF(フラグ管理用!AF30=29,"error",IF(フラグ管理用!AF30&lt;17,"error","")))</f>
        <v/>
      </c>
      <c r="BP36" s="422" t="str">
        <f t="shared" si="11"/>
        <v/>
      </c>
      <c r="BQ36" s="422" t="str">
        <f>IF(E36="","",IF(OR(フラグ管理用!AG30&lt;17,フラグ管理用!AG30&gt;28),"error",""))</f>
        <v/>
      </c>
      <c r="BR36" s="422" t="str">
        <f>IF(E36="","",IF(VLOOKUP(AF36,―!$X$2:$Y$30,2,FALSE)&lt;=VLOOKUP(AG36,―!$X$2:$Y$30,2,FALSE),"","error"))</f>
        <v/>
      </c>
      <c r="BS36" s="422" t="str">
        <f t="shared" si="12"/>
        <v/>
      </c>
      <c r="BT36" s="422" t="str">
        <f t="shared" si="13"/>
        <v/>
      </c>
      <c r="BU36" s="422" t="str">
        <f>IF(E36="","",IF(フラグ管理用!AL30&gt;3,"error",""))</f>
        <v/>
      </c>
      <c r="BV36" s="452" t="str">
        <f>フラグ管理用!AW30</f>
        <v/>
      </c>
      <c r="BW36" s="457" t="str">
        <f t="shared" si="14"/>
        <v/>
      </c>
    </row>
    <row r="37" spans="1:75" ht="276.75">
      <c r="A37" s="6"/>
      <c r="B37" s="14"/>
      <c r="C37" s="38">
        <v>7</v>
      </c>
      <c r="D37" s="48" t="s">
        <v>7515</v>
      </c>
      <c r="E37" s="57" t="s">
        <v>220</v>
      </c>
      <c r="F37" s="65" t="s">
        <v>7481</v>
      </c>
      <c r="G37" s="78" t="s">
        <v>5129</v>
      </c>
      <c r="H37" s="86" t="s">
        <v>6279</v>
      </c>
      <c r="I37" s="96" t="str">
        <f>IF(E37="補",VLOOKUP(H37,'事業名一覧 '!$A$3:$C$55,3,FALSE),"")</f>
        <v/>
      </c>
      <c r="J37" s="112" t="s">
        <v>5129</v>
      </c>
      <c r="K37" s="112" t="s">
        <v>7481</v>
      </c>
      <c r="L37" s="112" t="s">
        <v>7481</v>
      </c>
      <c r="M37" s="112" t="s">
        <v>7633</v>
      </c>
      <c r="N37" s="112" t="s">
        <v>7481</v>
      </c>
      <c r="O37" s="112" t="s">
        <v>7634</v>
      </c>
      <c r="P37" s="86"/>
      <c r="Q37" s="179">
        <f t="shared" si="1"/>
        <v>59000</v>
      </c>
      <c r="R37" s="193">
        <f t="shared" ref="R37:R100" si="16">IF(E37="","",SUM(S37,T37,U37,V37,))</f>
        <v>59000</v>
      </c>
      <c r="S37" s="200"/>
      <c r="T37" s="211"/>
      <c r="U37" s="211"/>
      <c r="V37" s="211">
        <v>59000</v>
      </c>
      <c r="W37" s="233"/>
      <c r="X37" s="233"/>
      <c r="Y37" s="211"/>
      <c r="Z37" s="211">
        <v>0</v>
      </c>
      <c r="AA37" s="86" t="s">
        <v>7643</v>
      </c>
      <c r="AB37" s="112" t="s">
        <v>5129</v>
      </c>
      <c r="AC37" s="112" t="s">
        <v>5129</v>
      </c>
      <c r="AD37" s="112" t="s">
        <v>7481</v>
      </c>
      <c r="AE37" s="57" t="s">
        <v>5129</v>
      </c>
      <c r="AF37" s="57" t="s">
        <v>7526</v>
      </c>
      <c r="AG37" s="57" t="s">
        <v>7528</v>
      </c>
      <c r="AH37" s="321" t="s">
        <v>7638</v>
      </c>
      <c r="AI37" s="321" t="s">
        <v>2316</v>
      </c>
      <c r="AJ37" s="86" t="str">
        <f>HYPERLINK("#","https://town.tachiarai.fukuoka.jp/page/page_02600.html")</f>
        <v>https://town.tachiarai.fukuoka.jp/page/page_02600.html</v>
      </c>
      <c r="AK37" s="86"/>
      <c r="AL37" s="354" t="s">
        <v>6743</v>
      </c>
      <c r="AM37" s="372"/>
      <c r="AN37" s="381"/>
      <c r="AO37" s="392" t="str">
        <f t="shared" si="2"/>
        <v/>
      </c>
      <c r="AP37" s="397" t="str">
        <f t="shared" ref="AP37:AP100" si="17">IF(E37="","",IF(F37="","error",""))</f>
        <v/>
      </c>
      <c r="AQ37" s="402" t="str">
        <f t="shared" si="15"/>
        <v/>
      </c>
      <c r="AR37" s="407" t="str">
        <f>IF(E37="","",IF(AND(フラグ管理用!G31=2,フラグ管理用!F31=1),"error",""))</f>
        <v/>
      </c>
      <c r="AS37" s="407" t="str">
        <f>IF(E37="","",IF(AND(フラグ管理用!G31=2,フラグ管理用!E31=1),"error",""))</f>
        <v/>
      </c>
      <c r="AT37" s="415" t="str">
        <f t="shared" ref="AT37:AT100" si="18">IF(E37="","",IF(AND(J37="",K37=""),"error",IF(AND(J37="",K37="－"),"error",IF(AND(J37="－",K37=""),"error",IF(AND(J37="○",K37=""),"error",IF(AND(J37="",K37="○"),"error",IF(AND(J37="－",K37="－"),"error","")))))))</f>
        <v/>
      </c>
      <c r="AU37" s="422" t="str">
        <f>IF(E37="","",IF(フラグ管理用!AX31=1,"",IF(AND(フラグ管理用!E31=1,フラグ管理用!J31=1),"",IF(AND(フラグ管理用!E31=2,フラグ管理用!F31=1,フラグ管理用!J31=1),"",IF(AND(フラグ管理用!E31=2,フラグ管理用!F31=2,フラグ管理用!G31=1),"",IF(AND(フラグ管理用!E31=2,フラグ管理用!F31=2,フラグ管理用!G31=2,フラグ管理用!K31=1),"","error"))))))</f>
        <v/>
      </c>
      <c r="AV37" s="428" t="str">
        <f t="shared" ref="AV37:AV100" si="19">IF(E37="","",IF(ISERROR(I37)=TRUE,"error",""))</f>
        <v/>
      </c>
      <c r="AW37" s="428" t="str">
        <f t="shared" si="4"/>
        <v/>
      </c>
      <c r="AX37" s="428" t="str">
        <f t="shared" si="5"/>
        <v/>
      </c>
      <c r="AY37" s="428" t="str">
        <f>IF(E37="","",IF(AND(フラグ管理用!J31=1,フラグ管理用!O31=1),"",IF(AND(フラグ管理用!K31=1,フラグ管理用!O31&gt;1,フラグ管理用!G31=1),"","error")))</f>
        <v/>
      </c>
      <c r="AZ37" s="428" t="str">
        <f>IF(E37="","",IF(AND(フラグ管理用!O31=10,ISBLANK(P37)=FALSE),"",IF(AND(フラグ管理用!O31&lt;10,ISBLANK(P37)=TRUE),"","error")))</f>
        <v/>
      </c>
      <c r="BA37" s="422" t="str">
        <f t="shared" si="6"/>
        <v/>
      </c>
      <c r="BB37" s="422" t="str">
        <f t="shared" ref="BB37:BB100" si="20">IF(E37="","",IF(F37="－",IF(OR(T37&lt;&gt;0,U37&lt;&gt;0,V37&lt;&gt;0,W37&lt;&gt;0,X37&lt;&gt;0),"error",""),""))</f>
        <v/>
      </c>
      <c r="BC37" s="422" t="str">
        <f>IF(E37="","",IF(AND(フラグ管理用!F31=2,フラグ管理用!J31=1),IF(OR(U37&lt;&gt;0,V37&lt;&gt;0,W37&lt;&gt;0,X37&lt;&gt;0),"error",""),""))</f>
        <v/>
      </c>
      <c r="BD37" s="422" t="str">
        <f>IF(E37="","",IF(AND(フラグ管理用!K31=1,フラグ管理用!G31=1),IF(OR(S37&lt;&gt;0,T37&lt;&gt;0,W37&lt;&gt;0,X37&lt;&gt;0),"error",""),""))</f>
        <v/>
      </c>
      <c r="BE37" s="422" t="str">
        <f t="shared" ref="BE37:BE100" si="21">IF(E37="","",IF(OR(W37&lt;&gt;0,X37&lt;&gt;0),"error",""))</f>
        <v/>
      </c>
      <c r="BF37" s="422" t="str">
        <f t="shared" ref="BF37:BF100" si="22">IF(E37="","",IF(OR(AND(S37&lt;&gt;0,T37&lt;&gt;0),AND(S37&lt;&gt;0,U37&lt;&gt;0),AND(S37&lt;&gt;0,V37&lt;&gt;0),AND(S37&lt;&gt;0,W37&lt;&gt;0),AND(S37&lt;&gt;0,X37&lt;&gt;0),AND(T37&lt;&gt;0,U37&lt;&gt;0),AND(T37&lt;&gt;0,V37&lt;&gt;0),AND(T37&lt;&gt;0,W37&lt;&gt;0),AND(T37&lt;&gt;0,X37&lt;&gt;0),AND(U37&lt;&gt;0,W37&lt;&gt;0),AND(U37&lt;&gt;0,X37&lt;&gt;0),AND(V37&lt;&gt;0,W37&lt;&gt;0),AND(V37&lt;&gt;0,X37&lt;&gt;0),AND(W37&lt;&gt;0,X37&lt;&gt;0)),"error",""))</f>
        <v/>
      </c>
      <c r="BG37" s="422"/>
      <c r="BH37" s="422" t="str">
        <f t="shared" si="7"/>
        <v/>
      </c>
      <c r="BI37" s="422" t="str">
        <f t="shared" si="8"/>
        <v/>
      </c>
      <c r="BJ37" s="422" t="str">
        <f t="shared" si="9"/>
        <v/>
      </c>
      <c r="BK37" s="422" t="str">
        <f>IF(E37="","",IF(フラグ管理用!AD31=2,IF(AND(フラグ管理用!E31=2,フラグ管理用!AA31=1),"","error"),""))</f>
        <v/>
      </c>
      <c r="BL37" s="422" t="str">
        <f>IF(E37="","",IF(AND(フラグ管理用!E31=1,フラグ管理用!K31=1,H37&lt;&gt;"妊娠出産子育て支援交付金"),"error",""))</f>
        <v/>
      </c>
      <c r="BM37" s="422"/>
      <c r="BN37" s="422" t="str">
        <f t="shared" si="10"/>
        <v/>
      </c>
      <c r="BO37" s="422" t="str">
        <f>IF(E37="","",IF(フラグ管理用!AF31=29,"error",IF(AND(フラグ管理用!AO31="事業始期_通常",フラグ管理用!AF31&lt;17),"error",IF(AND(フラグ管理用!AO31="事業始期_補助",フラグ管理用!AF31&lt;14),"error",""))))</f>
        <v/>
      </c>
      <c r="BP37" s="422" t="str">
        <f t="shared" si="11"/>
        <v/>
      </c>
      <c r="BQ37" s="422" t="str">
        <f>IF(E37="","",IF(AND(フラグ管理用!AP31="事業終期_通常",OR(フラグ管理用!AG31&lt;17,フラグ管理用!AG31&gt;28)),"error",IF(AND(フラグ管理用!AP31="事業終期_基金",フラグ管理用!AG31&lt;17),"error","")))</f>
        <v/>
      </c>
      <c r="BR37" s="422" t="str">
        <f>IF(E37="","",IF(VLOOKUP(AF37,―!$X$2:$Y$30,2,FALSE)&lt;=VLOOKUP(AG37,―!$X$2:$Y$30,2,FALSE),"","error"))</f>
        <v/>
      </c>
      <c r="BS37" s="422" t="str">
        <f t="shared" si="12"/>
        <v/>
      </c>
      <c r="BT37" s="422" t="str">
        <f t="shared" si="13"/>
        <v/>
      </c>
      <c r="BU37" s="422" t="str">
        <f>IF(E37="","",IF(AND(フラグ管理用!AQ31="予算区分_地単_通常",フラグ管理用!AL31&gt;3),"error",IF(AND(フラグ管理用!AQ31="予算区分_地単_検査等",フラグ管理用!AL31&gt;6),"error",IF(AND(フラグ管理用!AQ31="予算区分_補助",フラグ管理用!AL31&lt;7),"error",""))))</f>
        <v/>
      </c>
      <c r="BV37" s="452" t="str">
        <f>フラグ管理用!AW31</f>
        <v/>
      </c>
      <c r="BW37" s="457" t="str">
        <f t="shared" si="14"/>
        <v/>
      </c>
    </row>
    <row r="38" spans="1:75" ht="207">
      <c r="A38" s="6"/>
      <c r="B38" s="14"/>
      <c r="C38" s="39">
        <v>8</v>
      </c>
      <c r="D38" s="48" t="s">
        <v>7515</v>
      </c>
      <c r="E38" s="57" t="s">
        <v>199</v>
      </c>
      <c r="F38" s="57" t="s">
        <v>5129</v>
      </c>
      <c r="G38" s="78" t="s">
        <v>5129</v>
      </c>
      <c r="H38" s="86" t="s">
        <v>5287</v>
      </c>
      <c r="I38" s="96" t="str">
        <f>IF(E38="補",VLOOKUP(H38,'事業名一覧 '!$A$3:$C$55,3,FALSE),"")</f>
        <v>文部科学省</v>
      </c>
      <c r="J38" s="112" t="s">
        <v>7481</v>
      </c>
      <c r="K38" s="112" t="s">
        <v>5129</v>
      </c>
      <c r="L38" s="112" t="s">
        <v>7481</v>
      </c>
      <c r="M38" s="112" t="s">
        <v>7517</v>
      </c>
      <c r="N38" s="112" t="s">
        <v>7481</v>
      </c>
      <c r="O38" s="112" t="s">
        <v>5129</v>
      </c>
      <c r="P38" s="86"/>
      <c r="Q38" s="179">
        <f t="shared" si="1"/>
        <v>5850</v>
      </c>
      <c r="R38" s="194">
        <f t="shared" si="16"/>
        <v>2925</v>
      </c>
      <c r="S38" s="200">
        <v>2925</v>
      </c>
      <c r="T38" s="211"/>
      <c r="U38" s="211"/>
      <c r="V38" s="211">
        <v>0</v>
      </c>
      <c r="W38" s="233"/>
      <c r="X38" s="233"/>
      <c r="Y38" s="211">
        <v>2925</v>
      </c>
      <c r="Z38" s="211">
        <v>0</v>
      </c>
      <c r="AA38" s="86" t="s">
        <v>482</v>
      </c>
      <c r="AB38" s="112" t="s">
        <v>5129</v>
      </c>
      <c r="AC38" s="112" t="s">
        <v>5129</v>
      </c>
      <c r="AD38" s="112" t="s">
        <v>5129</v>
      </c>
      <c r="AE38" s="57" t="s">
        <v>5129</v>
      </c>
      <c r="AF38" s="57" t="s">
        <v>7523</v>
      </c>
      <c r="AG38" s="57" t="s">
        <v>7528</v>
      </c>
      <c r="AH38" s="321" t="s">
        <v>2047</v>
      </c>
      <c r="AI38" s="321" t="s">
        <v>2316</v>
      </c>
      <c r="AJ38" s="86"/>
      <c r="AK38" s="86"/>
      <c r="AL38" s="354" t="s">
        <v>1777</v>
      </c>
      <c r="AM38" s="372"/>
      <c r="AN38" s="381"/>
      <c r="AO38" s="392" t="str">
        <f t="shared" si="2"/>
        <v/>
      </c>
      <c r="AP38" s="397" t="str">
        <f t="shared" si="17"/>
        <v/>
      </c>
      <c r="AQ38" s="402" t="str">
        <f t="shared" si="15"/>
        <v/>
      </c>
      <c r="AR38" s="407" t="str">
        <f>IF(E38="","",IF(AND(フラグ管理用!G32=2,フラグ管理用!F32=1),"error",""))</f>
        <v/>
      </c>
      <c r="AS38" s="407" t="str">
        <f>IF(E38="","",IF(AND(フラグ管理用!G32=2,フラグ管理用!E32=1),"error",""))</f>
        <v/>
      </c>
      <c r="AT38" s="415" t="str">
        <f t="shared" si="18"/>
        <v/>
      </c>
      <c r="AU38" s="422" t="str">
        <f>IF(E38="","",IF(フラグ管理用!AX32=1,"",IF(AND(フラグ管理用!E32=1,フラグ管理用!J32=1),"",IF(AND(フラグ管理用!E32=2,フラグ管理用!F32=1,フラグ管理用!J32=1),"",IF(AND(フラグ管理用!E32=2,フラグ管理用!F32=2,フラグ管理用!G32=1),"",IF(AND(フラグ管理用!E32=2,フラグ管理用!F32=2,フラグ管理用!G32=2,フラグ管理用!K32=1),"","error"))))))</f>
        <v/>
      </c>
      <c r="AV38" s="428" t="str">
        <f t="shared" si="19"/>
        <v/>
      </c>
      <c r="AW38" s="428" t="str">
        <f t="shared" si="4"/>
        <v/>
      </c>
      <c r="AX38" s="428" t="str">
        <f t="shared" si="5"/>
        <v/>
      </c>
      <c r="AY38" s="428" t="str">
        <f>IF(E38="","",IF(AND(フラグ管理用!J32=1,フラグ管理用!O32=1),"",IF(AND(フラグ管理用!K32=1,フラグ管理用!O32&gt;1,フラグ管理用!G32=1),"","error")))</f>
        <v/>
      </c>
      <c r="AZ38" s="428" t="str">
        <f>IF(E38="","",IF(AND(フラグ管理用!O32=10,ISBLANK(P38)=FALSE),"",IF(AND(フラグ管理用!O32&lt;10,ISBLANK(P38)=TRUE),"","error")))</f>
        <v/>
      </c>
      <c r="BA38" s="422" t="str">
        <f t="shared" si="6"/>
        <v/>
      </c>
      <c r="BB38" s="422" t="str">
        <f t="shared" si="20"/>
        <v/>
      </c>
      <c r="BC38" s="422" t="str">
        <f>IF(E38="","",IF(AND(フラグ管理用!F32=2,フラグ管理用!J32=1),IF(OR(U38&lt;&gt;0,V38&lt;&gt;0,W38&lt;&gt;0,X38&lt;&gt;0),"error",""),""))</f>
        <v/>
      </c>
      <c r="BD38" s="422" t="str">
        <f>IF(E38="","",IF(AND(フラグ管理用!K32=1,フラグ管理用!G32=1),IF(OR(S38&lt;&gt;0,T38&lt;&gt;0,W38&lt;&gt;0,X38&lt;&gt;0),"error",""),""))</f>
        <v/>
      </c>
      <c r="BE38" s="422" t="str">
        <f t="shared" si="21"/>
        <v/>
      </c>
      <c r="BF38" s="422" t="str">
        <f t="shared" si="22"/>
        <v/>
      </c>
      <c r="BG38" s="422"/>
      <c r="BH38" s="422" t="str">
        <f t="shared" si="7"/>
        <v/>
      </c>
      <c r="BI38" s="422" t="str">
        <f t="shared" si="8"/>
        <v/>
      </c>
      <c r="BJ38" s="422" t="str">
        <f t="shared" si="9"/>
        <v/>
      </c>
      <c r="BK38" s="422" t="str">
        <f>IF(E38="","",IF(フラグ管理用!AD32=2,IF(AND(フラグ管理用!E32=2,フラグ管理用!AA32=1),"","error"),""))</f>
        <v/>
      </c>
      <c r="BL38" s="422" t="str">
        <f>IF(E38="","",IF(AND(フラグ管理用!E32=1,フラグ管理用!K32=1,H38&lt;&gt;"妊娠出産子育て支援交付金"),"error",""))</f>
        <v/>
      </c>
      <c r="BM38" s="422"/>
      <c r="BN38" s="422" t="str">
        <f t="shared" si="10"/>
        <v/>
      </c>
      <c r="BO38" s="422" t="str">
        <f>IF(E38="","",IF(フラグ管理用!AF32=29,"error",IF(AND(フラグ管理用!AO32="事業始期_通常",フラグ管理用!AF32&lt;17),"error",IF(AND(フラグ管理用!AO32="事業始期_補助",フラグ管理用!AF32&lt;14),"error",""))))</f>
        <v/>
      </c>
      <c r="BP38" s="422" t="str">
        <f t="shared" si="11"/>
        <v/>
      </c>
      <c r="BQ38" s="422" t="str">
        <f>IF(E38="","",IF(AND(フラグ管理用!AP32="事業終期_通常",OR(フラグ管理用!AG32&lt;17,フラグ管理用!AG32&gt;28)),"error",IF(AND(フラグ管理用!AP32="事業終期_基金",フラグ管理用!AG32&lt;17),"error","")))</f>
        <v/>
      </c>
      <c r="BR38" s="422" t="str">
        <f>IF(E38="","",IF(VLOOKUP(AF38,―!$X$2:$Y$30,2,FALSE)&lt;=VLOOKUP(AG38,―!$X$2:$Y$30,2,FALSE),"","error"))</f>
        <v/>
      </c>
      <c r="BS38" s="422" t="str">
        <f t="shared" si="12"/>
        <v/>
      </c>
      <c r="BT38" s="422" t="str">
        <f t="shared" si="13"/>
        <v/>
      </c>
      <c r="BU38" s="422" t="str">
        <f>IF(E38="","",IF(AND(フラグ管理用!AQ32="予算区分_地単_通常",フラグ管理用!AL32&gt;3),"error",IF(AND(フラグ管理用!AQ32="予算区分_地単_検査等",フラグ管理用!AL32&gt;6),"error",IF(AND(フラグ管理用!AQ32="予算区分_補助",フラグ管理用!AL32&lt;7),"error",""))))</f>
        <v/>
      </c>
      <c r="BV38" s="452" t="str">
        <f>フラグ管理用!AW32</f>
        <v/>
      </c>
      <c r="BW38" s="457" t="str">
        <f t="shared" si="14"/>
        <v/>
      </c>
    </row>
    <row r="39" spans="1:75" ht="224.25">
      <c r="A39" s="6"/>
      <c r="B39" s="14"/>
      <c r="C39" s="39">
        <v>9</v>
      </c>
      <c r="D39" s="48" t="s">
        <v>7515</v>
      </c>
      <c r="E39" s="57" t="s">
        <v>199</v>
      </c>
      <c r="F39" s="57" t="s">
        <v>5129</v>
      </c>
      <c r="G39" s="78" t="s">
        <v>5129</v>
      </c>
      <c r="H39" s="87" t="s">
        <v>7446</v>
      </c>
      <c r="I39" s="96" t="str">
        <f>IF(E39="補",VLOOKUP(H39,'事業名一覧 '!$A$3:$C$55,3,FALSE),"")</f>
        <v>文部科学省</v>
      </c>
      <c r="J39" s="112" t="s">
        <v>7481</v>
      </c>
      <c r="K39" s="112" t="s">
        <v>5129</v>
      </c>
      <c r="L39" s="112" t="s">
        <v>7481</v>
      </c>
      <c r="M39" s="112" t="s">
        <v>7517</v>
      </c>
      <c r="N39" s="112" t="s">
        <v>7481</v>
      </c>
      <c r="O39" s="112" t="s">
        <v>5129</v>
      </c>
      <c r="P39" s="86"/>
      <c r="Q39" s="179">
        <f t="shared" si="1"/>
        <v>2774</v>
      </c>
      <c r="R39" s="194">
        <f t="shared" si="16"/>
        <v>1387</v>
      </c>
      <c r="S39" s="200">
        <v>1387</v>
      </c>
      <c r="T39" s="211"/>
      <c r="U39" s="211"/>
      <c r="V39" s="211"/>
      <c r="W39" s="233"/>
      <c r="X39" s="233"/>
      <c r="Y39" s="211">
        <v>1387</v>
      </c>
      <c r="Z39" s="211"/>
      <c r="AA39" s="86" t="s">
        <v>5596</v>
      </c>
      <c r="AB39" s="112" t="s">
        <v>5129</v>
      </c>
      <c r="AC39" s="112" t="s">
        <v>5129</v>
      </c>
      <c r="AD39" s="112" t="s">
        <v>5129</v>
      </c>
      <c r="AE39" s="57" t="s">
        <v>5129</v>
      </c>
      <c r="AF39" s="57" t="s">
        <v>2478</v>
      </c>
      <c r="AG39" s="57" t="s">
        <v>7528</v>
      </c>
      <c r="AH39" s="321" t="s">
        <v>2047</v>
      </c>
      <c r="AI39" s="321" t="s">
        <v>2316</v>
      </c>
      <c r="AJ39" s="86"/>
      <c r="AK39" s="86"/>
      <c r="AL39" s="354" t="s">
        <v>1777</v>
      </c>
      <c r="AM39" s="372"/>
      <c r="AN39" s="381"/>
      <c r="AO39" s="392" t="str">
        <f t="shared" si="2"/>
        <v/>
      </c>
      <c r="AP39" s="397" t="str">
        <f t="shared" si="17"/>
        <v/>
      </c>
      <c r="AQ39" s="402" t="str">
        <f t="shared" si="15"/>
        <v/>
      </c>
      <c r="AR39" s="407" t="str">
        <f>IF(E39="","",IF(AND(フラグ管理用!G33=2,フラグ管理用!F33=1),"error",""))</f>
        <v/>
      </c>
      <c r="AS39" s="407" t="str">
        <f>IF(E39="","",IF(AND(フラグ管理用!G33=2,フラグ管理用!E33=1),"error",""))</f>
        <v/>
      </c>
      <c r="AT39" s="415" t="str">
        <f t="shared" si="18"/>
        <v/>
      </c>
      <c r="AU39" s="422" t="str">
        <f>IF(E39="","",IF(フラグ管理用!AX33=1,"",IF(AND(フラグ管理用!E33=1,フラグ管理用!J33=1),"",IF(AND(フラグ管理用!E33=2,フラグ管理用!F33=1,フラグ管理用!J33=1),"",IF(AND(フラグ管理用!E33=2,フラグ管理用!F33=2,フラグ管理用!G33=1),"",IF(AND(フラグ管理用!E33=2,フラグ管理用!F33=2,フラグ管理用!G33=2,フラグ管理用!K33=1),"","error"))))))</f>
        <v/>
      </c>
      <c r="AV39" s="428" t="str">
        <f t="shared" si="19"/>
        <v/>
      </c>
      <c r="AW39" s="428" t="str">
        <f t="shared" si="4"/>
        <v/>
      </c>
      <c r="AX39" s="428" t="str">
        <f t="shared" si="5"/>
        <v/>
      </c>
      <c r="AY39" s="428" t="str">
        <f>IF(E39="","",IF(AND(フラグ管理用!J33=1,フラグ管理用!O33=1),"",IF(AND(フラグ管理用!K33=1,フラグ管理用!O33&gt;1,フラグ管理用!G33=1),"","error")))</f>
        <v/>
      </c>
      <c r="AZ39" s="428" t="str">
        <f>IF(E39="","",IF(AND(フラグ管理用!O33=10,ISBLANK(P39)=FALSE),"",IF(AND(フラグ管理用!O33&lt;10,ISBLANK(P39)=TRUE),"","error")))</f>
        <v/>
      </c>
      <c r="BA39" s="422" t="str">
        <f t="shared" si="6"/>
        <v/>
      </c>
      <c r="BB39" s="422" t="str">
        <f t="shared" si="20"/>
        <v/>
      </c>
      <c r="BC39" s="422" t="str">
        <f>IF(E39="","",IF(AND(フラグ管理用!F33=2,フラグ管理用!J33=1),IF(OR(U39&lt;&gt;0,V39&lt;&gt;0,W39&lt;&gt;0,X39&lt;&gt;0),"error",""),""))</f>
        <v/>
      </c>
      <c r="BD39" s="422" t="str">
        <f>IF(E39="","",IF(AND(フラグ管理用!K33=1,フラグ管理用!G33=1),IF(OR(S39&lt;&gt;0,T39&lt;&gt;0,W39&lt;&gt;0,X39&lt;&gt;0),"error",""),""))</f>
        <v/>
      </c>
      <c r="BE39" s="422" t="str">
        <f t="shared" si="21"/>
        <v/>
      </c>
      <c r="BF39" s="422" t="str">
        <f t="shared" si="22"/>
        <v/>
      </c>
      <c r="BG39" s="422"/>
      <c r="BH39" s="422" t="str">
        <f t="shared" si="7"/>
        <v/>
      </c>
      <c r="BI39" s="422" t="str">
        <f t="shared" si="8"/>
        <v/>
      </c>
      <c r="BJ39" s="422" t="str">
        <f t="shared" si="9"/>
        <v/>
      </c>
      <c r="BK39" s="422" t="str">
        <f>IF(E39="","",IF(フラグ管理用!AD33=2,IF(AND(フラグ管理用!E33=2,フラグ管理用!AA33=1),"","error"),""))</f>
        <v/>
      </c>
      <c r="BL39" s="422" t="str">
        <f>IF(E39="","",IF(AND(フラグ管理用!E33=1,フラグ管理用!K33=1,H39&lt;&gt;"妊娠出産子育て支援交付金"),"error",""))</f>
        <v/>
      </c>
      <c r="BM39" s="422"/>
      <c r="BN39" s="422" t="str">
        <f t="shared" si="10"/>
        <v/>
      </c>
      <c r="BO39" s="422" t="str">
        <f>IF(E39="","",IF(フラグ管理用!AF33=29,"error",IF(AND(フラグ管理用!AO33="事業始期_通常",フラグ管理用!AF33&lt;17),"error",IF(AND(フラグ管理用!AO33="事業始期_補助",フラグ管理用!AF33&lt;14),"error",""))))</f>
        <v/>
      </c>
      <c r="BP39" s="422" t="str">
        <f t="shared" si="11"/>
        <v/>
      </c>
      <c r="BQ39" s="422" t="str">
        <f>IF(E39="","",IF(AND(フラグ管理用!AP33="事業終期_通常",OR(フラグ管理用!AG33&lt;17,フラグ管理用!AG33&gt;28)),"error",IF(AND(フラグ管理用!AP33="事業終期_基金",フラグ管理用!AG33&lt;17),"error","")))</f>
        <v/>
      </c>
      <c r="BR39" s="422" t="str">
        <f>IF(E39="","",IF(VLOOKUP(AF39,―!$X$2:$Y$30,2,FALSE)&lt;=VLOOKUP(AG39,―!$X$2:$Y$30,2,FALSE),"","error"))</f>
        <v/>
      </c>
      <c r="BS39" s="422" t="str">
        <f t="shared" si="12"/>
        <v/>
      </c>
      <c r="BT39" s="422" t="str">
        <f t="shared" si="13"/>
        <v/>
      </c>
      <c r="BU39" s="422" t="str">
        <f>IF(E39="","",IF(AND(フラグ管理用!AQ33="予算区分_地単_通常",フラグ管理用!AL33&gt;3),"error",IF(AND(フラグ管理用!AQ33="予算区分_地単_検査等",フラグ管理用!AL33&gt;6),"error",IF(AND(フラグ管理用!AQ33="予算区分_補助",フラグ管理用!AL33&lt;7),"error",""))))</f>
        <v/>
      </c>
      <c r="BV39" s="452" t="str">
        <f>フラグ管理用!AW33</f>
        <v/>
      </c>
      <c r="BW39" s="457" t="str">
        <f t="shared" si="14"/>
        <v/>
      </c>
    </row>
    <row r="40" spans="1:75">
      <c r="A40" s="6"/>
      <c r="B40" s="14"/>
      <c r="C40" s="39">
        <v>10</v>
      </c>
      <c r="D40" s="48"/>
      <c r="E40" s="57"/>
      <c r="F40" s="57"/>
      <c r="G40" s="78"/>
      <c r="H40" s="86"/>
      <c r="I40" s="96" t="str">
        <f>IF(E40="補",VLOOKUP(H40,'事業名一覧 '!$A$3:$C$55,3,FALSE),"")</f>
        <v/>
      </c>
      <c r="J40" s="112"/>
      <c r="K40" s="112"/>
      <c r="L40" s="112"/>
      <c r="M40" s="112"/>
      <c r="N40" s="112"/>
      <c r="O40" s="112"/>
      <c r="P40" s="86"/>
      <c r="Q40" s="179" t="str">
        <f t="shared" si="1"/>
        <v/>
      </c>
      <c r="R40" s="194" t="str">
        <f t="shared" si="16"/>
        <v/>
      </c>
      <c r="S40" s="200"/>
      <c r="T40" s="211"/>
      <c r="U40" s="211"/>
      <c r="V40" s="211"/>
      <c r="W40" s="233"/>
      <c r="X40" s="233"/>
      <c r="Y40" s="211"/>
      <c r="Z40" s="211"/>
      <c r="AA40" s="86"/>
      <c r="AB40" s="112"/>
      <c r="AC40" s="112"/>
      <c r="AD40" s="112"/>
      <c r="AE40" s="57"/>
      <c r="AF40" s="57"/>
      <c r="AG40" s="57"/>
      <c r="AH40" s="321"/>
      <c r="AI40" s="321"/>
      <c r="AJ40" s="86"/>
      <c r="AK40" s="86"/>
      <c r="AL40" s="354"/>
      <c r="AM40" s="372"/>
      <c r="AN40" s="381"/>
      <c r="AO40" s="392" t="str">
        <f t="shared" si="2"/>
        <v/>
      </c>
      <c r="AP40" s="397" t="str">
        <f t="shared" si="17"/>
        <v/>
      </c>
      <c r="AQ40" s="402" t="str">
        <f t="shared" si="15"/>
        <v/>
      </c>
      <c r="AR40" s="407" t="str">
        <f>IF(E40="","",IF(AND(フラグ管理用!G34=2,フラグ管理用!F34=1),"error",""))</f>
        <v/>
      </c>
      <c r="AS40" s="407" t="str">
        <f>IF(E40="","",IF(AND(フラグ管理用!G34=2,フラグ管理用!E34=1),"error",""))</f>
        <v/>
      </c>
      <c r="AT40" s="415" t="str">
        <f t="shared" si="18"/>
        <v/>
      </c>
      <c r="AU40" s="422" t="str">
        <f>IF(E40="","",IF(フラグ管理用!AX34=1,"",IF(AND(フラグ管理用!E34=1,フラグ管理用!J34=1),"",IF(AND(フラグ管理用!E34=2,フラグ管理用!F34=1,フラグ管理用!J34=1),"",IF(AND(フラグ管理用!E34=2,フラグ管理用!F34=2,フラグ管理用!G34=1),"",IF(AND(フラグ管理用!E34=2,フラグ管理用!F34=2,フラグ管理用!G34=2,フラグ管理用!K34=1),"","error"))))))</f>
        <v/>
      </c>
      <c r="AV40" s="428" t="str">
        <f t="shared" si="19"/>
        <v/>
      </c>
      <c r="AW40" s="428" t="str">
        <f t="shared" si="4"/>
        <v/>
      </c>
      <c r="AX40" s="428" t="str">
        <f t="shared" si="5"/>
        <v/>
      </c>
      <c r="AY40" s="428" t="str">
        <f>IF(E40="","",IF(AND(フラグ管理用!J34=1,フラグ管理用!O34=1),"",IF(AND(フラグ管理用!K34=1,フラグ管理用!O34&gt;1,フラグ管理用!G34=1),"","error")))</f>
        <v/>
      </c>
      <c r="AZ40" s="428" t="str">
        <f>IF(E40="","",IF(AND(フラグ管理用!O34=10,ISBLANK(P40)=FALSE),"",IF(AND(フラグ管理用!O34&lt;10,ISBLANK(P40)=TRUE),"","error")))</f>
        <v/>
      </c>
      <c r="BA40" s="422" t="str">
        <f t="shared" si="6"/>
        <v/>
      </c>
      <c r="BB40" s="422" t="str">
        <f t="shared" si="20"/>
        <v/>
      </c>
      <c r="BC40" s="422" t="str">
        <f>IF(E40="","",IF(AND(フラグ管理用!F34=2,フラグ管理用!J34=1),IF(OR(U40&lt;&gt;0,V40&lt;&gt;0,W40&lt;&gt;0,X40&lt;&gt;0),"error",""),""))</f>
        <v/>
      </c>
      <c r="BD40" s="422" t="str">
        <f>IF(E40="","",IF(AND(フラグ管理用!K34=1,フラグ管理用!G34=1),IF(OR(S40&lt;&gt;0,T40&lt;&gt;0,W40&lt;&gt;0,X40&lt;&gt;0),"error",""),""))</f>
        <v/>
      </c>
      <c r="BE40" s="422" t="str">
        <f t="shared" si="21"/>
        <v/>
      </c>
      <c r="BF40" s="422" t="str">
        <f t="shared" si="22"/>
        <v/>
      </c>
      <c r="BG40" s="422"/>
      <c r="BH40" s="422" t="str">
        <f t="shared" si="7"/>
        <v/>
      </c>
      <c r="BI40" s="422" t="str">
        <f t="shared" si="8"/>
        <v/>
      </c>
      <c r="BJ40" s="422" t="str">
        <f t="shared" si="9"/>
        <v/>
      </c>
      <c r="BK40" s="422" t="str">
        <f>IF(E40="","",IF(フラグ管理用!AD34=2,IF(AND(フラグ管理用!E34=2,フラグ管理用!AA34=1),"","error"),""))</f>
        <v/>
      </c>
      <c r="BL40" s="422" t="str">
        <f>IF(E40="","",IF(AND(フラグ管理用!E34=1,フラグ管理用!K34=1,H40&lt;&gt;"妊娠出産子育て支援交付金"),"error",""))</f>
        <v/>
      </c>
      <c r="BM40" s="422"/>
      <c r="BN40" s="422" t="str">
        <f t="shared" si="10"/>
        <v/>
      </c>
      <c r="BO40" s="422" t="str">
        <f>IF(E40="","",IF(フラグ管理用!AF34=29,"error",IF(AND(フラグ管理用!AO34="事業始期_通常",フラグ管理用!AF34&lt;17),"error",IF(AND(フラグ管理用!AO34="事業始期_補助",フラグ管理用!AF34&lt;14),"error",""))))</f>
        <v/>
      </c>
      <c r="BP40" s="422" t="str">
        <f t="shared" si="11"/>
        <v/>
      </c>
      <c r="BQ40" s="422" t="str">
        <f>IF(E40="","",IF(AND(フラグ管理用!AP34="事業終期_通常",OR(フラグ管理用!AG34&lt;17,フラグ管理用!AG34&gt;28)),"error",IF(AND(フラグ管理用!AP34="事業終期_基金",フラグ管理用!AG34&lt;17),"error","")))</f>
        <v/>
      </c>
      <c r="BR40" s="422" t="str">
        <f>IF(E40="","",IF(VLOOKUP(AF40,―!$X$2:$Y$30,2,FALSE)&lt;=VLOOKUP(AG40,―!$X$2:$Y$30,2,FALSE),"","error"))</f>
        <v/>
      </c>
      <c r="BS40" s="422" t="str">
        <f t="shared" si="12"/>
        <v/>
      </c>
      <c r="BT40" s="422" t="str">
        <f t="shared" si="13"/>
        <v/>
      </c>
      <c r="BU40" s="422" t="str">
        <f>IF(E40="","",IF(AND(フラグ管理用!AQ34="予算区分_地単_通常",フラグ管理用!AL34&gt;3),"error",IF(AND(フラグ管理用!AQ34="予算区分_地単_検査等",フラグ管理用!AL34&gt;6),"error",IF(AND(フラグ管理用!AQ34="予算区分_補助",フラグ管理用!AL34&lt;7),"error",""))))</f>
        <v/>
      </c>
      <c r="BV40" s="452" t="str">
        <f>フラグ管理用!AW34</f>
        <v/>
      </c>
      <c r="BW40" s="457" t="str">
        <f t="shared" si="14"/>
        <v/>
      </c>
    </row>
    <row r="41" spans="1:75">
      <c r="A41" s="6"/>
      <c r="B41" s="14"/>
      <c r="C41" s="39">
        <v>11</v>
      </c>
      <c r="D41" s="48"/>
      <c r="E41" s="57"/>
      <c r="F41" s="57"/>
      <c r="G41" s="78"/>
      <c r="H41" s="86"/>
      <c r="I41" s="96" t="str">
        <f>IF(E41="補",VLOOKUP(H41,'事業名一覧 '!$A$3:$C$55,3,FALSE),"")</f>
        <v/>
      </c>
      <c r="J41" s="112"/>
      <c r="K41" s="112"/>
      <c r="L41" s="112"/>
      <c r="M41" s="112"/>
      <c r="N41" s="112"/>
      <c r="O41" s="112"/>
      <c r="P41" s="86"/>
      <c r="Q41" s="179" t="str">
        <f t="shared" si="1"/>
        <v/>
      </c>
      <c r="R41" s="194" t="str">
        <f t="shared" si="16"/>
        <v/>
      </c>
      <c r="S41" s="200"/>
      <c r="T41" s="211"/>
      <c r="U41" s="211"/>
      <c r="V41" s="211"/>
      <c r="W41" s="233"/>
      <c r="X41" s="233"/>
      <c r="Y41" s="211"/>
      <c r="Z41" s="211"/>
      <c r="AA41" s="86"/>
      <c r="AB41" s="112"/>
      <c r="AC41" s="112"/>
      <c r="AD41" s="112"/>
      <c r="AE41" s="57"/>
      <c r="AF41" s="57"/>
      <c r="AG41" s="57"/>
      <c r="AH41" s="321"/>
      <c r="AI41" s="321"/>
      <c r="AJ41" s="86"/>
      <c r="AK41" s="86"/>
      <c r="AL41" s="354"/>
      <c r="AM41" s="372"/>
      <c r="AN41" s="381"/>
      <c r="AO41" s="392" t="str">
        <f t="shared" si="2"/>
        <v/>
      </c>
      <c r="AP41" s="397" t="str">
        <f t="shared" si="17"/>
        <v/>
      </c>
      <c r="AQ41" s="402" t="str">
        <f t="shared" si="15"/>
        <v/>
      </c>
      <c r="AR41" s="407" t="str">
        <f>IF(E41="","",IF(AND(フラグ管理用!G35=2,フラグ管理用!F35=1),"error",""))</f>
        <v/>
      </c>
      <c r="AS41" s="407" t="str">
        <f>IF(E41="","",IF(AND(フラグ管理用!G35=2,フラグ管理用!E35=1),"error",""))</f>
        <v/>
      </c>
      <c r="AT41" s="415" t="str">
        <f t="shared" si="18"/>
        <v/>
      </c>
      <c r="AU41" s="422" t="str">
        <f>IF(E41="","",IF(フラグ管理用!AX35=1,"",IF(AND(フラグ管理用!E35=1,フラグ管理用!J35=1),"",IF(AND(フラグ管理用!E35=2,フラグ管理用!F35=1,フラグ管理用!J35=1),"",IF(AND(フラグ管理用!E35=2,フラグ管理用!F35=2,フラグ管理用!G35=1),"",IF(AND(フラグ管理用!E35=2,フラグ管理用!F35=2,フラグ管理用!G35=2,フラグ管理用!K35=1),"","error"))))))</f>
        <v/>
      </c>
      <c r="AV41" s="428" t="str">
        <f t="shared" si="19"/>
        <v/>
      </c>
      <c r="AW41" s="428" t="str">
        <f t="shared" si="4"/>
        <v/>
      </c>
      <c r="AX41" s="428" t="str">
        <f t="shared" si="5"/>
        <v/>
      </c>
      <c r="AY41" s="428" t="str">
        <f>IF(E41="","",IF(AND(フラグ管理用!J35=1,フラグ管理用!O35=1),"",IF(AND(フラグ管理用!K35=1,フラグ管理用!O35&gt;1,フラグ管理用!G35=1),"","error")))</f>
        <v/>
      </c>
      <c r="AZ41" s="428" t="str">
        <f>IF(E41="","",IF(AND(フラグ管理用!O35=10,ISBLANK(P41)=FALSE),"",IF(AND(フラグ管理用!O35&lt;10,ISBLANK(P41)=TRUE),"","error")))</f>
        <v/>
      </c>
      <c r="BA41" s="422" t="str">
        <f t="shared" si="6"/>
        <v/>
      </c>
      <c r="BB41" s="422" t="str">
        <f t="shared" si="20"/>
        <v/>
      </c>
      <c r="BC41" s="422" t="str">
        <f>IF(E41="","",IF(AND(フラグ管理用!F35=2,フラグ管理用!J35=1),IF(OR(U41&lt;&gt;0,V41&lt;&gt;0,W41&lt;&gt;0,X41&lt;&gt;0),"error",""),""))</f>
        <v/>
      </c>
      <c r="BD41" s="422" t="str">
        <f>IF(E41="","",IF(AND(フラグ管理用!K35=1,フラグ管理用!G35=1),IF(OR(S41&lt;&gt;0,T41&lt;&gt;0,W41&lt;&gt;0,X41&lt;&gt;0),"error",""),""))</f>
        <v/>
      </c>
      <c r="BE41" s="422" t="str">
        <f t="shared" si="21"/>
        <v/>
      </c>
      <c r="BF41" s="422" t="str">
        <f t="shared" si="22"/>
        <v/>
      </c>
      <c r="BG41" s="422"/>
      <c r="BH41" s="422" t="str">
        <f t="shared" si="7"/>
        <v/>
      </c>
      <c r="BI41" s="422" t="str">
        <f t="shared" si="8"/>
        <v/>
      </c>
      <c r="BJ41" s="422" t="str">
        <f t="shared" si="9"/>
        <v/>
      </c>
      <c r="BK41" s="422" t="str">
        <f>IF(E41="","",IF(フラグ管理用!AD35=2,IF(AND(フラグ管理用!E35=2,フラグ管理用!AA35=1),"","error"),""))</f>
        <v/>
      </c>
      <c r="BL41" s="422" t="str">
        <f>IF(E41="","",IF(AND(フラグ管理用!E35=1,フラグ管理用!K35=1,H41&lt;&gt;"妊娠出産子育て支援交付金"),"error",""))</f>
        <v/>
      </c>
      <c r="BM41" s="422"/>
      <c r="BN41" s="422" t="str">
        <f t="shared" si="10"/>
        <v/>
      </c>
      <c r="BO41" s="422" t="str">
        <f>IF(E41="","",IF(フラグ管理用!AF35=29,"error",IF(AND(フラグ管理用!AO35="事業始期_通常",フラグ管理用!AF35&lt;17),"error",IF(AND(フラグ管理用!AO35="事業始期_補助",フラグ管理用!AF35&lt;14),"error",""))))</f>
        <v/>
      </c>
      <c r="BP41" s="422" t="str">
        <f t="shared" si="11"/>
        <v/>
      </c>
      <c r="BQ41" s="422" t="str">
        <f>IF(E41="","",IF(AND(フラグ管理用!AP35="事業終期_通常",OR(フラグ管理用!AG35&lt;17,フラグ管理用!AG35&gt;28)),"error",IF(AND(フラグ管理用!AP35="事業終期_基金",フラグ管理用!AG35&lt;17),"error","")))</f>
        <v/>
      </c>
      <c r="BR41" s="422" t="str">
        <f>IF(E41="","",IF(VLOOKUP(AF41,―!$X$2:$Y$30,2,FALSE)&lt;=VLOOKUP(AG41,―!$X$2:$Y$30,2,FALSE),"","error"))</f>
        <v/>
      </c>
      <c r="BS41" s="422" t="str">
        <f t="shared" si="12"/>
        <v/>
      </c>
      <c r="BT41" s="422" t="str">
        <f t="shared" si="13"/>
        <v/>
      </c>
      <c r="BU41" s="422" t="str">
        <f>IF(E41="","",IF(AND(フラグ管理用!AQ35="予算区分_地単_通常",フラグ管理用!AL35&gt;3),"error",IF(AND(フラグ管理用!AQ35="予算区分_地単_検査等",フラグ管理用!AL35&gt;6),"error",IF(AND(フラグ管理用!AQ35="予算区分_補助",フラグ管理用!AL35&lt;7),"error",""))))</f>
        <v/>
      </c>
      <c r="BV41" s="452" t="str">
        <f>フラグ管理用!AW35</f>
        <v/>
      </c>
      <c r="BW41" s="457" t="str">
        <f t="shared" si="14"/>
        <v/>
      </c>
    </row>
    <row r="42" spans="1:75">
      <c r="A42" s="6"/>
      <c r="B42" s="14"/>
      <c r="C42" s="39">
        <v>12</v>
      </c>
      <c r="D42" s="48"/>
      <c r="E42" s="57"/>
      <c r="F42" s="57"/>
      <c r="G42" s="78"/>
      <c r="H42" s="86"/>
      <c r="I42" s="96" t="str">
        <f>IF(E42="補",VLOOKUP(H42,'事業名一覧 '!$A$3:$C$55,3,FALSE),"")</f>
        <v/>
      </c>
      <c r="J42" s="112"/>
      <c r="K42" s="112"/>
      <c r="L42" s="112"/>
      <c r="M42" s="112"/>
      <c r="N42" s="112"/>
      <c r="O42" s="112"/>
      <c r="P42" s="86"/>
      <c r="Q42" s="179" t="str">
        <f t="shared" si="1"/>
        <v/>
      </c>
      <c r="R42" s="194" t="str">
        <f t="shared" si="16"/>
        <v/>
      </c>
      <c r="S42" s="200"/>
      <c r="T42" s="211"/>
      <c r="U42" s="211"/>
      <c r="V42" s="211"/>
      <c r="W42" s="233"/>
      <c r="X42" s="233"/>
      <c r="Y42" s="211"/>
      <c r="Z42" s="211"/>
      <c r="AA42" s="86"/>
      <c r="AB42" s="112"/>
      <c r="AC42" s="112"/>
      <c r="AD42" s="112"/>
      <c r="AE42" s="57"/>
      <c r="AF42" s="57"/>
      <c r="AG42" s="57"/>
      <c r="AH42" s="321"/>
      <c r="AI42" s="321"/>
      <c r="AJ42" s="86"/>
      <c r="AK42" s="86"/>
      <c r="AL42" s="354"/>
      <c r="AM42" s="372"/>
      <c r="AN42" s="381"/>
      <c r="AO42" s="392" t="str">
        <f t="shared" si="2"/>
        <v/>
      </c>
      <c r="AP42" s="397" t="str">
        <f t="shared" si="17"/>
        <v/>
      </c>
      <c r="AQ42" s="402" t="str">
        <f t="shared" si="15"/>
        <v/>
      </c>
      <c r="AR42" s="407" t="str">
        <f>IF(E42="","",IF(AND(フラグ管理用!G36=2,フラグ管理用!F36=1),"error",""))</f>
        <v/>
      </c>
      <c r="AS42" s="407" t="str">
        <f>IF(E42="","",IF(AND(フラグ管理用!G36=2,フラグ管理用!E36=1),"error",""))</f>
        <v/>
      </c>
      <c r="AT42" s="415" t="str">
        <f t="shared" si="18"/>
        <v/>
      </c>
      <c r="AU42" s="422" t="str">
        <f>IF(E42="","",IF(フラグ管理用!AX36=1,"",IF(AND(フラグ管理用!E36=1,フラグ管理用!J36=1),"",IF(AND(フラグ管理用!E36=2,フラグ管理用!F36=1,フラグ管理用!J36=1),"",IF(AND(フラグ管理用!E36=2,フラグ管理用!F36=2,フラグ管理用!G36=1),"",IF(AND(フラグ管理用!E36=2,フラグ管理用!F36=2,フラグ管理用!G36=2,フラグ管理用!K36=1),"","error"))))))</f>
        <v/>
      </c>
      <c r="AV42" s="428" t="str">
        <f t="shared" si="19"/>
        <v/>
      </c>
      <c r="AW42" s="428" t="str">
        <f t="shared" si="4"/>
        <v/>
      </c>
      <c r="AX42" s="428" t="str">
        <f t="shared" si="5"/>
        <v/>
      </c>
      <c r="AY42" s="428" t="str">
        <f>IF(E42="","",IF(AND(フラグ管理用!J36=1,フラグ管理用!O36=1),"",IF(AND(フラグ管理用!K36=1,フラグ管理用!O36&gt;1,フラグ管理用!G36=1),"","error")))</f>
        <v/>
      </c>
      <c r="AZ42" s="428" t="str">
        <f>IF(E42="","",IF(AND(フラグ管理用!O36=10,ISBLANK(P42)=FALSE),"",IF(AND(フラグ管理用!O36&lt;10,ISBLANK(P42)=TRUE),"","error")))</f>
        <v/>
      </c>
      <c r="BA42" s="422" t="str">
        <f t="shared" si="6"/>
        <v/>
      </c>
      <c r="BB42" s="422" t="str">
        <f t="shared" si="20"/>
        <v/>
      </c>
      <c r="BC42" s="422" t="str">
        <f>IF(E42="","",IF(AND(フラグ管理用!F36=2,フラグ管理用!J36=1),IF(OR(U42&lt;&gt;0,V42&lt;&gt;0,W42&lt;&gt;0,X42&lt;&gt;0),"error",""),""))</f>
        <v/>
      </c>
      <c r="BD42" s="422" t="str">
        <f>IF(E42="","",IF(AND(フラグ管理用!K36=1,フラグ管理用!G36=1),IF(OR(S42&lt;&gt;0,T42&lt;&gt;0,W42&lt;&gt;0,X42&lt;&gt;0),"error",""),""))</f>
        <v/>
      </c>
      <c r="BE42" s="422" t="str">
        <f t="shared" si="21"/>
        <v/>
      </c>
      <c r="BF42" s="422" t="str">
        <f t="shared" si="22"/>
        <v/>
      </c>
      <c r="BG42" s="422"/>
      <c r="BH42" s="422" t="str">
        <f t="shared" si="7"/>
        <v/>
      </c>
      <c r="BI42" s="422" t="str">
        <f t="shared" si="8"/>
        <v/>
      </c>
      <c r="BJ42" s="422" t="str">
        <f t="shared" si="9"/>
        <v/>
      </c>
      <c r="BK42" s="422" t="str">
        <f>IF(E42="","",IF(フラグ管理用!AD36=2,IF(AND(フラグ管理用!E36=2,フラグ管理用!AA36=1),"","error"),""))</f>
        <v/>
      </c>
      <c r="BL42" s="422" t="str">
        <f>IF(E42="","",IF(AND(フラグ管理用!E36=1,フラグ管理用!K36=1,H42&lt;&gt;"妊娠出産子育て支援交付金"),"error",""))</f>
        <v/>
      </c>
      <c r="BM42" s="422"/>
      <c r="BN42" s="422" t="str">
        <f t="shared" si="10"/>
        <v/>
      </c>
      <c r="BO42" s="422" t="str">
        <f>IF(E42="","",IF(フラグ管理用!AF36=29,"error",IF(AND(フラグ管理用!AO36="事業始期_通常",フラグ管理用!AF36&lt;17),"error",IF(AND(フラグ管理用!AO36="事業始期_補助",フラグ管理用!AF36&lt;14),"error",""))))</f>
        <v/>
      </c>
      <c r="BP42" s="422" t="str">
        <f t="shared" si="11"/>
        <v/>
      </c>
      <c r="BQ42" s="422" t="str">
        <f>IF(E42="","",IF(AND(フラグ管理用!AP36="事業終期_通常",OR(フラグ管理用!AG36&lt;17,フラグ管理用!AG36&gt;28)),"error",IF(AND(フラグ管理用!AP36="事業終期_基金",フラグ管理用!AG36&lt;17),"error","")))</f>
        <v/>
      </c>
      <c r="BR42" s="422" t="str">
        <f>IF(E42="","",IF(VLOOKUP(AF42,―!$X$2:$Y$30,2,FALSE)&lt;=VLOOKUP(AG42,―!$X$2:$Y$30,2,FALSE),"","error"))</f>
        <v/>
      </c>
      <c r="BS42" s="422" t="str">
        <f t="shared" si="12"/>
        <v/>
      </c>
      <c r="BT42" s="422" t="str">
        <f t="shared" si="13"/>
        <v/>
      </c>
      <c r="BU42" s="422" t="str">
        <f>IF(E42="","",IF(AND(フラグ管理用!AQ36="予算区分_地単_通常",フラグ管理用!AL36&gt;3),"error",IF(AND(フラグ管理用!AQ36="予算区分_地単_検査等",フラグ管理用!AL36&gt;6),"error",IF(AND(フラグ管理用!AQ36="予算区分_補助",フラグ管理用!AL36&lt;7),"error",""))))</f>
        <v/>
      </c>
      <c r="BV42" s="452" t="str">
        <f>フラグ管理用!AW36</f>
        <v/>
      </c>
      <c r="BW42" s="457" t="str">
        <f t="shared" si="14"/>
        <v/>
      </c>
    </row>
    <row r="43" spans="1:75">
      <c r="A43" s="6"/>
      <c r="B43" s="14"/>
      <c r="C43" s="39">
        <v>13</v>
      </c>
      <c r="D43" s="48"/>
      <c r="E43" s="57"/>
      <c r="F43" s="57"/>
      <c r="G43" s="78"/>
      <c r="H43" s="86"/>
      <c r="I43" s="96" t="str">
        <f>IF(E43="補",VLOOKUP(H43,'事業名一覧 '!$A$3:$C$55,3,FALSE),"")</f>
        <v/>
      </c>
      <c r="J43" s="112"/>
      <c r="K43" s="112"/>
      <c r="L43" s="112"/>
      <c r="M43" s="112"/>
      <c r="N43" s="112"/>
      <c r="O43" s="112"/>
      <c r="P43" s="86"/>
      <c r="Q43" s="179" t="str">
        <f t="shared" si="1"/>
        <v/>
      </c>
      <c r="R43" s="194" t="str">
        <f t="shared" si="16"/>
        <v/>
      </c>
      <c r="S43" s="200"/>
      <c r="T43" s="211"/>
      <c r="U43" s="211"/>
      <c r="V43" s="211"/>
      <c r="W43" s="233"/>
      <c r="X43" s="233"/>
      <c r="Y43" s="211"/>
      <c r="Z43" s="211"/>
      <c r="AA43" s="86"/>
      <c r="AB43" s="112"/>
      <c r="AC43" s="112"/>
      <c r="AD43" s="112"/>
      <c r="AE43" s="57"/>
      <c r="AF43" s="57"/>
      <c r="AG43" s="57"/>
      <c r="AH43" s="321"/>
      <c r="AI43" s="321"/>
      <c r="AJ43" s="86"/>
      <c r="AK43" s="86"/>
      <c r="AL43" s="354"/>
      <c r="AM43" s="372"/>
      <c r="AN43" s="381"/>
      <c r="AO43" s="392" t="str">
        <f t="shared" si="2"/>
        <v/>
      </c>
      <c r="AP43" s="397" t="str">
        <f t="shared" si="17"/>
        <v/>
      </c>
      <c r="AQ43" s="402" t="str">
        <f t="shared" si="15"/>
        <v/>
      </c>
      <c r="AR43" s="407" t="str">
        <f>IF(E43="","",IF(AND(フラグ管理用!G37=2,フラグ管理用!F37=1),"error",""))</f>
        <v/>
      </c>
      <c r="AS43" s="407" t="str">
        <f>IF(E43="","",IF(AND(フラグ管理用!G37=2,フラグ管理用!E37=1),"error",""))</f>
        <v/>
      </c>
      <c r="AT43" s="415" t="str">
        <f t="shared" si="18"/>
        <v/>
      </c>
      <c r="AU43" s="422" t="str">
        <f>IF(E43="","",IF(フラグ管理用!AX37=1,"",IF(AND(フラグ管理用!E37=1,フラグ管理用!J37=1),"",IF(AND(フラグ管理用!E37=2,フラグ管理用!F37=1,フラグ管理用!J37=1),"",IF(AND(フラグ管理用!E37=2,フラグ管理用!F37=2,フラグ管理用!G37=1),"",IF(AND(フラグ管理用!E37=2,フラグ管理用!F37=2,フラグ管理用!G37=2,フラグ管理用!K37=1),"","error"))))))</f>
        <v/>
      </c>
      <c r="AV43" s="428" t="str">
        <f t="shared" si="19"/>
        <v/>
      </c>
      <c r="AW43" s="428" t="str">
        <f t="shared" si="4"/>
        <v/>
      </c>
      <c r="AX43" s="428" t="str">
        <f t="shared" si="5"/>
        <v/>
      </c>
      <c r="AY43" s="428" t="str">
        <f>IF(E43="","",IF(AND(フラグ管理用!J37=1,フラグ管理用!O37=1),"",IF(AND(フラグ管理用!K37=1,フラグ管理用!O37&gt;1,フラグ管理用!G37=1),"","error")))</f>
        <v/>
      </c>
      <c r="AZ43" s="428" t="str">
        <f>IF(E43="","",IF(AND(フラグ管理用!O37=10,ISBLANK(P43)=FALSE),"",IF(AND(フラグ管理用!O37&lt;10,ISBLANK(P43)=TRUE),"","error")))</f>
        <v/>
      </c>
      <c r="BA43" s="422" t="str">
        <f t="shared" si="6"/>
        <v/>
      </c>
      <c r="BB43" s="422" t="str">
        <f t="shared" si="20"/>
        <v/>
      </c>
      <c r="BC43" s="422" t="str">
        <f>IF(E43="","",IF(AND(フラグ管理用!F37=2,フラグ管理用!J37=1),IF(OR(U43&lt;&gt;0,V43&lt;&gt;0,W43&lt;&gt;0,X43&lt;&gt;0),"error",""),""))</f>
        <v/>
      </c>
      <c r="BD43" s="422" t="str">
        <f>IF(E43="","",IF(AND(フラグ管理用!K37=1,フラグ管理用!G37=1),IF(OR(S43&lt;&gt;0,T43&lt;&gt;0,W43&lt;&gt;0,X43&lt;&gt;0),"error",""),""))</f>
        <v/>
      </c>
      <c r="BE43" s="422" t="str">
        <f t="shared" si="21"/>
        <v/>
      </c>
      <c r="BF43" s="422" t="str">
        <f t="shared" si="22"/>
        <v/>
      </c>
      <c r="BG43" s="422"/>
      <c r="BH43" s="422" t="str">
        <f t="shared" si="7"/>
        <v/>
      </c>
      <c r="BI43" s="422" t="str">
        <f t="shared" si="8"/>
        <v/>
      </c>
      <c r="BJ43" s="422" t="str">
        <f t="shared" si="9"/>
        <v/>
      </c>
      <c r="BK43" s="422" t="str">
        <f>IF(E43="","",IF(フラグ管理用!AD37=2,IF(AND(フラグ管理用!E37=2,フラグ管理用!AA37=1),"","error"),""))</f>
        <v/>
      </c>
      <c r="BL43" s="422" t="str">
        <f>IF(E43="","",IF(AND(フラグ管理用!E37=1,フラグ管理用!K37=1,H43&lt;&gt;"妊娠出産子育て支援交付金"),"error",""))</f>
        <v/>
      </c>
      <c r="BM43" s="422"/>
      <c r="BN43" s="422" t="str">
        <f t="shared" si="10"/>
        <v/>
      </c>
      <c r="BO43" s="422" t="str">
        <f>IF(E43="","",IF(フラグ管理用!AF37=29,"error",IF(AND(フラグ管理用!AO37="事業始期_通常",フラグ管理用!AF37&lt;17),"error",IF(AND(フラグ管理用!AO37="事業始期_補助",フラグ管理用!AF37&lt;14),"error",""))))</f>
        <v/>
      </c>
      <c r="BP43" s="422" t="str">
        <f t="shared" si="11"/>
        <v/>
      </c>
      <c r="BQ43" s="422" t="str">
        <f>IF(E43="","",IF(AND(フラグ管理用!AP37="事業終期_通常",OR(フラグ管理用!AG37&lt;17,フラグ管理用!AG37&gt;28)),"error",IF(AND(フラグ管理用!AP37="事業終期_基金",フラグ管理用!AG37&lt;17),"error","")))</f>
        <v/>
      </c>
      <c r="BR43" s="422" t="str">
        <f>IF(E43="","",IF(VLOOKUP(AF43,―!$X$2:$Y$30,2,FALSE)&lt;=VLOOKUP(AG43,―!$X$2:$Y$30,2,FALSE),"","error"))</f>
        <v/>
      </c>
      <c r="BS43" s="422" t="str">
        <f t="shared" si="12"/>
        <v/>
      </c>
      <c r="BT43" s="422" t="str">
        <f t="shared" si="13"/>
        <v/>
      </c>
      <c r="BU43" s="422" t="str">
        <f>IF(E43="","",IF(AND(フラグ管理用!AQ37="予算区分_地単_通常",フラグ管理用!AL37&gt;3),"error",IF(AND(フラグ管理用!AQ37="予算区分_地単_検査等",フラグ管理用!AL37&gt;6),"error",IF(AND(フラグ管理用!AQ37="予算区分_補助",フラグ管理用!AL37&lt;7),"error",""))))</f>
        <v/>
      </c>
      <c r="BV43" s="452" t="str">
        <f>フラグ管理用!AW37</f>
        <v/>
      </c>
      <c r="BW43" s="457" t="str">
        <f t="shared" si="14"/>
        <v/>
      </c>
    </row>
    <row r="44" spans="1:75" s="3" customFormat="1">
      <c r="A44" s="12"/>
      <c r="B44" s="21"/>
      <c r="C44" s="39">
        <v>14</v>
      </c>
      <c r="D44" s="48"/>
      <c r="E44" s="57"/>
      <c r="F44" s="57"/>
      <c r="G44" s="78"/>
      <c r="H44" s="86"/>
      <c r="I44" s="96" t="str">
        <f>IF(E44="補",VLOOKUP(H44,'事業名一覧 '!$A$3:$C$55,3,FALSE),"")</f>
        <v/>
      </c>
      <c r="J44" s="112"/>
      <c r="K44" s="112"/>
      <c r="L44" s="112"/>
      <c r="M44" s="112"/>
      <c r="N44" s="112"/>
      <c r="O44" s="112"/>
      <c r="P44" s="86"/>
      <c r="Q44" s="179" t="str">
        <f t="shared" si="1"/>
        <v/>
      </c>
      <c r="R44" s="194" t="str">
        <f t="shared" si="16"/>
        <v/>
      </c>
      <c r="S44" s="200"/>
      <c r="T44" s="211"/>
      <c r="U44" s="211"/>
      <c r="V44" s="211"/>
      <c r="W44" s="233"/>
      <c r="X44" s="233"/>
      <c r="Y44" s="211"/>
      <c r="Z44" s="211"/>
      <c r="AA44" s="86"/>
      <c r="AB44" s="112"/>
      <c r="AC44" s="112"/>
      <c r="AD44" s="112"/>
      <c r="AE44" s="57"/>
      <c r="AF44" s="57"/>
      <c r="AG44" s="57"/>
      <c r="AH44" s="321"/>
      <c r="AI44" s="321"/>
      <c r="AJ44" s="86"/>
      <c r="AK44" s="86"/>
      <c r="AL44" s="354"/>
      <c r="AM44" s="372"/>
      <c r="AN44" s="381"/>
      <c r="AO44" s="392" t="str">
        <f t="shared" si="2"/>
        <v/>
      </c>
      <c r="AP44" s="397" t="str">
        <f t="shared" si="17"/>
        <v/>
      </c>
      <c r="AQ44" s="402" t="str">
        <f t="shared" si="15"/>
        <v/>
      </c>
      <c r="AR44" s="407" t="str">
        <f>IF(E44="","",IF(AND(フラグ管理用!G38=2,フラグ管理用!F38=1),"error",""))</f>
        <v/>
      </c>
      <c r="AS44" s="407" t="str">
        <f>IF(E44="","",IF(AND(フラグ管理用!G38=2,フラグ管理用!E38=1),"error",""))</f>
        <v/>
      </c>
      <c r="AT44" s="415" t="str">
        <f t="shared" si="18"/>
        <v/>
      </c>
      <c r="AU44" s="422" t="str">
        <f>IF(E44="","",IF(フラグ管理用!AX38=1,"",IF(AND(フラグ管理用!E38=1,フラグ管理用!J38=1),"",IF(AND(フラグ管理用!E38=2,フラグ管理用!F38=1,フラグ管理用!J38=1),"",IF(AND(フラグ管理用!E38=2,フラグ管理用!F38=2,フラグ管理用!G38=1),"",IF(AND(フラグ管理用!E38=2,フラグ管理用!F38=2,フラグ管理用!G38=2,フラグ管理用!K38=1),"","error"))))))</f>
        <v/>
      </c>
      <c r="AV44" s="428" t="str">
        <f t="shared" si="19"/>
        <v/>
      </c>
      <c r="AW44" s="428" t="str">
        <f t="shared" si="4"/>
        <v/>
      </c>
      <c r="AX44" s="428" t="str">
        <f t="shared" si="5"/>
        <v/>
      </c>
      <c r="AY44" s="428" t="str">
        <f>IF(E44="","",IF(AND(フラグ管理用!J38=1,フラグ管理用!O38=1),"",IF(AND(フラグ管理用!K38=1,フラグ管理用!O38&gt;1,フラグ管理用!G38=1),"","error")))</f>
        <v/>
      </c>
      <c r="AZ44" s="428" t="str">
        <f>IF(E44="","",IF(AND(フラグ管理用!O38=10,ISBLANK(P44)=FALSE),"",IF(AND(フラグ管理用!O38&lt;10,ISBLANK(P44)=TRUE),"","error")))</f>
        <v/>
      </c>
      <c r="BA44" s="422" t="str">
        <f t="shared" si="6"/>
        <v/>
      </c>
      <c r="BB44" s="422" t="str">
        <f t="shared" si="20"/>
        <v/>
      </c>
      <c r="BC44" s="422" t="str">
        <f>IF(E44="","",IF(AND(フラグ管理用!F38=2,フラグ管理用!J38=1),IF(OR(U44&lt;&gt;0,V44&lt;&gt;0,W44&lt;&gt;0,X44&lt;&gt;0),"error",""),""))</f>
        <v/>
      </c>
      <c r="BD44" s="422" t="str">
        <f>IF(E44="","",IF(AND(フラグ管理用!K38=1,フラグ管理用!G38=1),IF(OR(S44&lt;&gt;0,T44&lt;&gt;0,W44&lt;&gt;0,X44&lt;&gt;0),"error",""),""))</f>
        <v/>
      </c>
      <c r="BE44" s="422" t="str">
        <f t="shared" si="21"/>
        <v/>
      </c>
      <c r="BF44" s="422" t="str">
        <f t="shared" si="22"/>
        <v/>
      </c>
      <c r="BG44" s="422"/>
      <c r="BH44" s="422" t="str">
        <f t="shared" si="7"/>
        <v/>
      </c>
      <c r="BI44" s="422" t="str">
        <f t="shared" si="8"/>
        <v/>
      </c>
      <c r="BJ44" s="422" t="str">
        <f t="shared" si="9"/>
        <v/>
      </c>
      <c r="BK44" s="422" t="str">
        <f>IF(E44="","",IF(フラグ管理用!AD38=2,IF(AND(フラグ管理用!E38=2,フラグ管理用!AA38=1),"","error"),""))</f>
        <v/>
      </c>
      <c r="BL44" s="422" t="str">
        <f>IF(E44="","",IF(AND(フラグ管理用!E38=1,フラグ管理用!K38=1,H44&lt;&gt;"妊娠出産子育て支援交付金"),"error",""))</f>
        <v/>
      </c>
      <c r="BM44" s="422"/>
      <c r="BN44" s="422" t="str">
        <f t="shared" si="10"/>
        <v/>
      </c>
      <c r="BO44" s="422" t="str">
        <f>IF(E44="","",IF(フラグ管理用!AF38=29,"error",IF(AND(フラグ管理用!AO38="事業始期_通常",フラグ管理用!AF38&lt;17),"error",IF(AND(フラグ管理用!AO38="事業始期_補助",フラグ管理用!AF38&lt;14),"error",""))))</f>
        <v/>
      </c>
      <c r="BP44" s="422" t="str">
        <f t="shared" si="11"/>
        <v/>
      </c>
      <c r="BQ44" s="422" t="str">
        <f>IF(E44="","",IF(AND(フラグ管理用!AP38="事業終期_通常",OR(フラグ管理用!AG38&lt;17,フラグ管理用!AG38&gt;28)),"error",IF(AND(フラグ管理用!AP38="事業終期_基金",フラグ管理用!AG38&lt;17),"error","")))</f>
        <v/>
      </c>
      <c r="BR44" s="422" t="str">
        <f>IF(E44="","",IF(VLOOKUP(AF44,―!$X$2:$Y$30,2,FALSE)&lt;=VLOOKUP(AG44,―!$X$2:$Y$30,2,FALSE),"","error"))</f>
        <v/>
      </c>
      <c r="BS44" s="422" t="str">
        <f t="shared" si="12"/>
        <v/>
      </c>
      <c r="BT44" s="422" t="str">
        <f t="shared" si="13"/>
        <v/>
      </c>
      <c r="BU44" s="422" t="str">
        <f>IF(E44="","",IF(AND(フラグ管理用!AQ38="予算区分_地単_通常",フラグ管理用!AL38&gt;3),"error",IF(AND(フラグ管理用!AQ38="予算区分_地単_検査等",フラグ管理用!AL38&gt;6),"error",IF(AND(フラグ管理用!AQ38="予算区分_補助",フラグ管理用!AL38&lt;7),"error",""))))</f>
        <v/>
      </c>
      <c r="BV44" s="452" t="str">
        <f>フラグ管理用!AW38</f>
        <v/>
      </c>
      <c r="BW44" s="458" t="str">
        <f t="shared" si="14"/>
        <v/>
      </c>
    </row>
    <row r="45" spans="1:75" s="3" customFormat="1">
      <c r="A45" s="12"/>
      <c r="B45" s="21"/>
      <c r="C45" s="39">
        <v>15</v>
      </c>
      <c r="D45" s="48"/>
      <c r="E45" s="57"/>
      <c r="F45" s="57"/>
      <c r="G45" s="78"/>
      <c r="H45" s="86"/>
      <c r="I45" s="96" t="str">
        <f>IF(E45="補",VLOOKUP(H45,'事業名一覧 '!$A$3:$C$55,3,FALSE),"")</f>
        <v/>
      </c>
      <c r="J45" s="112"/>
      <c r="K45" s="112"/>
      <c r="L45" s="112"/>
      <c r="M45" s="112"/>
      <c r="N45" s="112"/>
      <c r="O45" s="112"/>
      <c r="P45" s="86"/>
      <c r="Q45" s="179" t="str">
        <f t="shared" si="1"/>
        <v/>
      </c>
      <c r="R45" s="194" t="str">
        <f t="shared" si="16"/>
        <v/>
      </c>
      <c r="S45" s="200"/>
      <c r="T45" s="211"/>
      <c r="U45" s="211"/>
      <c r="V45" s="211"/>
      <c r="W45" s="233"/>
      <c r="X45" s="233"/>
      <c r="Y45" s="211"/>
      <c r="Z45" s="211"/>
      <c r="AA45" s="86"/>
      <c r="AB45" s="112"/>
      <c r="AC45" s="112"/>
      <c r="AD45" s="112"/>
      <c r="AE45" s="57"/>
      <c r="AF45" s="57"/>
      <c r="AG45" s="57"/>
      <c r="AH45" s="321"/>
      <c r="AI45" s="321"/>
      <c r="AJ45" s="86"/>
      <c r="AK45" s="86"/>
      <c r="AL45" s="354"/>
      <c r="AM45" s="372"/>
      <c r="AN45" s="381"/>
      <c r="AO45" s="392" t="str">
        <f t="shared" si="2"/>
        <v/>
      </c>
      <c r="AP45" s="397" t="str">
        <f t="shared" si="17"/>
        <v/>
      </c>
      <c r="AQ45" s="402" t="str">
        <f t="shared" si="15"/>
        <v/>
      </c>
      <c r="AR45" s="407" t="str">
        <f>IF(E45="","",IF(AND(フラグ管理用!G39=2,フラグ管理用!F39=1),"error",""))</f>
        <v/>
      </c>
      <c r="AS45" s="407" t="str">
        <f>IF(E45="","",IF(AND(フラグ管理用!G39=2,フラグ管理用!E39=1),"error",""))</f>
        <v/>
      </c>
      <c r="AT45" s="415" t="str">
        <f t="shared" si="18"/>
        <v/>
      </c>
      <c r="AU45" s="422" t="str">
        <f>IF(E45="","",IF(フラグ管理用!AX39=1,"",IF(AND(フラグ管理用!E39=1,フラグ管理用!J39=1),"",IF(AND(フラグ管理用!E39=2,フラグ管理用!F39=1,フラグ管理用!J39=1),"",IF(AND(フラグ管理用!E39=2,フラグ管理用!F39=2,フラグ管理用!G39=1),"",IF(AND(フラグ管理用!E39=2,フラグ管理用!F39=2,フラグ管理用!G39=2,フラグ管理用!K39=1),"","error"))))))</f>
        <v/>
      </c>
      <c r="AV45" s="428" t="str">
        <f t="shared" si="19"/>
        <v/>
      </c>
      <c r="AW45" s="428" t="str">
        <f t="shared" si="4"/>
        <v/>
      </c>
      <c r="AX45" s="428" t="str">
        <f t="shared" si="5"/>
        <v/>
      </c>
      <c r="AY45" s="428" t="str">
        <f>IF(E45="","",IF(AND(フラグ管理用!J39=1,フラグ管理用!O39=1),"",IF(AND(フラグ管理用!K39=1,フラグ管理用!O39&gt;1,フラグ管理用!G39=1),"","error")))</f>
        <v/>
      </c>
      <c r="AZ45" s="428" t="str">
        <f>IF(E45="","",IF(AND(フラグ管理用!O39=10,ISBLANK(P45)=FALSE),"",IF(AND(フラグ管理用!O39&lt;10,ISBLANK(P45)=TRUE),"","error")))</f>
        <v/>
      </c>
      <c r="BA45" s="422" t="str">
        <f t="shared" si="6"/>
        <v/>
      </c>
      <c r="BB45" s="422" t="str">
        <f t="shared" si="20"/>
        <v/>
      </c>
      <c r="BC45" s="422" t="str">
        <f>IF(E45="","",IF(AND(フラグ管理用!F39=2,フラグ管理用!J39=1),IF(OR(U45&lt;&gt;0,V45&lt;&gt;0,W45&lt;&gt;0,X45&lt;&gt;0),"error",""),""))</f>
        <v/>
      </c>
      <c r="BD45" s="422" t="str">
        <f>IF(E45="","",IF(AND(フラグ管理用!K39=1,フラグ管理用!G39=1),IF(OR(S45&lt;&gt;0,T45&lt;&gt;0,W45&lt;&gt;0,X45&lt;&gt;0),"error",""),""))</f>
        <v/>
      </c>
      <c r="BE45" s="422" t="str">
        <f t="shared" si="21"/>
        <v/>
      </c>
      <c r="BF45" s="422" t="str">
        <f t="shared" si="22"/>
        <v/>
      </c>
      <c r="BG45" s="422"/>
      <c r="BH45" s="422" t="str">
        <f t="shared" si="7"/>
        <v/>
      </c>
      <c r="BI45" s="422" t="str">
        <f t="shared" si="8"/>
        <v/>
      </c>
      <c r="BJ45" s="422" t="str">
        <f t="shared" si="9"/>
        <v/>
      </c>
      <c r="BK45" s="422" t="str">
        <f>IF(E45="","",IF(フラグ管理用!AD39=2,IF(AND(フラグ管理用!E39=2,フラグ管理用!AA39=1),"","error"),""))</f>
        <v/>
      </c>
      <c r="BL45" s="422" t="str">
        <f>IF(E45="","",IF(AND(フラグ管理用!E39=1,フラグ管理用!K39=1,H45&lt;&gt;"妊娠出産子育て支援交付金"),"error",""))</f>
        <v/>
      </c>
      <c r="BM45" s="422"/>
      <c r="BN45" s="422" t="str">
        <f t="shared" si="10"/>
        <v/>
      </c>
      <c r="BO45" s="422" t="str">
        <f>IF(E45="","",IF(フラグ管理用!AF39=29,"error",IF(AND(フラグ管理用!AO39="事業始期_通常",フラグ管理用!AF39&lt;17),"error",IF(AND(フラグ管理用!AO39="事業始期_補助",フラグ管理用!AF39&lt;14),"error",""))))</f>
        <v/>
      </c>
      <c r="BP45" s="422" t="str">
        <f t="shared" si="11"/>
        <v/>
      </c>
      <c r="BQ45" s="422" t="str">
        <f>IF(E45="","",IF(AND(フラグ管理用!AP39="事業終期_通常",OR(フラグ管理用!AG39&lt;17,フラグ管理用!AG39&gt;28)),"error",IF(AND(フラグ管理用!AP39="事業終期_基金",フラグ管理用!AG39&lt;17),"error","")))</f>
        <v/>
      </c>
      <c r="BR45" s="422" t="str">
        <f>IF(E45="","",IF(VLOOKUP(AF45,―!$X$2:$Y$30,2,FALSE)&lt;=VLOOKUP(AG45,―!$X$2:$Y$30,2,FALSE),"","error"))</f>
        <v/>
      </c>
      <c r="BS45" s="422" t="str">
        <f t="shared" si="12"/>
        <v/>
      </c>
      <c r="BT45" s="422" t="str">
        <f t="shared" si="13"/>
        <v/>
      </c>
      <c r="BU45" s="422" t="str">
        <f>IF(E45="","",IF(AND(フラグ管理用!AQ39="予算区分_地単_通常",フラグ管理用!AL39&gt;3),"error",IF(AND(フラグ管理用!AQ39="予算区分_地単_検査等",フラグ管理用!AL39&gt;6),"error",IF(AND(フラグ管理用!AQ39="予算区分_補助",フラグ管理用!AL39&lt;7),"error",""))))</f>
        <v/>
      </c>
      <c r="BV45" s="452" t="str">
        <f>フラグ管理用!AW39</f>
        <v/>
      </c>
      <c r="BW45" s="458" t="str">
        <f t="shared" si="14"/>
        <v/>
      </c>
    </row>
    <row r="46" spans="1:75" s="3" customFormat="1">
      <c r="A46" s="12"/>
      <c r="B46" s="21"/>
      <c r="C46" s="39">
        <v>16</v>
      </c>
      <c r="D46" s="48"/>
      <c r="E46" s="57"/>
      <c r="F46" s="57"/>
      <c r="G46" s="78"/>
      <c r="H46" s="88"/>
      <c r="I46" s="96" t="str">
        <f>IF(E46="補",VLOOKUP(H46,'事業名一覧 '!$A$3:$C$55,3,FALSE),"")</f>
        <v/>
      </c>
      <c r="J46" s="112"/>
      <c r="K46" s="112"/>
      <c r="L46" s="112"/>
      <c r="M46" s="112"/>
      <c r="N46" s="112"/>
      <c r="O46" s="112"/>
      <c r="P46" s="86"/>
      <c r="Q46" s="179" t="str">
        <f t="shared" si="1"/>
        <v/>
      </c>
      <c r="R46" s="194" t="str">
        <f t="shared" si="16"/>
        <v/>
      </c>
      <c r="S46" s="200"/>
      <c r="T46" s="211"/>
      <c r="U46" s="211"/>
      <c r="V46" s="211"/>
      <c r="W46" s="233"/>
      <c r="X46" s="233"/>
      <c r="Y46" s="211"/>
      <c r="Z46" s="211"/>
      <c r="AA46" s="86"/>
      <c r="AB46" s="112"/>
      <c r="AC46" s="112"/>
      <c r="AD46" s="112"/>
      <c r="AE46" s="57"/>
      <c r="AF46" s="57"/>
      <c r="AG46" s="57"/>
      <c r="AH46" s="321"/>
      <c r="AI46" s="321"/>
      <c r="AJ46" s="86"/>
      <c r="AK46" s="86"/>
      <c r="AL46" s="354"/>
      <c r="AM46" s="372"/>
      <c r="AN46" s="381"/>
      <c r="AO46" s="392" t="str">
        <f t="shared" si="2"/>
        <v/>
      </c>
      <c r="AP46" s="397" t="str">
        <f t="shared" si="17"/>
        <v/>
      </c>
      <c r="AQ46" s="402" t="str">
        <f t="shared" si="15"/>
        <v/>
      </c>
      <c r="AR46" s="407" t="str">
        <f>IF(E46="","",IF(AND(フラグ管理用!G40=2,フラグ管理用!F40=1),"error",""))</f>
        <v/>
      </c>
      <c r="AS46" s="407" t="str">
        <f>IF(E46="","",IF(AND(フラグ管理用!G40=2,フラグ管理用!E40=1),"error",""))</f>
        <v/>
      </c>
      <c r="AT46" s="415" t="str">
        <f t="shared" si="18"/>
        <v/>
      </c>
      <c r="AU46" s="422" t="str">
        <f>IF(E46="","",IF(フラグ管理用!AX40=1,"",IF(AND(フラグ管理用!E40=1,フラグ管理用!J40=1),"",IF(AND(フラグ管理用!E40=2,フラグ管理用!F40=1,フラグ管理用!J40=1),"",IF(AND(フラグ管理用!E40=2,フラグ管理用!F40=2,フラグ管理用!G40=1),"",IF(AND(フラグ管理用!E40=2,フラグ管理用!F40=2,フラグ管理用!G40=2,フラグ管理用!K40=1),"","error"))))))</f>
        <v/>
      </c>
      <c r="AV46" s="428" t="str">
        <f t="shared" si="19"/>
        <v/>
      </c>
      <c r="AW46" s="428" t="str">
        <f t="shared" si="4"/>
        <v/>
      </c>
      <c r="AX46" s="428" t="str">
        <f t="shared" si="5"/>
        <v/>
      </c>
      <c r="AY46" s="428" t="str">
        <f>IF(E46="","",IF(AND(フラグ管理用!J40=1,フラグ管理用!O40=1),"",IF(AND(フラグ管理用!K40=1,フラグ管理用!O40&gt;1,フラグ管理用!G40=1),"","error")))</f>
        <v/>
      </c>
      <c r="AZ46" s="428" t="str">
        <f>IF(E46="","",IF(AND(フラグ管理用!O40=10,ISBLANK(P46)=FALSE),"",IF(AND(フラグ管理用!O40&lt;10,ISBLANK(P46)=TRUE),"","error")))</f>
        <v/>
      </c>
      <c r="BA46" s="422" t="str">
        <f t="shared" si="6"/>
        <v/>
      </c>
      <c r="BB46" s="422" t="str">
        <f t="shared" si="20"/>
        <v/>
      </c>
      <c r="BC46" s="422" t="str">
        <f>IF(E46="","",IF(AND(フラグ管理用!F40=2,フラグ管理用!J40=1),IF(OR(U46&lt;&gt;0,V46&lt;&gt;0,W46&lt;&gt;0,X46&lt;&gt;0),"error",""),""))</f>
        <v/>
      </c>
      <c r="BD46" s="422" t="str">
        <f>IF(E46="","",IF(AND(フラグ管理用!K40=1,フラグ管理用!G40=1),IF(OR(S46&lt;&gt;0,T46&lt;&gt;0,W46&lt;&gt;0,X46&lt;&gt;0),"error",""),""))</f>
        <v/>
      </c>
      <c r="BE46" s="422" t="str">
        <f t="shared" si="21"/>
        <v/>
      </c>
      <c r="BF46" s="422" t="str">
        <f t="shared" si="22"/>
        <v/>
      </c>
      <c r="BG46" s="422"/>
      <c r="BH46" s="422" t="str">
        <f t="shared" si="7"/>
        <v/>
      </c>
      <c r="BI46" s="422" t="str">
        <f t="shared" si="8"/>
        <v/>
      </c>
      <c r="BJ46" s="422" t="str">
        <f t="shared" si="9"/>
        <v/>
      </c>
      <c r="BK46" s="422" t="str">
        <f>IF(E46="","",IF(フラグ管理用!AD40=2,IF(AND(フラグ管理用!E40=2,フラグ管理用!AA40=1),"","error"),""))</f>
        <v/>
      </c>
      <c r="BL46" s="422" t="str">
        <f>IF(E46="","",IF(AND(フラグ管理用!E40=1,フラグ管理用!K40=1,H46&lt;&gt;"妊娠出産子育て支援交付金"),"error",""))</f>
        <v/>
      </c>
      <c r="BM46" s="422"/>
      <c r="BN46" s="422" t="str">
        <f t="shared" si="10"/>
        <v/>
      </c>
      <c r="BO46" s="422" t="str">
        <f>IF(E46="","",IF(フラグ管理用!AF40=29,"error",IF(AND(フラグ管理用!AO40="事業始期_通常",フラグ管理用!AF40&lt;17),"error",IF(AND(フラグ管理用!AO40="事業始期_補助",フラグ管理用!AF40&lt;14),"error",""))))</f>
        <v/>
      </c>
      <c r="BP46" s="422" t="str">
        <f t="shared" si="11"/>
        <v/>
      </c>
      <c r="BQ46" s="422" t="str">
        <f>IF(E46="","",IF(AND(フラグ管理用!AP40="事業終期_通常",OR(フラグ管理用!AG40&lt;17,フラグ管理用!AG40&gt;28)),"error",IF(AND(フラグ管理用!AP40="事業終期_基金",フラグ管理用!AG40&lt;17),"error","")))</f>
        <v/>
      </c>
      <c r="BR46" s="422" t="str">
        <f>IF(E46="","",IF(VLOOKUP(AF46,―!$X$2:$Y$30,2,FALSE)&lt;=VLOOKUP(AG46,―!$X$2:$Y$30,2,FALSE),"","error"))</f>
        <v/>
      </c>
      <c r="BS46" s="422" t="str">
        <f t="shared" si="12"/>
        <v/>
      </c>
      <c r="BT46" s="422" t="str">
        <f t="shared" si="13"/>
        <v/>
      </c>
      <c r="BU46" s="422" t="str">
        <f>IF(E46="","",IF(AND(フラグ管理用!AQ40="予算区分_地単_通常",フラグ管理用!AL40&gt;3),"error",IF(AND(フラグ管理用!AQ40="予算区分_地単_検査等",フラグ管理用!AL40&gt;6),"error",IF(AND(フラグ管理用!AQ40="予算区分_補助",フラグ管理用!AL40&lt;7),"error",""))))</f>
        <v/>
      </c>
      <c r="BV46" s="452" t="str">
        <f>フラグ管理用!AW40</f>
        <v/>
      </c>
      <c r="BW46" s="458" t="str">
        <f t="shared" si="14"/>
        <v/>
      </c>
    </row>
    <row r="47" spans="1:75" s="3" customFormat="1">
      <c r="A47" s="12"/>
      <c r="B47" s="21"/>
      <c r="C47" s="39">
        <v>17</v>
      </c>
      <c r="D47" s="48"/>
      <c r="E47" s="57"/>
      <c r="F47" s="57"/>
      <c r="G47" s="78"/>
      <c r="H47" s="86"/>
      <c r="I47" s="96" t="str">
        <f>IF(E47="補",VLOOKUP(H47,'事業名一覧 '!$A$3:$C$55,3,FALSE),"")</f>
        <v/>
      </c>
      <c r="J47" s="112"/>
      <c r="K47" s="112"/>
      <c r="L47" s="112"/>
      <c r="M47" s="112"/>
      <c r="N47" s="112"/>
      <c r="O47" s="112"/>
      <c r="P47" s="86"/>
      <c r="Q47" s="179" t="str">
        <f t="shared" si="1"/>
        <v/>
      </c>
      <c r="R47" s="194" t="str">
        <f t="shared" si="16"/>
        <v/>
      </c>
      <c r="S47" s="200"/>
      <c r="T47" s="211"/>
      <c r="U47" s="211"/>
      <c r="V47" s="211"/>
      <c r="W47" s="233"/>
      <c r="X47" s="233"/>
      <c r="Y47" s="211"/>
      <c r="Z47" s="211"/>
      <c r="AA47" s="86"/>
      <c r="AB47" s="112"/>
      <c r="AC47" s="112"/>
      <c r="AD47" s="112"/>
      <c r="AE47" s="57"/>
      <c r="AF47" s="57"/>
      <c r="AG47" s="57"/>
      <c r="AH47" s="321"/>
      <c r="AI47" s="321"/>
      <c r="AJ47" s="86"/>
      <c r="AK47" s="86"/>
      <c r="AL47" s="354"/>
      <c r="AM47" s="372"/>
      <c r="AN47" s="381"/>
      <c r="AO47" s="392" t="str">
        <f t="shared" si="2"/>
        <v/>
      </c>
      <c r="AP47" s="397" t="str">
        <f t="shared" si="17"/>
        <v/>
      </c>
      <c r="AQ47" s="402" t="str">
        <f t="shared" si="15"/>
        <v/>
      </c>
      <c r="AR47" s="407" t="str">
        <f>IF(E47="","",IF(AND(フラグ管理用!G41=2,フラグ管理用!F41=1),"error",""))</f>
        <v/>
      </c>
      <c r="AS47" s="407" t="str">
        <f>IF(E47="","",IF(AND(フラグ管理用!G41=2,フラグ管理用!E41=1),"error",""))</f>
        <v/>
      </c>
      <c r="AT47" s="415" t="str">
        <f t="shared" si="18"/>
        <v/>
      </c>
      <c r="AU47" s="422" t="str">
        <f>IF(E47="","",IF(フラグ管理用!AX41=1,"",IF(AND(フラグ管理用!E41=1,フラグ管理用!J41=1),"",IF(AND(フラグ管理用!E41=2,フラグ管理用!F41=1,フラグ管理用!J41=1),"",IF(AND(フラグ管理用!E41=2,フラグ管理用!F41=2,フラグ管理用!G41=1),"",IF(AND(フラグ管理用!E41=2,フラグ管理用!F41=2,フラグ管理用!G41=2,フラグ管理用!K41=1),"","error"))))))</f>
        <v/>
      </c>
      <c r="AV47" s="428" t="str">
        <f t="shared" si="19"/>
        <v/>
      </c>
      <c r="AW47" s="428" t="str">
        <f t="shared" si="4"/>
        <v/>
      </c>
      <c r="AX47" s="428" t="str">
        <f t="shared" si="5"/>
        <v/>
      </c>
      <c r="AY47" s="428" t="str">
        <f>IF(E47="","",IF(AND(フラグ管理用!J41=1,フラグ管理用!O41=1),"",IF(AND(フラグ管理用!K41=1,フラグ管理用!O41&gt;1,フラグ管理用!G41=1),"","error")))</f>
        <v/>
      </c>
      <c r="AZ47" s="428" t="str">
        <f>IF(E47="","",IF(AND(フラグ管理用!O41=10,ISBLANK(P47)=FALSE),"",IF(AND(フラグ管理用!O41&lt;10,ISBLANK(P47)=TRUE),"","error")))</f>
        <v/>
      </c>
      <c r="BA47" s="422" t="str">
        <f t="shared" si="6"/>
        <v/>
      </c>
      <c r="BB47" s="422" t="str">
        <f t="shared" si="20"/>
        <v/>
      </c>
      <c r="BC47" s="422" t="str">
        <f>IF(E47="","",IF(AND(フラグ管理用!F41=2,フラグ管理用!J41=1),IF(OR(U47&lt;&gt;0,V47&lt;&gt;0,W47&lt;&gt;0,X47&lt;&gt;0),"error",""),""))</f>
        <v/>
      </c>
      <c r="BD47" s="422" t="str">
        <f>IF(E47="","",IF(AND(フラグ管理用!K41=1,フラグ管理用!G41=1),IF(OR(S47&lt;&gt;0,T47&lt;&gt;0,W47&lt;&gt;0,X47&lt;&gt;0),"error",""),""))</f>
        <v/>
      </c>
      <c r="BE47" s="422" t="str">
        <f t="shared" si="21"/>
        <v/>
      </c>
      <c r="BF47" s="422" t="str">
        <f t="shared" si="22"/>
        <v/>
      </c>
      <c r="BG47" s="422"/>
      <c r="BH47" s="422" t="str">
        <f t="shared" si="7"/>
        <v/>
      </c>
      <c r="BI47" s="422" t="str">
        <f t="shared" si="8"/>
        <v/>
      </c>
      <c r="BJ47" s="422" t="str">
        <f t="shared" si="9"/>
        <v/>
      </c>
      <c r="BK47" s="422" t="str">
        <f>IF(E47="","",IF(フラグ管理用!AD41=2,IF(AND(フラグ管理用!E41=2,フラグ管理用!AA41=1),"","error"),""))</f>
        <v/>
      </c>
      <c r="BL47" s="422" t="str">
        <f>IF(E47="","",IF(AND(フラグ管理用!E41=1,フラグ管理用!K41=1,H47&lt;&gt;"妊娠出産子育て支援交付金"),"error",""))</f>
        <v/>
      </c>
      <c r="BM47" s="422"/>
      <c r="BN47" s="422" t="str">
        <f t="shared" si="10"/>
        <v/>
      </c>
      <c r="BO47" s="422" t="str">
        <f>IF(E47="","",IF(フラグ管理用!AF41=29,"error",IF(AND(フラグ管理用!AO41="事業始期_通常",フラグ管理用!AF41&lt;17),"error",IF(AND(フラグ管理用!AO41="事業始期_補助",フラグ管理用!AF41&lt;14),"error",""))))</f>
        <v/>
      </c>
      <c r="BP47" s="422" t="str">
        <f t="shared" si="11"/>
        <v/>
      </c>
      <c r="BQ47" s="422" t="str">
        <f>IF(E47="","",IF(AND(フラグ管理用!AP41="事業終期_通常",OR(フラグ管理用!AG41&lt;17,フラグ管理用!AG41&gt;28)),"error",IF(AND(フラグ管理用!AP41="事業終期_基金",フラグ管理用!AG41&lt;17),"error","")))</f>
        <v/>
      </c>
      <c r="BR47" s="422" t="str">
        <f>IF(E47="","",IF(VLOOKUP(AF47,―!$X$2:$Y$30,2,FALSE)&lt;=VLOOKUP(AG47,―!$X$2:$Y$30,2,FALSE),"","error"))</f>
        <v/>
      </c>
      <c r="BS47" s="422" t="str">
        <f t="shared" si="12"/>
        <v/>
      </c>
      <c r="BT47" s="422" t="str">
        <f t="shared" si="13"/>
        <v/>
      </c>
      <c r="BU47" s="422" t="str">
        <f>IF(E47="","",IF(AND(フラグ管理用!AQ41="予算区分_地単_通常",フラグ管理用!AL41&gt;3),"error",IF(AND(フラグ管理用!AQ41="予算区分_地単_検査等",フラグ管理用!AL41&gt;6),"error",IF(AND(フラグ管理用!AQ41="予算区分_補助",フラグ管理用!AL41&lt;7),"error",""))))</f>
        <v/>
      </c>
      <c r="BV47" s="452" t="str">
        <f>フラグ管理用!AW41</f>
        <v/>
      </c>
      <c r="BW47" s="458" t="str">
        <f t="shared" si="14"/>
        <v/>
      </c>
    </row>
    <row r="48" spans="1:75" s="3" customFormat="1">
      <c r="A48" s="12"/>
      <c r="B48" s="21"/>
      <c r="C48" s="39">
        <v>18</v>
      </c>
      <c r="D48" s="48"/>
      <c r="E48" s="57"/>
      <c r="F48" s="57"/>
      <c r="G48" s="78"/>
      <c r="H48" s="86"/>
      <c r="I48" s="96" t="str">
        <f>IF(E48="補",VLOOKUP(H48,'事業名一覧 '!$A$3:$C$55,3,FALSE),"")</f>
        <v/>
      </c>
      <c r="J48" s="112"/>
      <c r="K48" s="112"/>
      <c r="L48" s="112"/>
      <c r="M48" s="112"/>
      <c r="N48" s="112"/>
      <c r="O48" s="112"/>
      <c r="P48" s="86"/>
      <c r="Q48" s="179" t="str">
        <f t="shared" si="1"/>
        <v/>
      </c>
      <c r="R48" s="194" t="str">
        <f t="shared" si="16"/>
        <v/>
      </c>
      <c r="S48" s="200"/>
      <c r="T48" s="211"/>
      <c r="U48" s="211"/>
      <c r="V48" s="211"/>
      <c r="W48" s="233"/>
      <c r="X48" s="233"/>
      <c r="Y48" s="211"/>
      <c r="Z48" s="211"/>
      <c r="AA48" s="86"/>
      <c r="AB48" s="112"/>
      <c r="AC48" s="112"/>
      <c r="AD48" s="112"/>
      <c r="AE48" s="57"/>
      <c r="AF48" s="57"/>
      <c r="AG48" s="57"/>
      <c r="AH48" s="321"/>
      <c r="AI48" s="321"/>
      <c r="AJ48" s="86"/>
      <c r="AK48" s="86"/>
      <c r="AL48" s="354"/>
      <c r="AM48" s="372"/>
      <c r="AN48" s="381"/>
      <c r="AO48" s="392" t="str">
        <f t="shared" si="2"/>
        <v/>
      </c>
      <c r="AP48" s="397" t="str">
        <f t="shared" si="17"/>
        <v/>
      </c>
      <c r="AQ48" s="402" t="str">
        <f t="shared" si="15"/>
        <v/>
      </c>
      <c r="AR48" s="407" t="str">
        <f>IF(E48="","",IF(AND(フラグ管理用!G42=2,フラグ管理用!F42=1),"error",""))</f>
        <v/>
      </c>
      <c r="AS48" s="407" t="str">
        <f>IF(E48="","",IF(AND(フラグ管理用!G42=2,フラグ管理用!E42=1),"error",""))</f>
        <v/>
      </c>
      <c r="AT48" s="415" t="str">
        <f t="shared" si="18"/>
        <v/>
      </c>
      <c r="AU48" s="422" t="str">
        <f>IF(E48="","",IF(フラグ管理用!AX42=1,"",IF(AND(フラグ管理用!E42=1,フラグ管理用!J42=1),"",IF(AND(フラグ管理用!E42=2,フラグ管理用!F42=1,フラグ管理用!J42=1),"",IF(AND(フラグ管理用!E42=2,フラグ管理用!F42=2,フラグ管理用!G42=1),"",IF(AND(フラグ管理用!E42=2,フラグ管理用!F42=2,フラグ管理用!G42=2,フラグ管理用!K42=1),"","error"))))))</f>
        <v/>
      </c>
      <c r="AV48" s="428" t="str">
        <f t="shared" si="19"/>
        <v/>
      </c>
      <c r="AW48" s="428" t="str">
        <f t="shared" si="4"/>
        <v/>
      </c>
      <c r="AX48" s="428" t="str">
        <f t="shared" si="5"/>
        <v/>
      </c>
      <c r="AY48" s="428" t="str">
        <f>IF(E48="","",IF(AND(フラグ管理用!J42=1,フラグ管理用!O42=1),"",IF(AND(フラグ管理用!K42=1,フラグ管理用!O42&gt;1,フラグ管理用!G42=1),"","error")))</f>
        <v/>
      </c>
      <c r="AZ48" s="428" t="str">
        <f>IF(E48="","",IF(AND(フラグ管理用!O42=10,ISBLANK(P48)=FALSE),"",IF(AND(フラグ管理用!O42&lt;10,ISBLANK(P48)=TRUE),"","error")))</f>
        <v/>
      </c>
      <c r="BA48" s="422" t="str">
        <f t="shared" si="6"/>
        <v/>
      </c>
      <c r="BB48" s="422" t="str">
        <f t="shared" si="20"/>
        <v/>
      </c>
      <c r="BC48" s="422" t="str">
        <f>IF(E48="","",IF(AND(フラグ管理用!F42=2,フラグ管理用!J42=1),IF(OR(U48&lt;&gt;0,V48&lt;&gt;0,W48&lt;&gt;0,X48&lt;&gt;0),"error",""),""))</f>
        <v/>
      </c>
      <c r="BD48" s="422" t="str">
        <f>IF(E48="","",IF(AND(フラグ管理用!K42=1,フラグ管理用!G42=1),IF(OR(S48&lt;&gt;0,T48&lt;&gt;0,W48&lt;&gt;0,X48&lt;&gt;0),"error",""),""))</f>
        <v/>
      </c>
      <c r="BE48" s="422" t="str">
        <f t="shared" si="21"/>
        <v/>
      </c>
      <c r="BF48" s="422" t="str">
        <f t="shared" si="22"/>
        <v/>
      </c>
      <c r="BG48" s="422"/>
      <c r="BH48" s="422" t="str">
        <f t="shared" si="7"/>
        <v/>
      </c>
      <c r="BI48" s="422" t="str">
        <f t="shared" si="8"/>
        <v/>
      </c>
      <c r="BJ48" s="422" t="str">
        <f t="shared" si="9"/>
        <v/>
      </c>
      <c r="BK48" s="422" t="str">
        <f>IF(E48="","",IF(フラグ管理用!AD42=2,IF(AND(フラグ管理用!E42=2,フラグ管理用!AA42=1),"","error"),""))</f>
        <v/>
      </c>
      <c r="BL48" s="422" t="str">
        <f>IF(E48="","",IF(AND(フラグ管理用!E42=1,フラグ管理用!K42=1,H48&lt;&gt;"妊娠出産子育て支援交付金"),"error",""))</f>
        <v/>
      </c>
      <c r="BM48" s="422"/>
      <c r="BN48" s="422" t="str">
        <f t="shared" si="10"/>
        <v/>
      </c>
      <c r="BO48" s="422" t="str">
        <f>IF(E48="","",IF(フラグ管理用!AF42=29,"error",IF(AND(フラグ管理用!AO42="事業始期_通常",フラグ管理用!AF42&lt;17),"error",IF(AND(フラグ管理用!AO42="事業始期_補助",フラグ管理用!AF42&lt;14),"error",""))))</f>
        <v/>
      </c>
      <c r="BP48" s="422" t="str">
        <f t="shared" si="11"/>
        <v/>
      </c>
      <c r="BQ48" s="422" t="str">
        <f>IF(E48="","",IF(AND(フラグ管理用!AP42="事業終期_通常",OR(フラグ管理用!AG42&lt;17,フラグ管理用!AG42&gt;28)),"error",IF(AND(フラグ管理用!AP42="事業終期_基金",フラグ管理用!AG42&lt;17),"error","")))</f>
        <v/>
      </c>
      <c r="BR48" s="422" t="str">
        <f>IF(E48="","",IF(VLOOKUP(AF48,―!$X$2:$Y$30,2,FALSE)&lt;=VLOOKUP(AG48,―!$X$2:$Y$30,2,FALSE),"","error"))</f>
        <v/>
      </c>
      <c r="BS48" s="422" t="str">
        <f t="shared" si="12"/>
        <v/>
      </c>
      <c r="BT48" s="422" t="str">
        <f t="shared" si="13"/>
        <v/>
      </c>
      <c r="BU48" s="422" t="str">
        <f>IF(E48="","",IF(AND(フラグ管理用!AQ42="予算区分_地単_通常",フラグ管理用!AL42&gt;3),"error",IF(AND(フラグ管理用!AQ42="予算区分_地単_検査等",フラグ管理用!AL42&gt;6),"error",IF(AND(フラグ管理用!AQ42="予算区分_補助",フラグ管理用!AL42&lt;7),"error",""))))</f>
        <v/>
      </c>
      <c r="BV48" s="452" t="str">
        <f>フラグ管理用!AW42</f>
        <v/>
      </c>
      <c r="BW48" s="458" t="str">
        <f t="shared" si="14"/>
        <v/>
      </c>
    </row>
    <row r="49" spans="1:75" s="3" customFormat="1">
      <c r="A49" s="12"/>
      <c r="B49" s="21"/>
      <c r="C49" s="39">
        <v>19</v>
      </c>
      <c r="D49" s="48"/>
      <c r="E49" s="57"/>
      <c r="F49" s="57"/>
      <c r="G49" s="78"/>
      <c r="H49" s="86"/>
      <c r="I49" s="96" t="str">
        <f>IF(E49="補",VLOOKUP(H49,'事業名一覧 '!$A$3:$C$55,3,FALSE),"")</f>
        <v/>
      </c>
      <c r="J49" s="112"/>
      <c r="K49" s="112"/>
      <c r="L49" s="112"/>
      <c r="M49" s="112"/>
      <c r="N49" s="112"/>
      <c r="O49" s="112"/>
      <c r="P49" s="86"/>
      <c r="Q49" s="179" t="str">
        <f t="shared" si="1"/>
        <v/>
      </c>
      <c r="R49" s="194" t="str">
        <f t="shared" si="16"/>
        <v/>
      </c>
      <c r="S49" s="200"/>
      <c r="T49" s="211"/>
      <c r="U49" s="211"/>
      <c r="V49" s="211"/>
      <c r="W49" s="233"/>
      <c r="X49" s="233"/>
      <c r="Y49" s="211"/>
      <c r="Z49" s="211"/>
      <c r="AA49" s="86"/>
      <c r="AB49" s="112"/>
      <c r="AC49" s="112"/>
      <c r="AD49" s="112"/>
      <c r="AE49" s="57"/>
      <c r="AF49" s="57"/>
      <c r="AG49" s="57"/>
      <c r="AH49" s="321"/>
      <c r="AI49" s="321"/>
      <c r="AJ49" s="86"/>
      <c r="AK49" s="86"/>
      <c r="AL49" s="354"/>
      <c r="AM49" s="372"/>
      <c r="AN49" s="381"/>
      <c r="AO49" s="392" t="str">
        <f t="shared" si="2"/>
        <v/>
      </c>
      <c r="AP49" s="397" t="str">
        <f t="shared" si="17"/>
        <v/>
      </c>
      <c r="AQ49" s="402" t="str">
        <f t="shared" si="15"/>
        <v/>
      </c>
      <c r="AR49" s="407" t="str">
        <f>IF(E49="","",IF(AND(フラグ管理用!G43=2,フラグ管理用!F43=1),"error",""))</f>
        <v/>
      </c>
      <c r="AS49" s="407" t="str">
        <f>IF(E49="","",IF(AND(フラグ管理用!G43=2,フラグ管理用!E43=1),"error",""))</f>
        <v/>
      </c>
      <c r="AT49" s="415" t="str">
        <f t="shared" si="18"/>
        <v/>
      </c>
      <c r="AU49" s="422" t="str">
        <f>IF(E49="","",IF(フラグ管理用!AX43=1,"",IF(AND(フラグ管理用!E43=1,フラグ管理用!J43=1),"",IF(AND(フラグ管理用!E43=2,フラグ管理用!F43=1,フラグ管理用!J43=1),"",IF(AND(フラグ管理用!E43=2,フラグ管理用!F43=2,フラグ管理用!G43=1),"",IF(AND(フラグ管理用!E43=2,フラグ管理用!F43=2,フラグ管理用!G43=2,フラグ管理用!K43=1),"","error"))))))</f>
        <v/>
      </c>
      <c r="AV49" s="428" t="str">
        <f t="shared" si="19"/>
        <v/>
      </c>
      <c r="AW49" s="428" t="str">
        <f t="shared" si="4"/>
        <v/>
      </c>
      <c r="AX49" s="428" t="str">
        <f t="shared" si="5"/>
        <v/>
      </c>
      <c r="AY49" s="428" t="str">
        <f>IF(E49="","",IF(AND(フラグ管理用!J43=1,フラグ管理用!O43=1),"",IF(AND(フラグ管理用!K43=1,フラグ管理用!O43&gt;1,フラグ管理用!G43=1),"","error")))</f>
        <v/>
      </c>
      <c r="AZ49" s="428" t="str">
        <f>IF(E49="","",IF(AND(フラグ管理用!O43=10,ISBLANK(P49)=FALSE),"",IF(AND(フラグ管理用!O43&lt;10,ISBLANK(P49)=TRUE),"","error")))</f>
        <v/>
      </c>
      <c r="BA49" s="422" t="str">
        <f t="shared" si="6"/>
        <v/>
      </c>
      <c r="BB49" s="422" t="str">
        <f t="shared" si="20"/>
        <v/>
      </c>
      <c r="BC49" s="422" t="str">
        <f>IF(E49="","",IF(AND(フラグ管理用!F43=2,フラグ管理用!J43=1),IF(OR(U49&lt;&gt;0,V49&lt;&gt;0,W49&lt;&gt;0,X49&lt;&gt;0),"error",""),""))</f>
        <v/>
      </c>
      <c r="BD49" s="422" t="str">
        <f>IF(E49="","",IF(AND(フラグ管理用!K43=1,フラグ管理用!G43=1),IF(OR(S49&lt;&gt;0,T49&lt;&gt;0,W49&lt;&gt;0,X49&lt;&gt;0),"error",""),""))</f>
        <v/>
      </c>
      <c r="BE49" s="422" t="str">
        <f t="shared" si="21"/>
        <v/>
      </c>
      <c r="BF49" s="422" t="str">
        <f t="shared" si="22"/>
        <v/>
      </c>
      <c r="BG49" s="422"/>
      <c r="BH49" s="422" t="str">
        <f t="shared" si="7"/>
        <v/>
      </c>
      <c r="BI49" s="422" t="str">
        <f t="shared" si="8"/>
        <v/>
      </c>
      <c r="BJ49" s="422" t="str">
        <f t="shared" si="9"/>
        <v/>
      </c>
      <c r="BK49" s="422" t="str">
        <f>IF(E49="","",IF(フラグ管理用!AD43=2,IF(AND(フラグ管理用!E43=2,フラグ管理用!AA43=1),"","error"),""))</f>
        <v/>
      </c>
      <c r="BL49" s="422" t="str">
        <f>IF(E49="","",IF(AND(フラグ管理用!E43=1,フラグ管理用!K43=1,H49&lt;&gt;"妊娠出産子育て支援交付金"),"error",""))</f>
        <v/>
      </c>
      <c r="BM49" s="422"/>
      <c r="BN49" s="422" t="str">
        <f t="shared" si="10"/>
        <v/>
      </c>
      <c r="BO49" s="422" t="str">
        <f>IF(E49="","",IF(フラグ管理用!AF43=29,"error",IF(AND(フラグ管理用!AO43="事業始期_通常",フラグ管理用!AF43&lt;17),"error",IF(AND(フラグ管理用!AO43="事業始期_補助",フラグ管理用!AF43&lt;14),"error",""))))</f>
        <v/>
      </c>
      <c r="BP49" s="422" t="str">
        <f t="shared" si="11"/>
        <v/>
      </c>
      <c r="BQ49" s="422" t="str">
        <f>IF(E49="","",IF(AND(フラグ管理用!AP43="事業終期_通常",OR(フラグ管理用!AG43&lt;17,フラグ管理用!AG43&gt;28)),"error",IF(AND(フラグ管理用!AP43="事業終期_基金",フラグ管理用!AG43&lt;17),"error","")))</f>
        <v/>
      </c>
      <c r="BR49" s="422" t="str">
        <f>IF(E49="","",IF(VLOOKUP(AF49,―!$X$2:$Y$30,2,FALSE)&lt;=VLOOKUP(AG49,―!$X$2:$Y$30,2,FALSE),"","error"))</f>
        <v/>
      </c>
      <c r="BS49" s="422" t="str">
        <f t="shared" si="12"/>
        <v/>
      </c>
      <c r="BT49" s="422" t="str">
        <f t="shared" si="13"/>
        <v/>
      </c>
      <c r="BU49" s="422" t="str">
        <f>IF(E49="","",IF(AND(フラグ管理用!AQ43="予算区分_地単_通常",フラグ管理用!AL43&gt;3),"error",IF(AND(フラグ管理用!AQ43="予算区分_地単_検査等",フラグ管理用!AL43&gt;6),"error",IF(AND(フラグ管理用!AQ43="予算区分_補助",フラグ管理用!AL43&lt;7),"error",""))))</f>
        <v/>
      </c>
      <c r="BV49" s="452" t="str">
        <f>フラグ管理用!AW43</f>
        <v/>
      </c>
      <c r="BW49" s="458" t="str">
        <f t="shared" si="14"/>
        <v/>
      </c>
    </row>
    <row r="50" spans="1:75" s="3" customFormat="1">
      <c r="A50" s="12"/>
      <c r="B50" s="21"/>
      <c r="C50" s="39">
        <v>20</v>
      </c>
      <c r="D50" s="48"/>
      <c r="E50" s="57"/>
      <c r="F50" s="57"/>
      <c r="G50" s="78"/>
      <c r="H50" s="86"/>
      <c r="I50" s="96" t="str">
        <f>IF(E50="補",VLOOKUP(H50,'事業名一覧 '!$A$3:$C$55,3,FALSE),"")</f>
        <v/>
      </c>
      <c r="J50" s="112"/>
      <c r="K50" s="112"/>
      <c r="L50" s="112"/>
      <c r="M50" s="112"/>
      <c r="N50" s="112"/>
      <c r="O50" s="112"/>
      <c r="P50" s="86"/>
      <c r="Q50" s="179" t="str">
        <f t="shared" si="1"/>
        <v/>
      </c>
      <c r="R50" s="194" t="str">
        <f t="shared" si="16"/>
        <v/>
      </c>
      <c r="S50" s="200"/>
      <c r="T50" s="211"/>
      <c r="U50" s="211"/>
      <c r="V50" s="211"/>
      <c r="W50" s="233"/>
      <c r="X50" s="233"/>
      <c r="Y50" s="211"/>
      <c r="Z50" s="211"/>
      <c r="AA50" s="86"/>
      <c r="AB50" s="112"/>
      <c r="AC50" s="112"/>
      <c r="AD50" s="112"/>
      <c r="AE50" s="57"/>
      <c r="AF50" s="57"/>
      <c r="AG50" s="57"/>
      <c r="AH50" s="321"/>
      <c r="AI50" s="321"/>
      <c r="AJ50" s="86"/>
      <c r="AK50" s="86"/>
      <c r="AL50" s="354"/>
      <c r="AM50" s="372"/>
      <c r="AN50" s="381"/>
      <c r="AO50" s="392" t="str">
        <f t="shared" si="2"/>
        <v/>
      </c>
      <c r="AP50" s="397" t="str">
        <f t="shared" si="17"/>
        <v/>
      </c>
      <c r="AQ50" s="402" t="str">
        <f t="shared" si="15"/>
        <v/>
      </c>
      <c r="AR50" s="407" t="str">
        <f>IF(E50="","",IF(AND(フラグ管理用!G44=2,フラグ管理用!F44=1),"error",""))</f>
        <v/>
      </c>
      <c r="AS50" s="407" t="str">
        <f>IF(E50="","",IF(AND(フラグ管理用!G44=2,フラグ管理用!E44=1),"error",""))</f>
        <v/>
      </c>
      <c r="AT50" s="415" t="str">
        <f t="shared" si="18"/>
        <v/>
      </c>
      <c r="AU50" s="422" t="str">
        <f>IF(E50="","",IF(フラグ管理用!AX44=1,"",IF(AND(フラグ管理用!E44=1,フラグ管理用!J44=1),"",IF(AND(フラグ管理用!E44=2,フラグ管理用!F44=1,フラグ管理用!J44=1),"",IF(AND(フラグ管理用!E44=2,フラグ管理用!F44=2,フラグ管理用!G44=1),"",IF(AND(フラグ管理用!E44=2,フラグ管理用!F44=2,フラグ管理用!G44=2,フラグ管理用!K44=1),"","error"))))))</f>
        <v/>
      </c>
      <c r="AV50" s="428" t="str">
        <f t="shared" si="19"/>
        <v/>
      </c>
      <c r="AW50" s="428" t="str">
        <f t="shared" si="4"/>
        <v/>
      </c>
      <c r="AX50" s="428" t="str">
        <f t="shared" si="5"/>
        <v/>
      </c>
      <c r="AY50" s="428" t="str">
        <f>IF(E50="","",IF(AND(フラグ管理用!J44=1,フラグ管理用!O44=1),"",IF(AND(フラグ管理用!K44=1,フラグ管理用!O44&gt;1,フラグ管理用!G44=1),"","error")))</f>
        <v/>
      </c>
      <c r="AZ50" s="428" t="str">
        <f>IF(E50="","",IF(AND(フラグ管理用!O44=10,ISBLANK(P50)=FALSE),"",IF(AND(フラグ管理用!O44&lt;10,ISBLANK(P50)=TRUE),"","error")))</f>
        <v/>
      </c>
      <c r="BA50" s="422" t="str">
        <f t="shared" si="6"/>
        <v/>
      </c>
      <c r="BB50" s="422" t="str">
        <f t="shared" si="20"/>
        <v/>
      </c>
      <c r="BC50" s="422" t="str">
        <f>IF(E50="","",IF(AND(フラグ管理用!F44=2,フラグ管理用!J44=1),IF(OR(U50&lt;&gt;0,V50&lt;&gt;0,W50&lt;&gt;0,X50&lt;&gt;0),"error",""),""))</f>
        <v/>
      </c>
      <c r="BD50" s="422" t="str">
        <f>IF(E50="","",IF(AND(フラグ管理用!K44=1,フラグ管理用!G44=1),IF(OR(S50&lt;&gt;0,T50&lt;&gt;0,W50&lt;&gt;0,X50&lt;&gt;0),"error",""),""))</f>
        <v/>
      </c>
      <c r="BE50" s="422" t="str">
        <f t="shared" si="21"/>
        <v/>
      </c>
      <c r="BF50" s="422" t="str">
        <f t="shared" si="22"/>
        <v/>
      </c>
      <c r="BG50" s="422"/>
      <c r="BH50" s="422" t="str">
        <f t="shared" si="7"/>
        <v/>
      </c>
      <c r="BI50" s="422" t="str">
        <f t="shared" si="8"/>
        <v/>
      </c>
      <c r="BJ50" s="422" t="str">
        <f t="shared" si="9"/>
        <v/>
      </c>
      <c r="BK50" s="422" t="str">
        <f>IF(E50="","",IF(フラグ管理用!AD44=2,IF(AND(フラグ管理用!E44=2,フラグ管理用!AA44=1),"","error"),""))</f>
        <v/>
      </c>
      <c r="BL50" s="422" t="str">
        <f>IF(E50="","",IF(AND(フラグ管理用!E44=1,フラグ管理用!K44=1,H50&lt;&gt;"妊娠出産子育て支援交付金"),"error",""))</f>
        <v/>
      </c>
      <c r="BM50" s="422"/>
      <c r="BN50" s="422" t="str">
        <f t="shared" si="10"/>
        <v/>
      </c>
      <c r="BO50" s="422" t="str">
        <f>IF(E50="","",IF(フラグ管理用!AF44=29,"error",IF(AND(フラグ管理用!AO44="事業始期_通常",フラグ管理用!AF44&lt;17),"error",IF(AND(フラグ管理用!AO44="事業始期_補助",フラグ管理用!AF44&lt;14),"error",""))))</f>
        <v/>
      </c>
      <c r="BP50" s="422" t="str">
        <f t="shared" si="11"/>
        <v/>
      </c>
      <c r="BQ50" s="422" t="str">
        <f>IF(E50="","",IF(AND(フラグ管理用!AP44="事業終期_通常",OR(フラグ管理用!AG44&lt;17,フラグ管理用!AG44&gt;28)),"error",IF(AND(フラグ管理用!AP44="事業終期_基金",フラグ管理用!AG44&lt;17),"error","")))</f>
        <v/>
      </c>
      <c r="BR50" s="422" t="str">
        <f>IF(E50="","",IF(VLOOKUP(AF50,―!$X$2:$Y$30,2,FALSE)&lt;=VLOOKUP(AG50,―!$X$2:$Y$30,2,FALSE),"","error"))</f>
        <v/>
      </c>
      <c r="BS50" s="422" t="str">
        <f t="shared" si="12"/>
        <v/>
      </c>
      <c r="BT50" s="422" t="str">
        <f t="shared" si="13"/>
        <v/>
      </c>
      <c r="BU50" s="422" t="str">
        <f>IF(E50="","",IF(AND(フラグ管理用!AQ44="予算区分_地単_通常",フラグ管理用!AL44&gt;3),"error",IF(AND(フラグ管理用!AQ44="予算区分_地単_検査等",フラグ管理用!AL44&gt;6),"error",IF(AND(フラグ管理用!AQ44="予算区分_補助",フラグ管理用!AL44&lt;7),"error",""))))</f>
        <v/>
      </c>
      <c r="BV50" s="452" t="str">
        <f>フラグ管理用!AW44</f>
        <v/>
      </c>
      <c r="BW50" s="458" t="str">
        <f t="shared" si="14"/>
        <v/>
      </c>
    </row>
    <row r="51" spans="1:75" s="3" customFormat="1">
      <c r="A51" s="12"/>
      <c r="B51" s="21"/>
      <c r="C51" s="39">
        <v>21</v>
      </c>
      <c r="D51" s="48"/>
      <c r="E51" s="57"/>
      <c r="F51" s="57"/>
      <c r="G51" s="78"/>
      <c r="H51" s="86"/>
      <c r="I51" s="96" t="str">
        <f>IF(E51="補",VLOOKUP(H51,'事業名一覧 '!$A$3:$C$55,3,FALSE),"")</f>
        <v/>
      </c>
      <c r="J51" s="112"/>
      <c r="K51" s="112"/>
      <c r="L51" s="112"/>
      <c r="M51" s="112"/>
      <c r="N51" s="112"/>
      <c r="O51" s="112"/>
      <c r="P51" s="86"/>
      <c r="Q51" s="179" t="str">
        <f t="shared" si="1"/>
        <v/>
      </c>
      <c r="R51" s="194" t="str">
        <f t="shared" si="16"/>
        <v/>
      </c>
      <c r="S51" s="200"/>
      <c r="T51" s="211"/>
      <c r="U51" s="211"/>
      <c r="V51" s="211"/>
      <c r="W51" s="233"/>
      <c r="X51" s="233"/>
      <c r="Y51" s="211"/>
      <c r="Z51" s="211"/>
      <c r="AA51" s="86"/>
      <c r="AB51" s="112"/>
      <c r="AC51" s="112"/>
      <c r="AD51" s="112"/>
      <c r="AE51" s="57"/>
      <c r="AF51" s="57"/>
      <c r="AG51" s="57"/>
      <c r="AH51" s="321"/>
      <c r="AI51" s="321"/>
      <c r="AJ51" s="86"/>
      <c r="AK51" s="86"/>
      <c r="AL51" s="354"/>
      <c r="AM51" s="372"/>
      <c r="AN51" s="381"/>
      <c r="AO51" s="392" t="str">
        <f t="shared" si="2"/>
        <v/>
      </c>
      <c r="AP51" s="397" t="str">
        <f t="shared" si="17"/>
        <v/>
      </c>
      <c r="AQ51" s="402" t="str">
        <f t="shared" si="15"/>
        <v/>
      </c>
      <c r="AR51" s="407" t="str">
        <f>IF(E51="","",IF(AND(フラグ管理用!G45=2,フラグ管理用!F45=1),"error",""))</f>
        <v/>
      </c>
      <c r="AS51" s="407" t="str">
        <f>IF(E51="","",IF(AND(フラグ管理用!G45=2,フラグ管理用!E45=1),"error",""))</f>
        <v/>
      </c>
      <c r="AT51" s="415" t="str">
        <f t="shared" si="18"/>
        <v/>
      </c>
      <c r="AU51" s="422" t="str">
        <f>IF(E51="","",IF(フラグ管理用!AX45=1,"",IF(AND(フラグ管理用!E45=1,フラグ管理用!J45=1),"",IF(AND(フラグ管理用!E45=2,フラグ管理用!F45=1,フラグ管理用!J45=1),"",IF(AND(フラグ管理用!E45=2,フラグ管理用!F45=2,フラグ管理用!G45=1),"",IF(AND(フラグ管理用!E45=2,フラグ管理用!F45=2,フラグ管理用!G45=2,フラグ管理用!K45=1),"","error"))))))</f>
        <v/>
      </c>
      <c r="AV51" s="428" t="str">
        <f t="shared" si="19"/>
        <v/>
      </c>
      <c r="AW51" s="428" t="str">
        <f t="shared" si="4"/>
        <v/>
      </c>
      <c r="AX51" s="428" t="str">
        <f t="shared" si="5"/>
        <v/>
      </c>
      <c r="AY51" s="428" t="str">
        <f>IF(E51="","",IF(AND(フラグ管理用!J45=1,フラグ管理用!O45=1),"",IF(AND(フラグ管理用!K45=1,フラグ管理用!O45&gt;1,フラグ管理用!G45=1),"","error")))</f>
        <v/>
      </c>
      <c r="AZ51" s="428" t="str">
        <f>IF(E51="","",IF(AND(フラグ管理用!O45=10,ISBLANK(P51)=FALSE),"",IF(AND(フラグ管理用!O45&lt;10,ISBLANK(P51)=TRUE),"","error")))</f>
        <v/>
      </c>
      <c r="BA51" s="422" t="str">
        <f t="shared" si="6"/>
        <v/>
      </c>
      <c r="BB51" s="422" t="str">
        <f t="shared" si="20"/>
        <v/>
      </c>
      <c r="BC51" s="422" t="str">
        <f>IF(E51="","",IF(AND(フラグ管理用!F45=2,フラグ管理用!J45=1),IF(OR(U51&lt;&gt;0,V51&lt;&gt;0,W51&lt;&gt;0,X51&lt;&gt;0),"error",""),""))</f>
        <v/>
      </c>
      <c r="BD51" s="422" t="str">
        <f>IF(E51="","",IF(AND(フラグ管理用!K45=1,フラグ管理用!G45=1),IF(OR(S51&lt;&gt;0,T51&lt;&gt;0,W51&lt;&gt;0,X51&lt;&gt;0),"error",""),""))</f>
        <v/>
      </c>
      <c r="BE51" s="422" t="str">
        <f t="shared" si="21"/>
        <v/>
      </c>
      <c r="BF51" s="422" t="str">
        <f t="shared" si="22"/>
        <v/>
      </c>
      <c r="BG51" s="422"/>
      <c r="BH51" s="422" t="str">
        <f t="shared" si="7"/>
        <v/>
      </c>
      <c r="BI51" s="422" t="str">
        <f t="shared" si="8"/>
        <v/>
      </c>
      <c r="BJ51" s="422" t="str">
        <f t="shared" si="9"/>
        <v/>
      </c>
      <c r="BK51" s="422" t="str">
        <f>IF(E51="","",IF(フラグ管理用!AD45=2,IF(AND(フラグ管理用!E45=2,フラグ管理用!AA45=1),"","error"),""))</f>
        <v/>
      </c>
      <c r="BL51" s="422" t="str">
        <f>IF(E51="","",IF(AND(フラグ管理用!E45=1,フラグ管理用!K45=1,H51&lt;&gt;"妊娠出産子育て支援交付金"),"error",""))</f>
        <v/>
      </c>
      <c r="BM51" s="422"/>
      <c r="BN51" s="422" t="str">
        <f t="shared" si="10"/>
        <v/>
      </c>
      <c r="BO51" s="422" t="str">
        <f>IF(E51="","",IF(フラグ管理用!AF45=29,"error",IF(AND(フラグ管理用!AO45="事業始期_通常",フラグ管理用!AF45&lt;17),"error",IF(AND(フラグ管理用!AO45="事業始期_補助",フラグ管理用!AF45&lt;14),"error",""))))</f>
        <v/>
      </c>
      <c r="BP51" s="422" t="str">
        <f t="shared" si="11"/>
        <v/>
      </c>
      <c r="BQ51" s="422" t="str">
        <f>IF(E51="","",IF(AND(フラグ管理用!AP45="事業終期_通常",OR(フラグ管理用!AG45&lt;17,フラグ管理用!AG45&gt;28)),"error",IF(AND(フラグ管理用!AP45="事業終期_基金",フラグ管理用!AG45&lt;17),"error","")))</f>
        <v/>
      </c>
      <c r="BR51" s="422" t="str">
        <f>IF(E51="","",IF(VLOOKUP(AF51,―!$X$2:$Y$30,2,FALSE)&lt;=VLOOKUP(AG51,―!$X$2:$Y$30,2,FALSE),"","error"))</f>
        <v/>
      </c>
      <c r="BS51" s="422" t="str">
        <f t="shared" si="12"/>
        <v/>
      </c>
      <c r="BT51" s="422" t="str">
        <f t="shared" si="13"/>
        <v/>
      </c>
      <c r="BU51" s="422" t="str">
        <f>IF(E51="","",IF(AND(フラグ管理用!AQ45="予算区分_地単_通常",フラグ管理用!AL45&gt;3),"error",IF(AND(フラグ管理用!AQ45="予算区分_地単_検査等",フラグ管理用!AL45&gt;6),"error",IF(AND(フラグ管理用!AQ45="予算区分_補助",フラグ管理用!AL45&lt;7),"error",""))))</f>
        <v/>
      </c>
      <c r="BV51" s="452" t="str">
        <f>フラグ管理用!AW45</f>
        <v/>
      </c>
      <c r="BW51" s="458" t="str">
        <f t="shared" si="14"/>
        <v/>
      </c>
    </row>
    <row r="52" spans="1:75" s="3" customFormat="1">
      <c r="A52" s="12"/>
      <c r="B52" s="21"/>
      <c r="C52" s="39">
        <v>22</v>
      </c>
      <c r="D52" s="48"/>
      <c r="E52" s="57"/>
      <c r="F52" s="57"/>
      <c r="G52" s="78"/>
      <c r="H52" s="86"/>
      <c r="I52" s="96" t="str">
        <f>IF(E52="補",VLOOKUP(H52,'事業名一覧 '!$A$3:$C$55,3,FALSE),"")</f>
        <v/>
      </c>
      <c r="J52" s="112"/>
      <c r="K52" s="112"/>
      <c r="L52" s="112"/>
      <c r="M52" s="112"/>
      <c r="N52" s="112"/>
      <c r="O52" s="112"/>
      <c r="P52" s="86"/>
      <c r="Q52" s="179" t="str">
        <f t="shared" si="1"/>
        <v/>
      </c>
      <c r="R52" s="194" t="str">
        <f t="shared" si="16"/>
        <v/>
      </c>
      <c r="S52" s="200"/>
      <c r="T52" s="211"/>
      <c r="U52" s="211"/>
      <c r="V52" s="211"/>
      <c r="W52" s="233"/>
      <c r="X52" s="233"/>
      <c r="Y52" s="211"/>
      <c r="Z52" s="211"/>
      <c r="AA52" s="86"/>
      <c r="AB52" s="112"/>
      <c r="AC52" s="112"/>
      <c r="AD52" s="112"/>
      <c r="AE52" s="57"/>
      <c r="AF52" s="57"/>
      <c r="AG52" s="57"/>
      <c r="AH52" s="321"/>
      <c r="AI52" s="321"/>
      <c r="AJ52" s="86"/>
      <c r="AK52" s="86"/>
      <c r="AL52" s="354"/>
      <c r="AM52" s="372"/>
      <c r="AN52" s="381"/>
      <c r="AO52" s="392" t="str">
        <f t="shared" si="2"/>
        <v/>
      </c>
      <c r="AP52" s="397" t="str">
        <f t="shared" si="17"/>
        <v/>
      </c>
      <c r="AQ52" s="402" t="str">
        <f t="shared" si="15"/>
        <v/>
      </c>
      <c r="AR52" s="407" t="str">
        <f>IF(E52="","",IF(AND(フラグ管理用!G46=2,フラグ管理用!F46=1),"error",""))</f>
        <v/>
      </c>
      <c r="AS52" s="407" t="str">
        <f>IF(E52="","",IF(AND(フラグ管理用!G46=2,フラグ管理用!E46=1),"error",""))</f>
        <v/>
      </c>
      <c r="AT52" s="415" t="str">
        <f t="shared" si="18"/>
        <v/>
      </c>
      <c r="AU52" s="422" t="str">
        <f>IF(E52="","",IF(フラグ管理用!AX46=1,"",IF(AND(フラグ管理用!E46=1,フラグ管理用!J46=1),"",IF(AND(フラグ管理用!E46=2,フラグ管理用!F46=1,フラグ管理用!J46=1),"",IF(AND(フラグ管理用!E46=2,フラグ管理用!F46=2,フラグ管理用!G46=1),"",IF(AND(フラグ管理用!E46=2,フラグ管理用!F46=2,フラグ管理用!G46=2,フラグ管理用!K46=1),"","error"))))))</f>
        <v/>
      </c>
      <c r="AV52" s="428" t="str">
        <f t="shared" si="19"/>
        <v/>
      </c>
      <c r="AW52" s="428" t="str">
        <f t="shared" si="4"/>
        <v/>
      </c>
      <c r="AX52" s="428" t="str">
        <f t="shared" si="5"/>
        <v/>
      </c>
      <c r="AY52" s="428" t="str">
        <f>IF(E52="","",IF(AND(フラグ管理用!J46=1,フラグ管理用!O46=1),"",IF(AND(フラグ管理用!K46=1,フラグ管理用!O46&gt;1,フラグ管理用!G46=1),"","error")))</f>
        <v/>
      </c>
      <c r="AZ52" s="428" t="str">
        <f>IF(E52="","",IF(AND(フラグ管理用!O46=10,ISBLANK(P52)=FALSE),"",IF(AND(フラグ管理用!O46&lt;10,ISBLANK(P52)=TRUE),"","error")))</f>
        <v/>
      </c>
      <c r="BA52" s="422" t="str">
        <f t="shared" si="6"/>
        <v/>
      </c>
      <c r="BB52" s="422" t="str">
        <f t="shared" si="20"/>
        <v/>
      </c>
      <c r="BC52" s="422" t="str">
        <f>IF(E52="","",IF(AND(フラグ管理用!F46=2,フラグ管理用!J46=1),IF(OR(U52&lt;&gt;0,V52&lt;&gt;0,W52&lt;&gt;0,X52&lt;&gt;0),"error",""),""))</f>
        <v/>
      </c>
      <c r="BD52" s="422" t="str">
        <f>IF(E52="","",IF(AND(フラグ管理用!K46=1,フラグ管理用!G46=1),IF(OR(S52&lt;&gt;0,T52&lt;&gt;0,W52&lt;&gt;0,X52&lt;&gt;0),"error",""),""))</f>
        <v/>
      </c>
      <c r="BE52" s="422" t="str">
        <f t="shared" si="21"/>
        <v/>
      </c>
      <c r="BF52" s="422" t="str">
        <f t="shared" si="22"/>
        <v/>
      </c>
      <c r="BG52" s="422"/>
      <c r="BH52" s="422" t="str">
        <f t="shared" si="7"/>
        <v/>
      </c>
      <c r="BI52" s="422" t="str">
        <f t="shared" si="8"/>
        <v/>
      </c>
      <c r="BJ52" s="422" t="str">
        <f t="shared" si="9"/>
        <v/>
      </c>
      <c r="BK52" s="422" t="str">
        <f>IF(E52="","",IF(フラグ管理用!AD46=2,IF(AND(フラグ管理用!E46=2,フラグ管理用!AA46=1),"","error"),""))</f>
        <v/>
      </c>
      <c r="BL52" s="422" t="str">
        <f>IF(E52="","",IF(AND(フラグ管理用!E46=1,フラグ管理用!K46=1,H52&lt;&gt;"妊娠出産子育て支援交付金"),"error",""))</f>
        <v/>
      </c>
      <c r="BM52" s="422"/>
      <c r="BN52" s="422" t="str">
        <f t="shared" si="10"/>
        <v/>
      </c>
      <c r="BO52" s="422" t="str">
        <f>IF(E52="","",IF(フラグ管理用!AF46=29,"error",IF(AND(フラグ管理用!AO46="事業始期_通常",フラグ管理用!AF46&lt;17),"error",IF(AND(フラグ管理用!AO46="事業始期_補助",フラグ管理用!AF46&lt;14),"error",""))))</f>
        <v/>
      </c>
      <c r="BP52" s="422" t="str">
        <f t="shared" si="11"/>
        <v/>
      </c>
      <c r="BQ52" s="422" t="str">
        <f>IF(E52="","",IF(AND(フラグ管理用!AP46="事業終期_通常",OR(フラグ管理用!AG46&lt;17,フラグ管理用!AG46&gt;28)),"error",IF(AND(フラグ管理用!AP46="事業終期_基金",フラグ管理用!AG46&lt;17),"error","")))</f>
        <v/>
      </c>
      <c r="BR52" s="422" t="str">
        <f>IF(E52="","",IF(VLOOKUP(AF52,―!$X$2:$Y$30,2,FALSE)&lt;=VLOOKUP(AG52,―!$X$2:$Y$30,2,FALSE),"","error"))</f>
        <v/>
      </c>
      <c r="BS52" s="422" t="str">
        <f t="shared" si="12"/>
        <v/>
      </c>
      <c r="BT52" s="422" t="str">
        <f t="shared" si="13"/>
        <v/>
      </c>
      <c r="BU52" s="422" t="str">
        <f>IF(E52="","",IF(AND(フラグ管理用!AQ46="予算区分_地単_通常",フラグ管理用!AL46&gt;3),"error",IF(AND(フラグ管理用!AQ46="予算区分_地単_検査等",フラグ管理用!AL46&gt;6),"error",IF(AND(フラグ管理用!AQ46="予算区分_補助",フラグ管理用!AL46&lt;7),"error",""))))</f>
        <v/>
      </c>
      <c r="BV52" s="452" t="str">
        <f>フラグ管理用!AW46</f>
        <v/>
      </c>
      <c r="BW52" s="458" t="str">
        <f t="shared" si="14"/>
        <v/>
      </c>
    </row>
    <row r="53" spans="1:75" s="3" customFormat="1">
      <c r="A53" s="12"/>
      <c r="B53" s="21"/>
      <c r="C53" s="39">
        <v>23</v>
      </c>
      <c r="D53" s="48"/>
      <c r="E53" s="57"/>
      <c r="F53" s="57"/>
      <c r="G53" s="78"/>
      <c r="H53" s="86"/>
      <c r="I53" s="96" t="str">
        <f>IF(E53="補",VLOOKUP(H53,'事業名一覧 '!$A$3:$C$55,3,FALSE),"")</f>
        <v/>
      </c>
      <c r="J53" s="112"/>
      <c r="K53" s="112"/>
      <c r="L53" s="112"/>
      <c r="M53" s="112"/>
      <c r="N53" s="112"/>
      <c r="O53" s="112"/>
      <c r="P53" s="86"/>
      <c r="Q53" s="179" t="str">
        <f t="shared" si="1"/>
        <v/>
      </c>
      <c r="R53" s="194" t="str">
        <f t="shared" si="16"/>
        <v/>
      </c>
      <c r="S53" s="200"/>
      <c r="T53" s="211"/>
      <c r="U53" s="211"/>
      <c r="V53" s="211"/>
      <c r="W53" s="233"/>
      <c r="X53" s="233"/>
      <c r="Y53" s="211"/>
      <c r="Z53" s="211"/>
      <c r="AA53" s="86"/>
      <c r="AB53" s="112"/>
      <c r="AC53" s="112"/>
      <c r="AD53" s="112"/>
      <c r="AE53" s="57"/>
      <c r="AF53" s="57"/>
      <c r="AG53" s="57"/>
      <c r="AH53" s="321"/>
      <c r="AI53" s="321"/>
      <c r="AJ53" s="86"/>
      <c r="AK53" s="86"/>
      <c r="AL53" s="354"/>
      <c r="AM53" s="372"/>
      <c r="AN53" s="381"/>
      <c r="AO53" s="392" t="str">
        <f t="shared" si="2"/>
        <v/>
      </c>
      <c r="AP53" s="397" t="str">
        <f t="shared" si="17"/>
        <v/>
      </c>
      <c r="AQ53" s="402" t="str">
        <f t="shared" si="15"/>
        <v/>
      </c>
      <c r="AR53" s="407" t="str">
        <f>IF(E53="","",IF(AND(フラグ管理用!G47=2,フラグ管理用!F47=1),"error",""))</f>
        <v/>
      </c>
      <c r="AS53" s="407" t="str">
        <f>IF(E53="","",IF(AND(フラグ管理用!G47=2,フラグ管理用!E47=1),"error",""))</f>
        <v/>
      </c>
      <c r="AT53" s="415" t="str">
        <f t="shared" si="18"/>
        <v/>
      </c>
      <c r="AU53" s="422" t="str">
        <f>IF(E53="","",IF(フラグ管理用!AX47=1,"",IF(AND(フラグ管理用!E47=1,フラグ管理用!J47=1),"",IF(AND(フラグ管理用!E47=2,フラグ管理用!F47=1,フラグ管理用!J47=1),"",IF(AND(フラグ管理用!E47=2,フラグ管理用!F47=2,フラグ管理用!G47=1),"",IF(AND(フラグ管理用!E47=2,フラグ管理用!F47=2,フラグ管理用!G47=2,フラグ管理用!K47=1),"","error"))))))</f>
        <v/>
      </c>
      <c r="AV53" s="428" t="str">
        <f t="shared" si="19"/>
        <v/>
      </c>
      <c r="AW53" s="428" t="str">
        <f t="shared" si="4"/>
        <v/>
      </c>
      <c r="AX53" s="428" t="str">
        <f t="shared" si="5"/>
        <v/>
      </c>
      <c r="AY53" s="428" t="str">
        <f>IF(E53="","",IF(AND(フラグ管理用!J47=1,フラグ管理用!O47=1),"",IF(AND(フラグ管理用!K47=1,フラグ管理用!O47&gt;1,フラグ管理用!G47=1),"","error")))</f>
        <v/>
      </c>
      <c r="AZ53" s="428" t="str">
        <f>IF(E53="","",IF(AND(フラグ管理用!O47=10,ISBLANK(P53)=FALSE),"",IF(AND(フラグ管理用!O47&lt;10,ISBLANK(P53)=TRUE),"","error")))</f>
        <v/>
      </c>
      <c r="BA53" s="422" t="str">
        <f t="shared" si="6"/>
        <v/>
      </c>
      <c r="BB53" s="422" t="str">
        <f t="shared" si="20"/>
        <v/>
      </c>
      <c r="BC53" s="422" t="str">
        <f>IF(E53="","",IF(AND(フラグ管理用!F47=2,フラグ管理用!J47=1),IF(OR(U53&lt;&gt;0,V53&lt;&gt;0,W53&lt;&gt;0,X53&lt;&gt;0),"error",""),""))</f>
        <v/>
      </c>
      <c r="BD53" s="422" t="str">
        <f>IF(E53="","",IF(AND(フラグ管理用!K47=1,フラグ管理用!G47=1),IF(OR(S53&lt;&gt;0,T53&lt;&gt;0,W53&lt;&gt;0,X53&lt;&gt;0),"error",""),""))</f>
        <v/>
      </c>
      <c r="BE53" s="422" t="str">
        <f t="shared" si="21"/>
        <v/>
      </c>
      <c r="BF53" s="422" t="str">
        <f t="shared" si="22"/>
        <v/>
      </c>
      <c r="BG53" s="422"/>
      <c r="BH53" s="422" t="str">
        <f t="shared" si="7"/>
        <v/>
      </c>
      <c r="BI53" s="422" t="str">
        <f t="shared" si="8"/>
        <v/>
      </c>
      <c r="BJ53" s="422" t="str">
        <f t="shared" si="9"/>
        <v/>
      </c>
      <c r="BK53" s="422" t="str">
        <f>IF(E53="","",IF(フラグ管理用!AD47=2,IF(AND(フラグ管理用!E47=2,フラグ管理用!AA47=1),"","error"),""))</f>
        <v/>
      </c>
      <c r="BL53" s="422" t="str">
        <f>IF(E53="","",IF(AND(フラグ管理用!E47=1,フラグ管理用!K47=1,H53&lt;&gt;"妊娠出産子育て支援交付金"),"error",""))</f>
        <v/>
      </c>
      <c r="BM53" s="422"/>
      <c r="BN53" s="422" t="str">
        <f t="shared" si="10"/>
        <v/>
      </c>
      <c r="BO53" s="422" t="str">
        <f>IF(E53="","",IF(フラグ管理用!AF47=29,"error",IF(AND(フラグ管理用!AO47="事業始期_通常",フラグ管理用!AF47&lt;17),"error",IF(AND(フラグ管理用!AO47="事業始期_補助",フラグ管理用!AF47&lt;14),"error",""))))</f>
        <v/>
      </c>
      <c r="BP53" s="422" t="str">
        <f t="shared" si="11"/>
        <v/>
      </c>
      <c r="BQ53" s="422" t="str">
        <f>IF(E53="","",IF(AND(フラグ管理用!AP47="事業終期_通常",OR(フラグ管理用!AG47&lt;17,フラグ管理用!AG47&gt;28)),"error",IF(AND(フラグ管理用!AP47="事業終期_基金",フラグ管理用!AG47&lt;17),"error","")))</f>
        <v/>
      </c>
      <c r="BR53" s="422" t="str">
        <f>IF(E53="","",IF(VLOOKUP(AF53,―!$X$2:$Y$30,2,FALSE)&lt;=VLOOKUP(AG53,―!$X$2:$Y$30,2,FALSE),"","error"))</f>
        <v/>
      </c>
      <c r="BS53" s="422" t="str">
        <f t="shared" si="12"/>
        <v/>
      </c>
      <c r="BT53" s="422" t="str">
        <f t="shared" si="13"/>
        <v/>
      </c>
      <c r="BU53" s="422" t="str">
        <f>IF(E53="","",IF(AND(フラグ管理用!AQ47="予算区分_地単_通常",フラグ管理用!AL47&gt;3),"error",IF(AND(フラグ管理用!AQ47="予算区分_地単_検査等",フラグ管理用!AL47&gt;6),"error",IF(AND(フラグ管理用!AQ47="予算区分_補助",フラグ管理用!AL47&lt;7),"error",""))))</f>
        <v/>
      </c>
      <c r="BV53" s="452" t="str">
        <f>フラグ管理用!AW47</f>
        <v/>
      </c>
      <c r="BW53" s="458" t="str">
        <f t="shared" si="14"/>
        <v/>
      </c>
    </row>
    <row r="54" spans="1:75" s="3" customFormat="1">
      <c r="A54" s="12"/>
      <c r="B54" s="21"/>
      <c r="C54" s="39">
        <v>24</v>
      </c>
      <c r="D54" s="48"/>
      <c r="E54" s="57"/>
      <c r="F54" s="57"/>
      <c r="G54" s="78"/>
      <c r="H54" s="86"/>
      <c r="I54" s="96" t="str">
        <f>IF(E54="補",VLOOKUP(H54,'事業名一覧 '!$A$3:$C$55,3,FALSE),"")</f>
        <v/>
      </c>
      <c r="J54" s="112"/>
      <c r="K54" s="112"/>
      <c r="L54" s="112"/>
      <c r="M54" s="112"/>
      <c r="N54" s="112"/>
      <c r="O54" s="112"/>
      <c r="P54" s="86"/>
      <c r="Q54" s="179" t="str">
        <f t="shared" si="1"/>
        <v/>
      </c>
      <c r="R54" s="194" t="str">
        <f t="shared" si="16"/>
        <v/>
      </c>
      <c r="S54" s="200"/>
      <c r="T54" s="211"/>
      <c r="U54" s="211"/>
      <c r="V54" s="211"/>
      <c r="W54" s="233"/>
      <c r="X54" s="233"/>
      <c r="Y54" s="211"/>
      <c r="Z54" s="211"/>
      <c r="AA54" s="86"/>
      <c r="AB54" s="112"/>
      <c r="AC54" s="112"/>
      <c r="AD54" s="112"/>
      <c r="AE54" s="57"/>
      <c r="AF54" s="57"/>
      <c r="AG54" s="57"/>
      <c r="AH54" s="321"/>
      <c r="AI54" s="321"/>
      <c r="AJ54" s="86"/>
      <c r="AK54" s="86"/>
      <c r="AL54" s="354"/>
      <c r="AM54" s="372"/>
      <c r="AN54" s="381"/>
      <c r="AO54" s="392" t="str">
        <f t="shared" si="2"/>
        <v/>
      </c>
      <c r="AP54" s="397" t="str">
        <f t="shared" si="17"/>
        <v/>
      </c>
      <c r="AQ54" s="402" t="str">
        <f t="shared" si="15"/>
        <v/>
      </c>
      <c r="AR54" s="407" t="str">
        <f>IF(E54="","",IF(AND(フラグ管理用!G48=2,フラグ管理用!F48=1),"error",""))</f>
        <v/>
      </c>
      <c r="AS54" s="407" t="str">
        <f>IF(E54="","",IF(AND(フラグ管理用!G48=2,フラグ管理用!E48=1),"error",""))</f>
        <v/>
      </c>
      <c r="AT54" s="415" t="str">
        <f t="shared" si="18"/>
        <v/>
      </c>
      <c r="AU54" s="422" t="str">
        <f>IF(E54="","",IF(フラグ管理用!AX48=1,"",IF(AND(フラグ管理用!E48=1,フラグ管理用!J48=1),"",IF(AND(フラグ管理用!E48=2,フラグ管理用!F48=1,フラグ管理用!J48=1),"",IF(AND(フラグ管理用!E48=2,フラグ管理用!F48=2,フラグ管理用!G48=1),"",IF(AND(フラグ管理用!E48=2,フラグ管理用!F48=2,フラグ管理用!G48=2,フラグ管理用!K48=1),"","error"))))))</f>
        <v/>
      </c>
      <c r="AV54" s="428" t="str">
        <f t="shared" si="19"/>
        <v/>
      </c>
      <c r="AW54" s="428" t="str">
        <f t="shared" si="4"/>
        <v/>
      </c>
      <c r="AX54" s="428" t="str">
        <f t="shared" si="5"/>
        <v/>
      </c>
      <c r="AY54" s="428" t="str">
        <f>IF(E54="","",IF(AND(フラグ管理用!J48=1,フラグ管理用!O48=1),"",IF(AND(フラグ管理用!K48=1,フラグ管理用!O48&gt;1,フラグ管理用!G48=1),"","error")))</f>
        <v/>
      </c>
      <c r="AZ54" s="428" t="str">
        <f>IF(E54="","",IF(AND(フラグ管理用!O48=10,ISBLANK(P54)=FALSE),"",IF(AND(フラグ管理用!O48&lt;10,ISBLANK(P54)=TRUE),"","error")))</f>
        <v/>
      </c>
      <c r="BA54" s="422" t="str">
        <f t="shared" si="6"/>
        <v/>
      </c>
      <c r="BB54" s="422" t="str">
        <f t="shared" si="20"/>
        <v/>
      </c>
      <c r="BC54" s="422" t="str">
        <f>IF(E54="","",IF(AND(フラグ管理用!F48=2,フラグ管理用!J48=1),IF(OR(U54&lt;&gt;0,V54&lt;&gt;0,W54&lt;&gt;0,X54&lt;&gt;0),"error",""),""))</f>
        <v/>
      </c>
      <c r="BD54" s="422" t="str">
        <f>IF(E54="","",IF(AND(フラグ管理用!K48=1,フラグ管理用!G48=1),IF(OR(S54&lt;&gt;0,T54&lt;&gt;0,W54&lt;&gt;0,X54&lt;&gt;0),"error",""),""))</f>
        <v/>
      </c>
      <c r="BE54" s="422" t="str">
        <f t="shared" si="21"/>
        <v/>
      </c>
      <c r="BF54" s="422" t="str">
        <f t="shared" si="22"/>
        <v/>
      </c>
      <c r="BG54" s="422"/>
      <c r="BH54" s="422" t="str">
        <f t="shared" si="7"/>
        <v/>
      </c>
      <c r="BI54" s="422" t="str">
        <f t="shared" si="8"/>
        <v/>
      </c>
      <c r="BJ54" s="422" t="str">
        <f t="shared" si="9"/>
        <v/>
      </c>
      <c r="BK54" s="422" t="str">
        <f>IF(E54="","",IF(フラグ管理用!AD48=2,IF(AND(フラグ管理用!E48=2,フラグ管理用!AA48=1),"","error"),""))</f>
        <v/>
      </c>
      <c r="BL54" s="422" t="str">
        <f>IF(E54="","",IF(AND(フラグ管理用!E48=1,フラグ管理用!K48=1,H54&lt;&gt;"妊娠出産子育て支援交付金"),"error",""))</f>
        <v/>
      </c>
      <c r="BM54" s="422"/>
      <c r="BN54" s="422" t="str">
        <f t="shared" si="10"/>
        <v/>
      </c>
      <c r="BO54" s="422" t="str">
        <f>IF(E54="","",IF(フラグ管理用!AF48=29,"error",IF(AND(フラグ管理用!AO48="事業始期_通常",フラグ管理用!AF48&lt;17),"error",IF(AND(フラグ管理用!AO48="事業始期_補助",フラグ管理用!AF48&lt;14),"error",""))))</f>
        <v/>
      </c>
      <c r="BP54" s="422" t="str">
        <f t="shared" si="11"/>
        <v/>
      </c>
      <c r="BQ54" s="422" t="str">
        <f>IF(E54="","",IF(AND(フラグ管理用!AP48="事業終期_通常",OR(フラグ管理用!AG48&lt;17,フラグ管理用!AG48&gt;28)),"error",IF(AND(フラグ管理用!AP48="事業終期_基金",フラグ管理用!AG48&lt;17),"error","")))</f>
        <v/>
      </c>
      <c r="BR54" s="422" t="str">
        <f>IF(E54="","",IF(VLOOKUP(AF54,―!$X$2:$Y$30,2,FALSE)&lt;=VLOOKUP(AG54,―!$X$2:$Y$30,2,FALSE),"","error"))</f>
        <v/>
      </c>
      <c r="BS54" s="422" t="str">
        <f t="shared" si="12"/>
        <v/>
      </c>
      <c r="BT54" s="422" t="str">
        <f t="shared" si="13"/>
        <v/>
      </c>
      <c r="BU54" s="422" t="str">
        <f>IF(E54="","",IF(AND(フラグ管理用!AQ48="予算区分_地単_通常",フラグ管理用!AL48&gt;3),"error",IF(AND(フラグ管理用!AQ48="予算区分_地単_検査等",フラグ管理用!AL48&gt;6),"error",IF(AND(フラグ管理用!AQ48="予算区分_補助",フラグ管理用!AL48&lt;7),"error",""))))</f>
        <v/>
      </c>
      <c r="BV54" s="452" t="str">
        <f>フラグ管理用!AW48</f>
        <v/>
      </c>
      <c r="BW54" s="458" t="str">
        <f t="shared" si="14"/>
        <v/>
      </c>
    </row>
    <row r="55" spans="1:75" s="3" customFormat="1">
      <c r="A55" s="12"/>
      <c r="B55" s="21"/>
      <c r="C55" s="39">
        <v>25</v>
      </c>
      <c r="D55" s="48"/>
      <c r="E55" s="57"/>
      <c r="F55" s="57"/>
      <c r="G55" s="78"/>
      <c r="H55" s="86"/>
      <c r="I55" s="96" t="str">
        <f>IF(E55="補",VLOOKUP(H55,'事業名一覧 '!$A$3:$C$55,3,FALSE),"")</f>
        <v/>
      </c>
      <c r="J55" s="112"/>
      <c r="K55" s="112"/>
      <c r="L55" s="112"/>
      <c r="M55" s="112"/>
      <c r="N55" s="112"/>
      <c r="O55" s="112"/>
      <c r="P55" s="86"/>
      <c r="Q55" s="179" t="str">
        <f t="shared" si="1"/>
        <v/>
      </c>
      <c r="R55" s="194" t="str">
        <f t="shared" si="16"/>
        <v/>
      </c>
      <c r="S55" s="200"/>
      <c r="T55" s="211"/>
      <c r="U55" s="211"/>
      <c r="V55" s="211"/>
      <c r="W55" s="233"/>
      <c r="X55" s="233"/>
      <c r="Y55" s="211"/>
      <c r="Z55" s="211"/>
      <c r="AA55" s="86"/>
      <c r="AB55" s="112"/>
      <c r="AC55" s="112"/>
      <c r="AD55" s="112"/>
      <c r="AE55" s="57"/>
      <c r="AF55" s="57"/>
      <c r="AG55" s="57"/>
      <c r="AH55" s="321"/>
      <c r="AI55" s="321"/>
      <c r="AJ55" s="86"/>
      <c r="AK55" s="86"/>
      <c r="AL55" s="354"/>
      <c r="AM55" s="372"/>
      <c r="AN55" s="381"/>
      <c r="AO55" s="392" t="str">
        <f t="shared" si="2"/>
        <v/>
      </c>
      <c r="AP55" s="397" t="str">
        <f t="shared" si="17"/>
        <v/>
      </c>
      <c r="AQ55" s="402" t="str">
        <f t="shared" si="15"/>
        <v/>
      </c>
      <c r="AR55" s="407" t="str">
        <f>IF(E55="","",IF(AND(フラグ管理用!G49=2,フラグ管理用!F49=1),"error",""))</f>
        <v/>
      </c>
      <c r="AS55" s="407" t="str">
        <f>IF(E55="","",IF(AND(フラグ管理用!G49=2,フラグ管理用!E49=1),"error",""))</f>
        <v/>
      </c>
      <c r="AT55" s="415" t="str">
        <f t="shared" si="18"/>
        <v/>
      </c>
      <c r="AU55" s="422" t="str">
        <f>IF(E55="","",IF(フラグ管理用!AX49=1,"",IF(AND(フラグ管理用!E49=1,フラグ管理用!J49=1),"",IF(AND(フラグ管理用!E49=2,フラグ管理用!F49=1,フラグ管理用!J49=1),"",IF(AND(フラグ管理用!E49=2,フラグ管理用!F49=2,フラグ管理用!G49=1),"",IF(AND(フラグ管理用!E49=2,フラグ管理用!F49=2,フラグ管理用!G49=2,フラグ管理用!K49=1),"","error"))))))</f>
        <v/>
      </c>
      <c r="AV55" s="428" t="str">
        <f t="shared" si="19"/>
        <v/>
      </c>
      <c r="AW55" s="428" t="str">
        <f t="shared" si="4"/>
        <v/>
      </c>
      <c r="AX55" s="428" t="str">
        <f t="shared" si="5"/>
        <v/>
      </c>
      <c r="AY55" s="428" t="str">
        <f>IF(E55="","",IF(AND(フラグ管理用!J49=1,フラグ管理用!O49=1),"",IF(AND(フラグ管理用!K49=1,フラグ管理用!O49&gt;1,フラグ管理用!G49=1),"","error")))</f>
        <v/>
      </c>
      <c r="AZ55" s="428" t="str">
        <f>IF(E55="","",IF(AND(フラグ管理用!O49=10,ISBLANK(P55)=FALSE),"",IF(AND(フラグ管理用!O49&lt;10,ISBLANK(P55)=TRUE),"","error")))</f>
        <v/>
      </c>
      <c r="BA55" s="422" t="str">
        <f t="shared" si="6"/>
        <v/>
      </c>
      <c r="BB55" s="422" t="str">
        <f t="shared" si="20"/>
        <v/>
      </c>
      <c r="BC55" s="422" t="str">
        <f>IF(E55="","",IF(AND(フラグ管理用!F49=2,フラグ管理用!J49=1),IF(OR(U55&lt;&gt;0,V55&lt;&gt;0,W55&lt;&gt;0,X55&lt;&gt;0),"error",""),""))</f>
        <v/>
      </c>
      <c r="BD55" s="422" t="str">
        <f>IF(E55="","",IF(AND(フラグ管理用!K49=1,フラグ管理用!G49=1),IF(OR(S55&lt;&gt;0,T55&lt;&gt;0,W55&lt;&gt;0,X55&lt;&gt;0),"error",""),""))</f>
        <v/>
      </c>
      <c r="BE55" s="422" t="str">
        <f t="shared" si="21"/>
        <v/>
      </c>
      <c r="BF55" s="422" t="str">
        <f t="shared" si="22"/>
        <v/>
      </c>
      <c r="BG55" s="422"/>
      <c r="BH55" s="422" t="str">
        <f t="shared" si="7"/>
        <v/>
      </c>
      <c r="BI55" s="422" t="str">
        <f t="shared" si="8"/>
        <v/>
      </c>
      <c r="BJ55" s="422" t="str">
        <f t="shared" si="9"/>
        <v/>
      </c>
      <c r="BK55" s="422" t="str">
        <f>IF(E55="","",IF(フラグ管理用!AD49=2,IF(AND(フラグ管理用!E49=2,フラグ管理用!AA49=1),"","error"),""))</f>
        <v/>
      </c>
      <c r="BL55" s="422" t="str">
        <f>IF(E55="","",IF(AND(フラグ管理用!E49=1,フラグ管理用!K49=1,H55&lt;&gt;"妊娠出産子育て支援交付金"),"error",""))</f>
        <v/>
      </c>
      <c r="BM55" s="422"/>
      <c r="BN55" s="422" t="str">
        <f t="shared" si="10"/>
        <v/>
      </c>
      <c r="BO55" s="422" t="str">
        <f>IF(E55="","",IF(フラグ管理用!AF49=29,"error",IF(AND(フラグ管理用!AO49="事業始期_通常",フラグ管理用!AF49&lt;17),"error",IF(AND(フラグ管理用!AO49="事業始期_補助",フラグ管理用!AF49&lt;14),"error",""))))</f>
        <v/>
      </c>
      <c r="BP55" s="422" t="str">
        <f t="shared" si="11"/>
        <v/>
      </c>
      <c r="BQ55" s="422" t="str">
        <f>IF(E55="","",IF(AND(フラグ管理用!AP49="事業終期_通常",OR(フラグ管理用!AG49&lt;17,フラグ管理用!AG49&gt;28)),"error",IF(AND(フラグ管理用!AP49="事業終期_基金",フラグ管理用!AG49&lt;17),"error","")))</f>
        <v/>
      </c>
      <c r="BR55" s="422" t="str">
        <f>IF(E55="","",IF(VLOOKUP(AF55,―!$X$2:$Y$30,2,FALSE)&lt;=VLOOKUP(AG55,―!$X$2:$Y$30,2,FALSE),"","error"))</f>
        <v/>
      </c>
      <c r="BS55" s="422" t="str">
        <f t="shared" si="12"/>
        <v/>
      </c>
      <c r="BT55" s="422" t="str">
        <f t="shared" si="13"/>
        <v/>
      </c>
      <c r="BU55" s="422" t="str">
        <f>IF(E55="","",IF(AND(フラグ管理用!AQ49="予算区分_地単_通常",フラグ管理用!AL49&gt;3),"error",IF(AND(フラグ管理用!AQ49="予算区分_地単_検査等",フラグ管理用!AL49&gt;6),"error",IF(AND(フラグ管理用!AQ49="予算区分_補助",フラグ管理用!AL49&lt;7),"error",""))))</f>
        <v/>
      </c>
      <c r="BV55" s="452" t="str">
        <f>フラグ管理用!AW49</f>
        <v/>
      </c>
      <c r="BW55" s="458" t="str">
        <f t="shared" si="14"/>
        <v/>
      </c>
    </row>
    <row r="56" spans="1:75" s="3" customFormat="1">
      <c r="A56" s="12"/>
      <c r="B56" s="21"/>
      <c r="C56" s="39">
        <v>26</v>
      </c>
      <c r="D56" s="48"/>
      <c r="E56" s="57"/>
      <c r="F56" s="57"/>
      <c r="G56" s="78"/>
      <c r="H56" s="86"/>
      <c r="I56" s="96" t="str">
        <f>IF(E56="補",VLOOKUP(H56,'事業名一覧 '!$A$3:$C$55,3,FALSE),"")</f>
        <v/>
      </c>
      <c r="J56" s="112"/>
      <c r="K56" s="112"/>
      <c r="L56" s="112"/>
      <c r="M56" s="112"/>
      <c r="N56" s="112"/>
      <c r="O56" s="112"/>
      <c r="P56" s="86"/>
      <c r="Q56" s="179" t="str">
        <f t="shared" si="1"/>
        <v/>
      </c>
      <c r="R56" s="194" t="str">
        <f t="shared" si="16"/>
        <v/>
      </c>
      <c r="S56" s="200"/>
      <c r="T56" s="211"/>
      <c r="U56" s="211"/>
      <c r="V56" s="211"/>
      <c r="W56" s="233"/>
      <c r="X56" s="233"/>
      <c r="Y56" s="211"/>
      <c r="Z56" s="211"/>
      <c r="AA56" s="86"/>
      <c r="AB56" s="112"/>
      <c r="AC56" s="112"/>
      <c r="AD56" s="112"/>
      <c r="AE56" s="57"/>
      <c r="AF56" s="57"/>
      <c r="AG56" s="57"/>
      <c r="AH56" s="321"/>
      <c r="AI56" s="321"/>
      <c r="AJ56" s="86"/>
      <c r="AK56" s="86"/>
      <c r="AL56" s="354"/>
      <c r="AM56" s="372"/>
      <c r="AN56" s="381"/>
      <c r="AO56" s="392" t="str">
        <f t="shared" si="2"/>
        <v/>
      </c>
      <c r="AP56" s="397" t="str">
        <f t="shared" si="17"/>
        <v/>
      </c>
      <c r="AQ56" s="402" t="str">
        <f t="shared" si="15"/>
        <v/>
      </c>
      <c r="AR56" s="407" t="str">
        <f>IF(E56="","",IF(AND(フラグ管理用!G50=2,フラグ管理用!F50=1),"error",""))</f>
        <v/>
      </c>
      <c r="AS56" s="407" t="str">
        <f>IF(E56="","",IF(AND(フラグ管理用!G50=2,フラグ管理用!E50=1),"error",""))</f>
        <v/>
      </c>
      <c r="AT56" s="415" t="str">
        <f t="shared" si="18"/>
        <v/>
      </c>
      <c r="AU56" s="422" t="str">
        <f>IF(E56="","",IF(フラグ管理用!AX50=1,"",IF(AND(フラグ管理用!E50=1,フラグ管理用!J50=1),"",IF(AND(フラグ管理用!E50=2,フラグ管理用!F50=1,フラグ管理用!J50=1),"",IF(AND(フラグ管理用!E50=2,フラグ管理用!F50=2,フラグ管理用!G50=1),"",IF(AND(フラグ管理用!E50=2,フラグ管理用!F50=2,フラグ管理用!G50=2,フラグ管理用!K50=1),"","error"))))))</f>
        <v/>
      </c>
      <c r="AV56" s="428" t="str">
        <f t="shared" si="19"/>
        <v/>
      </c>
      <c r="AW56" s="428" t="str">
        <f t="shared" si="4"/>
        <v/>
      </c>
      <c r="AX56" s="428" t="str">
        <f t="shared" si="5"/>
        <v/>
      </c>
      <c r="AY56" s="428" t="str">
        <f>IF(E56="","",IF(AND(フラグ管理用!J50=1,フラグ管理用!O50=1),"",IF(AND(フラグ管理用!K50=1,フラグ管理用!O50&gt;1,フラグ管理用!G50=1),"","error")))</f>
        <v/>
      </c>
      <c r="AZ56" s="428" t="str">
        <f>IF(E56="","",IF(AND(フラグ管理用!O50=10,ISBLANK(P56)=FALSE),"",IF(AND(フラグ管理用!O50&lt;10,ISBLANK(P56)=TRUE),"","error")))</f>
        <v/>
      </c>
      <c r="BA56" s="422" t="str">
        <f t="shared" si="6"/>
        <v/>
      </c>
      <c r="BB56" s="422" t="str">
        <f t="shared" si="20"/>
        <v/>
      </c>
      <c r="BC56" s="422" t="str">
        <f>IF(E56="","",IF(AND(フラグ管理用!F50=2,フラグ管理用!J50=1),IF(OR(U56&lt;&gt;0,V56&lt;&gt;0,W56&lt;&gt;0,X56&lt;&gt;0),"error",""),""))</f>
        <v/>
      </c>
      <c r="BD56" s="422" t="str">
        <f>IF(E56="","",IF(AND(フラグ管理用!K50=1,フラグ管理用!G50=1),IF(OR(S56&lt;&gt;0,T56&lt;&gt;0,W56&lt;&gt;0,X56&lt;&gt;0),"error",""),""))</f>
        <v/>
      </c>
      <c r="BE56" s="422" t="str">
        <f t="shared" si="21"/>
        <v/>
      </c>
      <c r="BF56" s="422" t="str">
        <f t="shared" si="22"/>
        <v/>
      </c>
      <c r="BG56" s="422"/>
      <c r="BH56" s="422" t="str">
        <f t="shared" si="7"/>
        <v/>
      </c>
      <c r="BI56" s="422" t="str">
        <f t="shared" si="8"/>
        <v/>
      </c>
      <c r="BJ56" s="422" t="str">
        <f t="shared" si="9"/>
        <v/>
      </c>
      <c r="BK56" s="422" t="str">
        <f>IF(E56="","",IF(フラグ管理用!AD50=2,IF(AND(フラグ管理用!E50=2,フラグ管理用!AA50=1),"","error"),""))</f>
        <v/>
      </c>
      <c r="BL56" s="422" t="str">
        <f>IF(E56="","",IF(AND(フラグ管理用!E50=1,フラグ管理用!K50=1,H56&lt;&gt;"妊娠出産子育て支援交付金"),"error",""))</f>
        <v/>
      </c>
      <c r="BM56" s="422"/>
      <c r="BN56" s="422" t="str">
        <f t="shared" si="10"/>
        <v/>
      </c>
      <c r="BO56" s="422" t="str">
        <f>IF(E56="","",IF(フラグ管理用!AF50=29,"error",IF(AND(フラグ管理用!AO50="事業始期_通常",フラグ管理用!AF50&lt;17),"error",IF(AND(フラグ管理用!AO50="事業始期_補助",フラグ管理用!AF50&lt;14),"error",""))))</f>
        <v/>
      </c>
      <c r="BP56" s="422" t="str">
        <f t="shared" si="11"/>
        <v/>
      </c>
      <c r="BQ56" s="422" t="str">
        <f>IF(E56="","",IF(AND(フラグ管理用!AP50="事業終期_通常",OR(フラグ管理用!AG50&lt;17,フラグ管理用!AG50&gt;28)),"error",IF(AND(フラグ管理用!AP50="事業終期_基金",フラグ管理用!AG50&lt;17),"error","")))</f>
        <v/>
      </c>
      <c r="BR56" s="422" t="str">
        <f>IF(E56="","",IF(VLOOKUP(AF56,―!$X$2:$Y$30,2,FALSE)&lt;=VLOOKUP(AG56,―!$X$2:$Y$30,2,FALSE),"","error"))</f>
        <v/>
      </c>
      <c r="BS56" s="422" t="str">
        <f t="shared" si="12"/>
        <v/>
      </c>
      <c r="BT56" s="422" t="str">
        <f t="shared" si="13"/>
        <v/>
      </c>
      <c r="BU56" s="422" t="str">
        <f>IF(E56="","",IF(AND(フラグ管理用!AQ50="予算区分_地単_通常",フラグ管理用!AL50&gt;3),"error",IF(AND(フラグ管理用!AQ50="予算区分_地単_検査等",フラグ管理用!AL50&gt;6),"error",IF(AND(フラグ管理用!AQ50="予算区分_補助",フラグ管理用!AL50&lt;7),"error",""))))</f>
        <v/>
      </c>
      <c r="BV56" s="452" t="str">
        <f>フラグ管理用!AW50</f>
        <v/>
      </c>
      <c r="BW56" s="458" t="str">
        <f t="shared" si="14"/>
        <v/>
      </c>
    </row>
    <row r="57" spans="1:75" s="3" customFormat="1">
      <c r="A57" s="12"/>
      <c r="B57" s="21"/>
      <c r="C57" s="39">
        <v>27</v>
      </c>
      <c r="D57" s="48"/>
      <c r="E57" s="57"/>
      <c r="F57" s="57"/>
      <c r="G57" s="78"/>
      <c r="H57" s="86"/>
      <c r="I57" s="96" t="str">
        <f>IF(E57="補",VLOOKUP(H57,'事業名一覧 '!$A$3:$C$55,3,FALSE),"")</f>
        <v/>
      </c>
      <c r="J57" s="112"/>
      <c r="K57" s="112"/>
      <c r="L57" s="112"/>
      <c r="M57" s="112"/>
      <c r="N57" s="112"/>
      <c r="O57" s="112"/>
      <c r="P57" s="86"/>
      <c r="Q57" s="179" t="str">
        <f t="shared" si="1"/>
        <v/>
      </c>
      <c r="R57" s="194" t="str">
        <f t="shared" si="16"/>
        <v/>
      </c>
      <c r="S57" s="200"/>
      <c r="T57" s="211"/>
      <c r="U57" s="211"/>
      <c r="V57" s="211"/>
      <c r="W57" s="233"/>
      <c r="X57" s="233"/>
      <c r="Y57" s="211"/>
      <c r="Z57" s="211"/>
      <c r="AA57" s="86"/>
      <c r="AB57" s="112"/>
      <c r="AC57" s="112"/>
      <c r="AD57" s="112"/>
      <c r="AE57" s="57"/>
      <c r="AF57" s="57"/>
      <c r="AG57" s="57"/>
      <c r="AH57" s="321"/>
      <c r="AI57" s="321"/>
      <c r="AJ57" s="86"/>
      <c r="AK57" s="86"/>
      <c r="AL57" s="354"/>
      <c r="AM57" s="372"/>
      <c r="AN57" s="381"/>
      <c r="AO57" s="392" t="str">
        <f t="shared" si="2"/>
        <v/>
      </c>
      <c r="AP57" s="397" t="str">
        <f t="shared" si="17"/>
        <v/>
      </c>
      <c r="AQ57" s="402" t="str">
        <f t="shared" si="15"/>
        <v/>
      </c>
      <c r="AR57" s="407" t="str">
        <f>IF(E57="","",IF(AND(フラグ管理用!G51=2,フラグ管理用!F51=1),"error",""))</f>
        <v/>
      </c>
      <c r="AS57" s="407" t="str">
        <f>IF(E57="","",IF(AND(フラグ管理用!G51=2,フラグ管理用!E51=1),"error",""))</f>
        <v/>
      </c>
      <c r="AT57" s="415" t="str">
        <f t="shared" si="18"/>
        <v/>
      </c>
      <c r="AU57" s="422" t="str">
        <f>IF(E57="","",IF(フラグ管理用!AX51=1,"",IF(AND(フラグ管理用!E51=1,フラグ管理用!J51=1),"",IF(AND(フラグ管理用!E51=2,フラグ管理用!F51=1,フラグ管理用!J51=1),"",IF(AND(フラグ管理用!E51=2,フラグ管理用!F51=2,フラグ管理用!G51=1),"",IF(AND(フラグ管理用!E51=2,フラグ管理用!F51=2,フラグ管理用!G51=2,フラグ管理用!K51=1),"","error"))))))</f>
        <v/>
      </c>
      <c r="AV57" s="428" t="str">
        <f t="shared" si="19"/>
        <v/>
      </c>
      <c r="AW57" s="428" t="str">
        <f t="shared" si="4"/>
        <v/>
      </c>
      <c r="AX57" s="428" t="str">
        <f t="shared" si="5"/>
        <v/>
      </c>
      <c r="AY57" s="428" t="str">
        <f>IF(E57="","",IF(AND(フラグ管理用!J51=1,フラグ管理用!O51=1),"",IF(AND(フラグ管理用!K51=1,フラグ管理用!O51&gt;1,フラグ管理用!G51=1),"","error")))</f>
        <v/>
      </c>
      <c r="AZ57" s="428" t="str">
        <f>IF(E57="","",IF(AND(フラグ管理用!O51=10,ISBLANK(P57)=FALSE),"",IF(AND(フラグ管理用!O51&lt;10,ISBLANK(P57)=TRUE),"","error")))</f>
        <v/>
      </c>
      <c r="BA57" s="422" t="str">
        <f t="shared" si="6"/>
        <v/>
      </c>
      <c r="BB57" s="422" t="str">
        <f t="shared" si="20"/>
        <v/>
      </c>
      <c r="BC57" s="422" t="str">
        <f>IF(E57="","",IF(AND(フラグ管理用!F51=2,フラグ管理用!J51=1),IF(OR(U57&lt;&gt;0,V57&lt;&gt;0,W57&lt;&gt;0,X57&lt;&gt;0),"error",""),""))</f>
        <v/>
      </c>
      <c r="BD57" s="422" t="str">
        <f>IF(E57="","",IF(AND(フラグ管理用!K51=1,フラグ管理用!G51=1),IF(OR(S57&lt;&gt;0,T57&lt;&gt;0,W57&lt;&gt;0,X57&lt;&gt;0),"error",""),""))</f>
        <v/>
      </c>
      <c r="BE57" s="422" t="str">
        <f t="shared" si="21"/>
        <v/>
      </c>
      <c r="BF57" s="422" t="str">
        <f t="shared" si="22"/>
        <v/>
      </c>
      <c r="BG57" s="422"/>
      <c r="BH57" s="422" t="str">
        <f t="shared" si="7"/>
        <v/>
      </c>
      <c r="BI57" s="422" t="str">
        <f t="shared" si="8"/>
        <v/>
      </c>
      <c r="BJ57" s="422" t="str">
        <f t="shared" si="9"/>
        <v/>
      </c>
      <c r="BK57" s="422" t="str">
        <f>IF(E57="","",IF(フラグ管理用!AD51=2,IF(AND(フラグ管理用!E51=2,フラグ管理用!AA51=1),"","error"),""))</f>
        <v/>
      </c>
      <c r="BL57" s="422" t="str">
        <f>IF(E57="","",IF(AND(フラグ管理用!E51=1,フラグ管理用!K51=1,H57&lt;&gt;"妊娠出産子育て支援交付金"),"error",""))</f>
        <v/>
      </c>
      <c r="BM57" s="422"/>
      <c r="BN57" s="422" t="str">
        <f t="shared" si="10"/>
        <v/>
      </c>
      <c r="BO57" s="422" t="str">
        <f>IF(E57="","",IF(フラグ管理用!AF51=29,"error",IF(AND(フラグ管理用!AO51="事業始期_通常",フラグ管理用!AF51&lt;17),"error",IF(AND(フラグ管理用!AO51="事業始期_補助",フラグ管理用!AF51&lt;14),"error",""))))</f>
        <v/>
      </c>
      <c r="BP57" s="422" t="str">
        <f t="shared" si="11"/>
        <v/>
      </c>
      <c r="BQ57" s="422" t="str">
        <f>IF(E57="","",IF(AND(フラグ管理用!AP51="事業終期_通常",OR(フラグ管理用!AG51&lt;17,フラグ管理用!AG51&gt;28)),"error",IF(AND(フラグ管理用!AP51="事業終期_基金",フラグ管理用!AG51&lt;17),"error","")))</f>
        <v/>
      </c>
      <c r="BR57" s="422" t="str">
        <f>IF(E57="","",IF(VLOOKUP(AF57,―!$X$2:$Y$30,2,FALSE)&lt;=VLOOKUP(AG57,―!$X$2:$Y$30,2,FALSE),"","error"))</f>
        <v/>
      </c>
      <c r="BS57" s="422" t="str">
        <f t="shared" si="12"/>
        <v/>
      </c>
      <c r="BT57" s="422" t="str">
        <f t="shared" si="13"/>
        <v/>
      </c>
      <c r="BU57" s="422" t="str">
        <f>IF(E57="","",IF(AND(フラグ管理用!AQ51="予算区分_地単_通常",フラグ管理用!AL51&gt;3),"error",IF(AND(フラグ管理用!AQ51="予算区分_地単_検査等",フラグ管理用!AL51&gt;6),"error",IF(AND(フラグ管理用!AQ51="予算区分_補助",フラグ管理用!AL51&lt;7),"error",""))))</f>
        <v/>
      </c>
      <c r="BV57" s="452" t="str">
        <f>フラグ管理用!AW51</f>
        <v/>
      </c>
      <c r="BW57" s="458" t="str">
        <f t="shared" si="14"/>
        <v/>
      </c>
    </row>
    <row r="58" spans="1:75" s="3" customFormat="1">
      <c r="A58" s="12"/>
      <c r="B58" s="21"/>
      <c r="C58" s="39">
        <v>28</v>
      </c>
      <c r="D58" s="48"/>
      <c r="E58" s="57"/>
      <c r="F58" s="57"/>
      <c r="G58" s="78"/>
      <c r="H58" s="86"/>
      <c r="I58" s="96" t="str">
        <f>IF(E58="補",VLOOKUP(H58,'事業名一覧 '!$A$3:$C$55,3,FALSE),"")</f>
        <v/>
      </c>
      <c r="J58" s="112"/>
      <c r="K58" s="112"/>
      <c r="L58" s="112"/>
      <c r="M58" s="112"/>
      <c r="N58" s="112"/>
      <c r="O58" s="112"/>
      <c r="P58" s="86"/>
      <c r="Q58" s="179" t="str">
        <f t="shared" si="1"/>
        <v/>
      </c>
      <c r="R58" s="194" t="str">
        <f t="shared" si="16"/>
        <v/>
      </c>
      <c r="S58" s="200"/>
      <c r="T58" s="211"/>
      <c r="U58" s="211"/>
      <c r="V58" s="211"/>
      <c r="W58" s="233"/>
      <c r="X58" s="233"/>
      <c r="Y58" s="211"/>
      <c r="Z58" s="211"/>
      <c r="AA58" s="86"/>
      <c r="AB58" s="112"/>
      <c r="AC58" s="112"/>
      <c r="AD58" s="112"/>
      <c r="AE58" s="57"/>
      <c r="AF58" s="57"/>
      <c r="AG58" s="57"/>
      <c r="AH58" s="321"/>
      <c r="AI58" s="321"/>
      <c r="AJ58" s="86"/>
      <c r="AK58" s="86"/>
      <c r="AL58" s="354"/>
      <c r="AM58" s="372"/>
      <c r="AN58" s="381"/>
      <c r="AO58" s="392" t="str">
        <f t="shared" si="2"/>
        <v/>
      </c>
      <c r="AP58" s="397" t="str">
        <f t="shared" si="17"/>
        <v/>
      </c>
      <c r="AQ58" s="402" t="str">
        <f t="shared" si="15"/>
        <v/>
      </c>
      <c r="AR58" s="407" t="str">
        <f>IF(E58="","",IF(AND(フラグ管理用!G52=2,フラグ管理用!F52=1),"error",""))</f>
        <v/>
      </c>
      <c r="AS58" s="407" t="str">
        <f>IF(E58="","",IF(AND(フラグ管理用!G52=2,フラグ管理用!E52=1),"error",""))</f>
        <v/>
      </c>
      <c r="AT58" s="415" t="str">
        <f t="shared" si="18"/>
        <v/>
      </c>
      <c r="AU58" s="422" t="str">
        <f>IF(E58="","",IF(フラグ管理用!AX52=1,"",IF(AND(フラグ管理用!E52=1,フラグ管理用!J52=1),"",IF(AND(フラグ管理用!E52=2,フラグ管理用!F52=1,フラグ管理用!J52=1),"",IF(AND(フラグ管理用!E52=2,フラグ管理用!F52=2,フラグ管理用!G52=1),"",IF(AND(フラグ管理用!E52=2,フラグ管理用!F52=2,フラグ管理用!G52=2,フラグ管理用!K52=1),"","error"))))))</f>
        <v/>
      </c>
      <c r="AV58" s="428" t="str">
        <f t="shared" si="19"/>
        <v/>
      </c>
      <c r="AW58" s="428" t="str">
        <f t="shared" si="4"/>
        <v/>
      </c>
      <c r="AX58" s="428" t="str">
        <f t="shared" si="5"/>
        <v/>
      </c>
      <c r="AY58" s="428" t="str">
        <f>IF(E58="","",IF(AND(フラグ管理用!J52=1,フラグ管理用!O52=1),"",IF(AND(フラグ管理用!K52=1,フラグ管理用!O52&gt;1,フラグ管理用!G52=1),"","error")))</f>
        <v/>
      </c>
      <c r="AZ58" s="428" t="str">
        <f>IF(E58="","",IF(AND(フラグ管理用!O52=10,ISBLANK(P58)=FALSE),"",IF(AND(フラグ管理用!O52&lt;10,ISBLANK(P58)=TRUE),"","error")))</f>
        <v/>
      </c>
      <c r="BA58" s="422" t="str">
        <f t="shared" si="6"/>
        <v/>
      </c>
      <c r="BB58" s="422" t="str">
        <f t="shared" si="20"/>
        <v/>
      </c>
      <c r="BC58" s="422" t="str">
        <f>IF(E58="","",IF(AND(フラグ管理用!F52=2,フラグ管理用!J52=1),IF(OR(U58&lt;&gt;0,V58&lt;&gt;0,W58&lt;&gt;0,X58&lt;&gt;0),"error",""),""))</f>
        <v/>
      </c>
      <c r="BD58" s="422" t="str">
        <f>IF(E58="","",IF(AND(フラグ管理用!K52=1,フラグ管理用!G52=1),IF(OR(S58&lt;&gt;0,T58&lt;&gt;0,W58&lt;&gt;0,X58&lt;&gt;0),"error",""),""))</f>
        <v/>
      </c>
      <c r="BE58" s="422" t="str">
        <f t="shared" si="21"/>
        <v/>
      </c>
      <c r="BF58" s="422" t="str">
        <f t="shared" si="22"/>
        <v/>
      </c>
      <c r="BG58" s="422"/>
      <c r="BH58" s="422" t="str">
        <f t="shared" si="7"/>
        <v/>
      </c>
      <c r="BI58" s="422" t="str">
        <f t="shared" si="8"/>
        <v/>
      </c>
      <c r="BJ58" s="422" t="str">
        <f t="shared" si="9"/>
        <v/>
      </c>
      <c r="BK58" s="422" t="str">
        <f>IF(E58="","",IF(フラグ管理用!AD52=2,IF(AND(フラグ管理用!E52=2,フラグ管理用!AA52=1),"","error"),""))</f>
        <v/>
      </c>
      <c r="BL58" s="422" t="str">
        <f>IF(E58="","",IF(AND(フラグ管理用!E52=1,フラグ管理用!K52=1,H58&lt;&gt;"妊娠出産子育て支援交付金"),"error",""))</f>
        <v/>
      </c>
      <c r="BM58" s="422"/>
      <c r="BN58" s="422" t="str">
        <f t="shared" si="10"/>
        <v/>
      </c>
      <c r="BO58" s="422" t="str">
        <f>IF(E58="","",IF(フラグ管理用!AF52=29,"error",IF(AND(フラグ管理用!AO52="事業始期_通常",フラグ管理用!AF52&lt;17),"error",IF(AND(フラグ管理用!AO52="事業始期_補助",フラグ管理用!AF52&lt;14),"error",""))))</f>
        <v/>
      </c>
      <c r="BP58" s="422" t="str">
        <f t="shared" si="11"/>
        <v/>
      </c>
      <c r="BQ58" s="422" t="str">
        <f>IF(E58="","",IF(AND(フラグ管理用!AP52="事業終期_通常",OR(フラグ管理用!AG52&lt;17,フラグ管理用!AG52&gt;28)),"error",IF(AND(フラグ管理用!AP52="事業終期_基金",フラグ管理用!AG52&lt;17),"error","")))</f>
        <v/>
      </c>
      <c r="BR58" s="422" t="str">
        <f>IF(E58="","",IF(VLOOKUP(AF58,―!$X$2:$Y$30,2,FALSE)&lt;=VLOOKUP(AG58,―!$X$2:$Y$30,2,FALSE),"","error"))</f>
        <v/>
      </c>
      <c r="BS58" s="422" t="str">
        <f t="shared" si="12"/>
        <v/>
      </c>
      <c r="BT58" s="422" t="str">
        <f t="shared" si="13"/>
        <v/>
      </c>
      <c r="BU58" s="422" t="str">
        <f>IF(E58="","",IF(AND(フラグ管理用!AQ52="予算区分_地単_通常",フラグ管理用!AL52&gt;3),"error",IF(AND(フラグ管理用!AQ52="予算区分_地単_検査等",フラグ管理用!AL52&gt;6),"error",IF(AND(フラグ管理用!AQ52="予算区分_補助",フラグ管理用!AL52&lt;7),"error",""))))</f>
        <v/>
      </c>
      <c r="BV58" s="452" t="str">
        <f>フラグ管理用!AW52</f>
        <v/>
      </c>
      <c r="BW58" s="458" t="str">
        <f t="shared" si="14"/>
        <v/>
      </c>
    </row>
    <row r="59" spans="1:75">
      <c r="A59" s="6"/>
      <c r="B59" s="14"/>
      <c r="C59" s="39">
        <v>29</v>
      </c>
      <c r="D59" s="48"/>
      <c r="E59" s="57"/>
      <c r="F59" s="57"/>
      <c r="G59" s="78"/>
      <c r="H59" s="86"/>
      <c r="I59" s="96" t="str">
        <f>IF(E59="補",VLOOKUP(H59,'事業名一覧 '!$A$3:$C$55,3,FALSE),"")</f>
        <v/>
      </c>
      <c r="J59" s="112"/>
      <c r="K59" s="112"/>
      <c r="L59" s="112"/>
      <c r="M59" s="112"/>
      <c r="N59" s="112"/>
      <c r="O59" s="112"/>
      <c r="P59" s="86"/>
      <c r="Q59" s="179" t="str">
        <f t="shared" si="1"/>
        <v/>
      </c>
      <c r="R59" s="194" t="str">
        <f t="shared" si="16"/>
        <v/>
      </c>
      <c r="S59" s="200"/>
      <c r="T59" s="211"/>
      <c r="U59" s="211"/>
      <c r="V59" s="211"/>
      <c r="W59" s="233"/>
      <c r="X59" s="233"/>
      <c r="Y59" s="211"/>
      <c r="Z59" s="211"/>
      <c r="AA59" s="86"/>
      <c r="AB59" s="112"/>
      <c r="AC59" s="112"/>
      <c r="AD59" s="112"/>
      <c r="AE59" s="57"/>
      <c r="AF59" s="57"/>
      <c r="AG59" s="57"/>
      <c r="AH59" s="321"/>
      <c r="AI59" s="321"/>
      <c r="AJ59" s="86"/>
      <c r="AK59" s="86"/>
      <c r="AL59" s="354"/>
      <c r="AM59" s="372"/>
      <c r="AN59" s="381"/>
      <c r="AO59" s="392" t="str">
        <f t="shared" si="2"/>
        <v/>
      </c>
      <c r="AP59" s="397" t="str">
        <f t="shared" si="17"/>
        <v/>
      </c>
      <c r="AQ59" s="402" t="str">
        <f t="shared" si="15"/>
        <v/>
      </c>
      <c r="AR59" s="407" t="str">
        <f>IF(E59="","",IF(AND(フラグ管理用!G53=2,フラグ管理用!F53=1),"error",""))</f>
        <v/>
      </c>
      <c r="AS59" s="407" t="str">
        <f>IF(E59="","",IF(AND(フラグ管理用!G53=2,フラグ管理用!E53=1),"error",""))</f>
        <v/>
      </c>
      <c r="AT59" s="415" t="str">
        <f t="shared" si="18"/>
        <v/>
      </c>
      <c r="AU59" s="422" t="str">
        <f>IF(E59="","",IF(フラグ管理用!AX53=1,"",IF(AND(フラグ管理用!E53=1,フラグ管理用!J53=1),"",IF(AND(フラグ管理用!E53=2,フラグ管理用!F53=1,フラグ管理用!J53=1),"",IF(AND(フラグ管理用!E53=2,フラグ管理用!F53=2,フラグ管理用!G53=1),"",IF(AND(フラグ管理用!E53=2,フラグ管理用!F53=2,フラグ管理用!G53=2,フラグ管理用!K53=1),"","error"))))))</f>
        <v/>
      </c>
      <c r="AV59" s="428" t="str">
        <f t="shared" si="19"/>
        <v/>
      </c>
      <c r="AW59" s="428" t="str">
        <f t="shared" si="4"/>
        <v/>
      </c>
      <c r="AX59" s="428" t="str">
        <f t="shared" si="5"/>
        <v/>
      </c>
      <c r="AY59" s="428" t="str">
        <f>IF(E59="","",IF(AND(フラグ管理用!J53=1,フラグ管理用!O53=1),"",IF(AND(フラグ管理用!K53=1,フラグ管理用!O53&gt;1,フラグ管理用!G53=1),"","error")))</f>
        <v/>
      </c>
      <c r="AZ59" s="428" t="str">
        <f>IF(E59="","",IF(AND(フラグ管理用!O53=10,ISBLANK(P59)=FALSE),"",IF(AND(フラグ管理用!O53&lt;10,ISBLANK(P59)=TRUE),"","error")))</f>
        <v/>
      </c>
      <c r="BA59" s="422" t="str">
        <f t="shared" si="6"/>
        <v/>
      </c>
      <c r="BB59" s="422" t="str">
        <f t="shared" si="20"/>
        <v/>
      </c>
      <c r="BC59" s="422" t="str">
        <f>IF(E59="","",IF(AND(フラグ管理用!F53=2,フラグ管理用!J53=1),IF(OR(U59&lt;&gt;0,V59&lt;&gt;0,W59&lt;&gt;0,X59&lt;&gt;0),"error",""),""))</f>
        <v/>
      </c>
      <c r="BD59" s="422" t="str">
        <f>IF(E59="","",IF(AND(フラグ管理用!K53=1,フラグ管理用!G53=1),IF(OR(S59&lt;&gt;0,T59&lt;&gt;0,W59&lt;&gt;0,X59&lt;&gt;0),"error",""),""))</f>
        <v/>
      </c>
      <c r="BE59" s="422" t="str">
        <f t="shared" si="21"/>
        <v/>
      </c>
      <c r="BF59" s="422" t="str">
        <f t="shared" si="22"/>
        <v/>
      </c>
      <c r="BG59" s="422"/>
      <c r="BH59" s="422" t="str">
        <f t="shared" si="7"/>
        <v/>
      </c>
      <c r="BI59" s="422" t="str">
        <f t="shared" si="8"/>
        <v/>
      </c>
      <c r="BJ59" s="422" t="str">
        <f t="shared" si="9"/>
        <v/>
      </c>
      <c r="BK59" s="422" t="str">
        <f>IF(E59="","",IF(フラグ管理用!AD53=2,IF(AND(フラグ管理用!E53=2,フラグ管理用!AA53=1),"","error"),""))</f>
        <v/>
      </c>
      <c r="BL59" s="422" t="str">
        <f>IF(E59="","",IF(AND(フラグ管理用!E53=1,フラグ管理用!K53=1,H59&lt;&gt;"妊娠出産子育て支援交付金"),"error",""))</f>
        <v/>
      </c>
      <c r="BM59" s="422"/>
      <c r="BN59" s="422" t="str">
        <f t="shared" si="10"/>
        <v/>
      </c>
      <c r="BO59" s="422" t="str">
        <f>IF(E59="","",IF(フラグ管理用!AF53=29,"error",IF(AND(フラグ管理用!AO53="事業始期_通常",フラグ管理用!AF53&lt;17),"error",IF(AND(フラグ管理用!AO53="事業始期_補助",フラグ管理用!AF53&lt;14),"error",""))))</f>
        <v/>
      </c>
      <c r="BP59" s="422" t="str">
        <f t="shared" si="11"/>
        <v/>
      </c>
      <c r="BQ59" s="422" t="str">
        <f>IF(E59="","",IF(AND(フラグ管理用!AP53="事業終期_通常",OR(フラグ管理用!AG53&lt;17,フラグ管理用!AG53&gt;28)),"error",IF(AND(フラグ管理用!AP53="事業終期_基金",フラグ管理用!AG53&lt;17),"error","")))</f>
        <v/>
      </c>
      <c r="BR59" s="422" t="str">
        <f>IF(E59="","",IF(VLOOKUP(AF59,―!$X$2:$Y$30,2,FALSE)&lt;=VLOOKUP(AG59,―!$X$2:$Y$30,2,FALSE),"","error"))</f>
        <v/>
      </c>
      <c r="BS59" s="422" t="str">
        <f t="shared" si="12"/>
        <v/>
      </c>
      <c r="BT59" s="422" t="str">
        <f t="shared" si="13"/>
        <v/>
      </c>
      <c r="BU59" s="422" t="str">
        <f>IF(E59="","",IF(AND(フラグ管理用!AQ53="予算区分_地単_通常",フラグ管理用!AL53&gt;3),"error",IF(AND(フラグ管理用!AQ53="予算区分_地単_検査等",フラグ管理用!AL53&gt;6),"error",IF(AND(フラグ管理用!AQ53="予算区分_補助",フラグ管理用!AL53&lt;7),"error",""))))</f>
        <v/>
      </c>
      <c r="BV59" s="452" t="str">
        <f>フラグ管理用!AW53</f>
        <v/>
      </c>
      <c r="BW59" s="457" t="str">
        <f t="shared" si="14"/>
        <v/>
      </c>
    </row>
    <row r="60" spans="1:75">
      <c r="A60" s="6"/>
      <c r="B60" s="14"/>
      <c r="C60" s="39">
        <v>30</v>
      </c>
      <c r="D60" s="48"/>
      <c r="E60" s="57"/>
      <c r="F60" s="57"/>
      <c r="G60" s="78"/>
      <c r="H60" s="86"/>
      <c r="I60" s="96" t="str">
        <f>IF(E60="補",VLOOKUP(H60,'事業名一覧 '!$A$3:$C$55,3,FALSE),"")</f>
        <v/>
      </c>
      <c r="J60" s="112"/>
      <c r="K60" s="112"/>
      <c r="L60" s="112"/>
      <c r="M60" s="112"/>
      <c r="N60" s="112"/>
      <c r="O60" s="112"/>
      <c r="P60" s="86"/>
      <c r="Q60" s="179" t="str">
        <f t="shared" si="1"/>
        <v/>
      </c>
      <c r="R60" s="194" t="str">
        <f t="shared" si="16"/>
        <v/>
      </c>
      <c r="S60" s="200"/>
      <c r="T60" s="211"/>
      <c r="U60" s="211"/>
      <c r="V60" s="211"/>
      <c r="W60" s="233"/>
      <c r="X60" s="233"/>
      <c r="Y60" s="211"/>
      <c r="Z60" s="211"/>
      <c r="AA60" s="86"/>
      <c r="AB60" s="112"/>
      <c r="AC60" s="112"/>
      <c r="AD60" s="112"/>
      <c r="AE60" s="57"/>
      <c r="AF60" s="57"/>
      <c r="AG60" s="57"/>
      <c r="AH60" s="321"/>
      <c r="AI60" s="321"/>
      <c r="AJ60" s="86"/>
      <c r="AK60" s="86"/>
      <c r="AL60" s="354"/>
      <c r="AM60" s="372"/>
      <c r="AN60" s="381"/>
      <c r="AO60" s="392" t="str">
        <f t="shared" si="2"/>
        <v/>
      </c>
      <c r="AP60" s="397" t="str">
        <f t="shared" si="17"/>
        <v/>
      </c>
      <c r="AQ60" s="402" t="str">
        <f t="shared" si="15"/>
        <v/>
      </c>
      <c r="AR60" s="407" t="str">
        <f>IF(E60="","",IF(AND(フラグ管理用!G54=2,フラグ管理用!F54=1),"error",""))</f>
        <v/>
      </c>
      <c r="AS60" s="407" t="str">
        <f>IF(E60="","",IF(AND(フラグ管理用!G54=2,フラグ管理用!E54=1),"error",""))</f>
        <v/>
      </c>
      <c r="AT60" s="415" t="str">
        <f t="shared" si="18"/>
        <v/>
      </c>
      <c r="AU60" s="422" t="str">
        <f>IF(E60="","",IF(フラグ管理用!AX54=1,"",IF(AND(フラグ管理用!E54=1,フラグ管理用!J54=1),"",IF(AND(フラグ管理用!E54=2,フラグ管理用!F54=1,フラグ管理用!J54=1),"",IF(AND(フラグ管理用!E54=2,フラグ管理用!F54=2,フラグ管理用!G54=1),"",IF(AND(フラグ管理用!E54=2,フラグ管理用!F54=2,フラグ管理用!G54=2,フラグ管理用!K54=1),"","error"))))))</f>
        <v/>
      </c>
      <c r="AV60" s="428" t="str">
        <f t="shared" si="19"/>
        <v/>
      </c>
      <c r="AW60" s="428" t="str">
        <f t="shared" si="4"/>
        <v/>
      </c>
      <c r="AX60" s="428" t="str">
        <f t="shared" si="5"/>
        <v/>
      </c>
      <c r="AY60" s="428" t="str">
        <f>IF(E60="","",IF(AND(フラグ管理用!J54=1,フラグ管理用!O54=1),"",IF(AND(フラグ管理用!K54=1,フラグ管理用!O54&gt;1,フラグ管理用!G54=1),"","error")))</f>
        <v/>
      </c>
      <c r="AZ60" s="428" t="str">
        <f>IF(E60="","",IF(AND(フラグ管理用!O54=10,ISBLANK(P60)=FALSE),"",IF(AND(フラグ管理用!O54&lt;10,ISBLANK(P60)=TRUE),"","error")))</f>
        <v/>
      </c>
      <c r="BA60" s="422" t="str">
        <f t="shared" si="6"/>
        <v/>
      </c>
      <c r="BB60" s="422" t="str">
        <f t="shared" si="20"/>
        <v/>
      </c>
      <c r="BC60" s="422" t="str">
        <f>IF(E60="","",IF(AND(フラグ管理用!F54=2,フラグ管理用!J54=1),IF(OR(U60&lt;&gt;0,V60&lt;&gt;0,W60&lt;&gt;0,X60&lt;&gt;0),"error",""),""))</f>
        <v/>
      </c>
      <c r="BD60" s="422" t="str">
        <f>IF(E60="","",IF(AND(フラグ管理用!K54=1,フラグ管理用!G54=1),IF(OR(S60&lt;&gt;0,T60&lt;&gt;0,W60&lt;&gt;0,X60&lt;&gt;0),"error",""),""))</f>
        <v/>
      </c>
      <c r="BE60" s="422" t="str">
        <f t="shared" si="21"/>
        <v/>
      </c>
      <c r="BF60" s="422" t="str">
        <f t="shared" si="22"/>
        <v/>
      </c>
      <c r="BG60" s="422"/>
      <c r="BH60" s="422" t="str">
        <f t="shared" si="7"/>
        <v/>
      </c>
      <c r="BI60" s="422" t="str">
        <f t="shared" si="8"/>
        <v/>
      </c>
      <c r="BJ60" s="422" t="str">
        <f t="shared" si="9"/>
        <v/>
      </c>
      <c r="BK60" s="422" t="str">
        <f>IF(E60="","",IF(フラグ管理用!AD54=2,IF(AND(フラグ管理用!E54=2,フラグ管理用!AA54=1),"","error"),""))</f>
        <v/>
      </c>
      <c r="BL60" s="422" t="str">
        <f>IF(E60="","",IF(AND(フラグ管理用!E54=1,フラグ管理用!K54=1,H60&lt;&gt;"妊娠出産子育て支援交付金"),"error",""))</f>
        <v/>
      </c>
      <c r="BM60" s="422"/>
      <c r="BN60" s="422" t="str">
        <f t="shared" si="10"/>
        <v/>
      </c>
      <c r="BO60" s="422" t="str">
        <f>IF(E60="","",IF(フラグ管理用!AF54=29,"error",IF(AND(フラグ管理用!AO54="事業始期_通常",フラグ管理用!AF54&lt;17),"error",IF(AND(フラグ管理用!AO54="事業始期_補助",フラグ管理用!AF54&lt;14),"error",""))))</f>
        <v/>
      </c>
      <c r="BP60" s="422" t="str">
        <f t="shared" si="11"/>
        <v/>
      </c>
      <c r="BQ60" s="422" t="str">
        <f>IF(E60="","",IF(AND(フラグ管理用!AP54="事業終期_通常",OR(フラグ管理用!AG54&lt;17,フラグ管理用!AG54&gt;28)),"error",IF(AND(フラグ管理用!AP54="事業終期_基金",フラグ管理用!AG54&lt;17),"error","")))</f>
        <v/>
      </c>
      <c r="BR60" s="422" t="str">
        <f>IF(E60="","",IF(VLOOKUP(AF60,―!$X$2:$Y$30,2,FALSE)&lt;=VLOOKUP(AG60,―!$X$2:$Y$30,2,FALSE),"","error"))</f>
        <v/>
      </c>
      <c r="BS60" s="422" t="str">
        <f t="shared" si="12"/>
        <v/>
      </c>
      <c r="BT60" s="422" t="str">
        <f t="shared" si="13"/>
        <v/>
      </c>
      <c r="BU60" s="422" t="str">
        <f>IF(E60="","",IF(AND(フラグ管理用!AQ54="予算区分_地単_通常",フラグ管理用!AL54&gt;3),"error",IF(AND(フラグ管理用!AQ54="予算区分_地単_検査等",フラグ管理用!AL54&gt;6),"error",IF(AND(フラグ管理用!AQ54="予算区分_補助",フラグ管理用!AL54&lt;7),"error",""))))</f>
        <v/>
      </c>
      <c r="BV60" s="452" t="str">
        <f>フラグ管理用!AW54</f>
        <v/>
      </c>
      <c r="BW60" s="457" t="str">
        <f t="shared" si="14"/>
        <v/>
      </c>
    </row>
    <row r="61" spans="1:75">
      <c r="A61" s="6"/>
      <c r="B61" s="14"/>
      <c r="C61" s="39">
        <v>31</v>
      </c>
      <c r="D61" s="48"/>
      <c r="E61" s="57"/>
      <c r="F61" s="57"/>
      <c r="G61" s="78"/>
      <c r="H61" s="86"/>
      <c r="I61" s="96" t="str">
        <f>IF(E61="補",VLOOKUP(H61,'事業名一覧 '!$A$3:$C$55,3,FALSE),"")</f>
        <v/>
      </c>
      <c r="J61" s="112"/>
      <c r="K61" s="112"/>
      <c r="L61" s="112"/>
      <c r="M61" s="112"/>
      <c r="N61" s="112"/>
      <c r="O61" s="112"/>
      <c r="P61" s="86"/>
      <c r="Q61" s="179" t="str">
        <f t="shared" si="1"/>
        <v/>
      </c>
      <c r="R61" s="194" t="str">
        <f t="shared" si="16"/>
        <v/>
      </c>
      <c r="S61" s="200"/>
      <c r="T61" s="211"/>
      <c r="U61" s="211"/>
      <c r="V61" s="211"/>
      <c r="W61" s="233"/>
      <c r="X61" s="233"/>
      <c r="Y61" s="211"/>
      <c r="Z61" s="211"/>
      <c r="AA61" s="86"/>
      <c r="AB61" s="112"/>
      <c r="AC61" s="112"/>
      <c r="AD61" s="112"/>
      <c r="AE61" s="57"/>
      <c r="AF61" s="57"/>
      <c r="AG61" s="57"/>
      <c r="AH61" s="321"/>
      <c r="AI61" s="321"/>
      <c r="AJ61" s="86"/>
      <c r="AK61" s="86"/>
      <c r="AL61" s="354"/>
      <c r="AM61" s="372"/>
      <c r="AN61" s="381"/>
      <c r="AO61" s="392" t="str">
        <f t="shared" si="2"/>
        <v/>
      </c>
      <c r="AP61" s="397" t="str">
        <f t="shared" si="17"/>
        <v/>
      </c>
      <c r="AQ61" s="402" t="str">
        <f t="shared" si="15"/>
        <v/>
      </c>
      <c r="AR61" s="407" t="str">
        <f>IF(E61="","",IF(AND(フラグ管理用!G55=2,フラグ管理用!F55=1),"error",""))</f>
        <v/>
      </c>
      <c r="AS61" s="407" t="str">
        <f>IF(E61="","",IF(AND(フラグ管理用!G55=2,フラグ管理用!E55=1),"error",""))</f>
        <v/>
      </c>
      <c r="AT61" s="415" t="str">
        <f t="shared" si="18"/>
        <v/>
      </c>
      <c r="AU61" s="422" t="str">
        <f>IF(E61="","",IF(フラグ管理用!AX55=1,"",IF(AND(フラグ管理用!E55=1,フラグ管理用!J55=1),"",IF(AND(フラグ管理用!E55=2,フラグ管理用!F55=1,フラグ管理用!J55=1),"",IF(AND(フラグ管理用!E55=2,フラグ管理用!F55=2,フラグ管理用!G55=1),"",IF(AND(フラグ管理用!E55=2,フラグ管理用!F55=2,フラグ管理用!G55=2,フラグ管理用!K55=1),"","error"))))))</f>
        <v/>
      </c>
      <c r="AV61" s="428" t="str">
        <f t="shared" si="19"/>
        <v/>
      </c>
      <c r="AW61" s="428" t="str">
        <f t="shared" si="4"/>
        <v/>
      </c>
      <c r="AX61" s="428" t="str">
        <f t="shared" si="5"/>
        <v/>
      </c>
      <c r="AY61" s="428" t="str">
        <f>IF(E61="","",IF(AND(フラグ管理用!J55=1,フラグ管理用!O55=1),"",IF(AND(フラグ管理用!K55=1,フラグ管理用!O55&gt;1,フラグ管理用!G55=1),"","error")))</f>
        <v/>
      </c>
      <c r="AZ61" s="428" t="str">
        <f>IF(E61="","",IF(AND(フラグ管理用!O55=10,ISBLANK(P61)=FALSE),"",IF(AND(フラグ管理用!O55&lt;10,ISBLANK(P61)=TRUE),"","error")))</f>
        <v/>
      </c>
      <c r="BA61" s="422" t="str">
        <f t="shared" si="6"/>
        <v/>
      </c>
      <c r="BB61" s="422" t="str">
        <f t="shared" si="20"/>
        <v/>
      </c>
      <c r="BC61" s="422" t="str">
        <f>IF(E61="","",IF(AND(フラグ管理用!F55=2,フラグ管理用!J55=1),IF(OR(U61&lt;&gt;0,V61&lt;&gt;0,W61&lt;&gt;0,X61&lt;&gt;0),"error",""),""))</f>
        <v/>
      </c>
      <c r="BD61" s="422" t="str">
        <f>IF(E61="","",IF(AND(フラグ管理用!K55=1,フラグ管理用!G55=1),IF(OR(S61&lt;&gt;0,T61&lt;&gt;0,W61&lt;&gt;0,X61&lt;&gt;0),"error",""),""))</f>
        <v/>
      </c>
      <c r="BE61" s="422" t="str">
        <f t="shared" si="21"/>
        <v/>
      </c>
      <c r="BF61" s="422" t="str">
        <f t="shared" si="22"/>
        <v/>
      </c>
      <c r="BG61" s="422"/>
      <c r="BH61" s="422" t="str">
        <f t="shared" si="7"/>
        <v/>
      </c>
      <c r="BI61" s="422" t="str">
        <f t="shared" si="8"/>
        <v/>
      </c>
      <c r="BJ61" s="422" t="str">
        <f t="shared" si="9"/>
        <v/>
      </c>
      <c r="BK61" s="422" t="str">
        <f>IF(E61="","",IF(フラグ管理用!AD55=2,IF(AND(フラグ管理用!E55=2,フラグ管理用!AA55=1),"","error"),""))</f>
        <v/>
      </c>
      <c r="BL61" s="422" t="str">
        <f>IF(E61="","",IF(AND(フラグ管理用!E55=1,フラグ管理用!K55=1,H61&lt;&gt;"妊娠出産子育て支援交付金"),"error",""))</f>
        <v/>
      </c>
      <c r="BM61" s="422"/>
      <c r="BN61" s="422" t="str">
        <f t="shared" si="10"/>
        <v/>
      </c>
      <c r="BO61" s="422" t="str">
        <f>IF(E61="","",IF(フラグ管理用!AF55=29,"error",IF(AND(フラグ管理用!AO55="事業始期_通常",フラグ管理用!AF55&lt;17),"error",IF(AND(フラグ管理用!AO55="事業始期_補助",フラグ管理用!AF55&lt;14),"error",""))))</f>
        <v/>
      </c>
      <c r="BP61" s="422" t="str">
        <f t="shared" si="11"/>
        <v/>
      </c>
      <c r="BQ61" s="422" t="str">
        <f>IF(E61="","",IF(AND(フラグ管理用!AP55="事業終期_通常",OR(フラグ管理用!AG55&lt;17,フラグ管理用!AG55&gt;28)),"error",IF(AND(フラグ管理用!AP55="事業終期_基金",フラグ管理用!AG55&lt;17),"error","")))</f>
        <v/>
      </c>
      <c r="BR61" s="422" t="str">
        <f>IF(E61="","",IF(VLOOKUP(AF61,―!$X$2:$Y$30,2,FALSE)&lt;=VLOOKUP(AG61,―!$X$2:$Y$30,2,FALSE),"","error"))</f>
        <v/>
      </c>
      <c r="BS61" s="422" t="str">
        <f t="shared" si="12"/>
        <v/>
      </c>
      <c r="BT61" s="422" t="str">
        <f t="shared" si="13"/>
        <v/>
      </c>
      <c r="BU61" s="422" t="str">
        <f>IF(E61="","",IF(AND(フラグ管理用!AQ55="予算区分_地単_通常",フラグ管理用!AL55&gt;3),"error",IF(AND(フラグ管理用!AQ55="予算区分_地単_検査等",フラグ管理用!AL55&gt;6),"error",IF(AND(フラグ管理用!AQ55="予算区分_補助",フラグ管理用!AL55&lt;7),"error",""))))</f>
        <v/>
      </c>
      <c r="BV61" s="452" t="str">
        <f>フラグ管理用!AW55</f>
        <v/>
      </c>
      <c r="BW61" s="457" t="str">
        <f t="shared" si="14"/>
        <v/>
      </c>
    </row>
    <row r="62" spans="1:75">
      <c r="A62" s="6"/>
      <c r="B62" s="14"/>
      <c r="C62" s="40">
        <v>32</v>
      </c>
      <c r="D62" s="50"/>
      <c r="E62" s="57"/>
      <c r="F62" s="57"/>
      <c r="G62" s="78"/>
      <c r="H62" s="86"/>
      <c r="I62" s="96" t="str">
        <f>IF(E62="補",VLOOKUP(H62,'事業名一覧 '!$A$3:$C$55,3,FALSE),"")</f>
        <v/>
      </c>
      <c r="J62" s="112"/>
      <c r="K62" s="112"/>
      <c r="L62" s="112"/>
      <c r="M62" s="112"/>
      <c r="N62" s="112"/>
      <c r="O62" s="112"/>
      <c r="P62" s="86"/>
      <c r="Q62" s="179" t="str">
        <f t="shared" si="1"/>
        <v/>
      </c>
      <c r="R62" s="194" t="str">
        <f t="shared" si="16"/>
        <v/>
      </c>
      <c r="S62" s="200"/>
      <c r="T62" s="211"/>
      <c r="U62" s="211"/>
      <c r="V62" s="211"/>
      <c r="W62" s="233"/>
      <c r="X62" s="233"/>
      <c r="Y62" s="211"/>
      <c r="Z62" s="211"/>
      <c r="AA62" s="86"/>
      <c r="AB62" s="112"/>
      <c r="AC62" s="112"/>
      <c r="AD62" s="112"/>
      <c r="AE62" s="57"/>
      <c r="AF62" s="57"/>
      <c r="AG62" s="57"/>
      <c r="AH62" s="321"/>
      <c r="AI62" s="321"/>
      <c r="AJ62" s="86"/>
      <c r="AK62" s="86"/>
      <c r="AL62" s="354"/>
      <c r="AM62" s="372"/>
      <c r="AN62" s="381"/>
      <c r="AO62" s="392" t="str">
        <f t="shared" si="2"/>
        <v/>
      </c>
      <c r="AP62" s="397" t="str">
        <f t="shared" si="17"/>
        <v/>
      </c>
      <c r="AQ62" s="402" t="str">
        <f t="shared" si="15"/>
        <v/>
      </c>
      <c r="AR62" s="407" t="str">
        <f>IF(E62="","",IF(AND(フラグ管理用!G56=2,フラグ管理用!F56=1),"error",""))</f>
        <v/>
      </c>
      <c r="AS62" s="407" t="str">
        <f>IF(E62="","",IF(AND(フラグ管理用!G56=2,フラグ管理用!E56=1),"error",""))</f>
        <v/>
      </c>
      <c r="AT62" s="415" t="str">
        <f t="shared" si="18"/>
        <v/>
      </c>
      <c r="AU62" s="422" t="str">
        <f>IF(E62="","",IF(フラグ管理用!AX56=1,"",IF(AND(フラグ管理用!E56=1,フラグ管理用!J56=1),"",IF(AND(フラグ管理用!E56=2,フラグ管理用!F56=1,フラグ管理用!J56=1),"",IF(AND(フラグ管理用!E56=2,フラグ管理用!F56=2,フラグ管理用!G56=1),"",IF(AND(フラグ管理用!E56=2,フラグ管理用!F56=2,フラグ管理用!G56=2,フラグ管理用!K56=1),"","error"))))))</f>
        <v/>
      </c>
      <c r="AV62" s="428" t="str">
        <f t="shared" si="19"/>
        <v/>
      </c>
      <c r="AW62" s="428" t="str">
        <f t="shared" si="4"/>
        <v/>
      </c>
      <c r="AX62" s="428" t="str">
        <f t="shared" si="5"/>
        <v/>
      </c>
      <c r="AY62" s="428" t="str">
        <f>IF(E62="","",IF(AND(フラグ管理用!J56=1,フラグ管理用!O56=1),"",IF(AND(フラグ管理用!K56=1,フラグ管理用!O56&gt;1,フラグ管理用!G56=1),"","error")))</f>
        <v/>
      </c>
      <c r="AZ62" s="428" t="str">
        <f>IF(E62="","",IF(AND(フラグ管理用!O56=10,ISBLANK(P62)=FALSE),"",IF(AND(フラグ管理用!O56&lt;10,ISBLANK(P62)=TRUE),"","error")))</f>
        <v/>
      </c>
      <c r="BA62" s="422" t="str">
        <f t="shared" si="6"/>
        <v/>
      </c>
      <c r="BB62" s="422" t="str">
        <f t="shared" si="20"/>
        <v/>
      </c>
      <c r="BC62" s="422" t="str">
        <f>IF(E62="","",IF(AND(フラグ管理用!F56=2,フラグ管理用!J56=1),IF(OR(U62&lt;&gt;0,V62&lt;&gt;0,W62&lt;&gt;0,X62&lt;&gt;0),"error",""),""))</f>
        <v/>
      </c>
      <c r="BD62" s="422" t="str">
        <f>IF(E62="","",IF(AND(フラグ管理用!K56=1,フラグ管理用!G56=1),IF(OR(S62&lt;&gt;0,T62&lt;&gt;0,W62&lt;&gt;0,X62&lt;&gt;0),"error",""),""))</f>
        <v/>
      </c>
      <c r="BE62" s="422" t="str">
        <f t="shared" si="21"/>
        <v/>
      </c>
      <c r="BF62" s="422" t="str">
        <f t="shared" si="22"/>
        <v/>
      </c>
      <c r="BG62" s="422"/>
      <c r="BH62" s="422" t="str">
        <f t="shared" si="7"/>
        <v/>
      </c>
      <c r="BI62" s="422" t="str">
        <f t="shared" si="8"/>
        <v/>
      </c>
      <c r="BJ62" s="422" t="str">
        <f t="shared" si="9"/>
        <v/>
      </c>
      <c r="BK62" s="422" t="str">
        <f>IF(E62="","",IF(フラグ管理用!AD56=2,IF(AND(フラグ管理用!E56=2,フラグ管理用!AA56=1),"","error"),""))</f>
        <v/>
      </c>
      <c r="BL62" s="422" t="str">
        <f>IF(E62="","",IF(AND(フラグ管理用!E56=1,フラグ管理用!K56=1,H62&lt;&gt;"妊娠出産子育て支援交付金"),"error",""))</f>
        <v/>
      </c>
      <c r="BM62" s="422"/>
      <c r="BN62" s="422" t="str">
        <f t="shared" si="10"/>
        <v/>
      </c>
      <c r="BO62" s="422" t="str">
        <f>IF(E62="","",IF(フラグ管理用!AF56=29,"error",IF(AND(フラグ管理用!AO56="事業始期_通常",フラグ管理用!AF56&lt;17),"error",IF(AND(フラグ管理用!AO56="事業始期_補助",フラグ管理用!AF56&lt;14),"error",""))))</f>
        <v/>
      </c>
      <c r="BP62" s="422" t="str">
        <f t="shared" si="11"/>
        <v/>
      </c>
      <c r="BQ62" s="422" t="str">
        <f>IF(E62="","",IF(AND(フラグ管理用!AP56="事業終期_通常",OR(フラグ管理用!AG56&lt;17,フラグ管理用!AG56&gt;28)),"error",IF(AND(フラグ管理用!AP56="事業終期_基金",フラグ管理用!AG56&lt;17),"error","")))</f>
        <v/>
      </c>
      <c r="BR62" s="422" t="str">
        <f>IF(E62="","",IF(VLOOKUP(AF62,―!$X$2:$Y$30,2,FALSE)&lt;=VLOOKUP(AG62,―!$X$2:$Y$30,2,FALSE),"","error"))</f>
        <v/>
      </c>
      <c r="BS62" s="422" t="str">
        <f t="shared" si="12"/>
        <v/>
      </c>
      <c r="BT62" s="422" t="str">
        <f t="shared" si="13"/>
        <v/>
      </c>
      <c r="BU62" s="422" t="str">
        <f>IF(E62="","",IF(AND(フラグ管理用!AQ56="予算区分_地単_通常",フラグ管理用!AL56&gt;3),"error",IF(AND(フラグ管理用!AQ56="予算区分_地単_検査等",フラグ管理用!AL56&gt;6),"error",IF(AND(フラグ管理用!AQ56="予算区分_補助",フラグ管理用!AL56&lt;7),"error",""))))</f>
        <v/>
      </c>
      <c r="BV62" s="452" t="str">
        <f>フラグ管理用!AW56</f>
        <v/>
      </c>
      <c r="BW62" s="457" t="str">
        <f t="shared" si="14"/>
        <v/>
      </c>
    </row>
    <row r="63" spans="1:75">
      <c r="A63" s="6"/>
      <c r="B63" s="14"/>
      <c r="C63" s="40">
        <v>33</v>
      </c>
      <c r="D63" s="50"/>
      <c r="E63" s="57"/>
      <c r="F63" s="57"/>
      <c r="G63" s="78"/>
      <c r="H63" s="86"/>
      <c r="I63" s="96" t="str">
        <f>IF(E63="補",VLOOKUP(H63,'事業名一覧 '!$A$3:$C$55,3,FALSE),"")</f>
        <v/>
      </c>
      <c r="J63" s="112"/>
      <c r="K63" s="112"/>
      <c r="L63" s="112"/>
      <c r="M63" s="112"/>
      <c r="N63" s="112"/>
      <c r="O63" s="112"/>
      <c r="P63" s="86"/>
      <c r="Q63" s="179" t="str">
        <f t="shared" si="1"/>
        <v/>
      </c>
      <c r="R63" s="194" t="str">
        <f t="shared" si="16"/>
        <v/>
      </c>
      <c r="S63" s="200"/>
      <c r="T63" s="211"/>
      <c r="U63" s="211"/>
      <c r="V63" s="211"/>
      <c r="W63" s="233"/>
      <c r="X63" s="233"/>
      <c r="Y63" s="211"/>
      <c r="Z63" s="211"/>
      <c r="AA63" s="86"/>
      <c r="AB63" s="112"/>
      <c r="AC63" s="112"/>
      <c r="AD63" s="112"/>
      <c r="AE63" s="57"/>
      <c r="AF63" s="57"/>
      <c r="AG63" s="57"/>
      <c r="AH63" s="321"/>
      <c r="AI63" s="321"/>
      <c r="AJ63" s="86"/>
      <c r="AK63" s="86"/>
      <c r="AL63" s="354"/>
      <c r="AM63" s="372"/>
      <c r="AN63" s="381"/>
      <c r="AO63" s="392" t="str">
        <f t="shared" si="2"/>
        <v/>
      </c>
      <c r="AP63" s="397" t="str">
        <f t="shared" si="17"/>
        <v/>
      </c>
      <c r="AQ63" s="402" t="str">
        <f t="shared" si="15"/>
        <v/>
      </c>
      <c r="AR63" s="407" t="str">
        <f>IF(E63="","",IF(AND(フラグ管理用!G57=2,フラグ管理用!F57=1),"error",""))</f>
        <v/>
      </c>
      <c r="AS63" s="407" t="str">
        <f>IF(E63="","",IF(AND(フラグ管理用!G57=2,フラグ管理用!E57=1),"error",""))</f>
        <v/>
      </c>
      <c r="AT63" s="415" t="str">
        <f t="shared" si="18"/>
        <v/>
      </c>
      <c r="AU63" s="422" t="str">
        <f>IF(E63="","",IF(フラグ管理用!AX57=1,"",IF(AND(フラグ管理用!E57=1,フラグ管理用!J57=1),"",IF(AND(フラグ管理用!E57=2,フラグ管理用!F57=1,フラグ管理用!J57=1),"",IF(AND(フラグ管理用!E57=2,フラグ管理用!F57=2,フラグ管理用!G57=1),"",IF(AND(フラグ管理用!E57=2,フラグ管理用!F57=2,フラグ管理用!G57=2,フラグ管理用!K57=1),"","error"))))))</f>
        <v/>
      </c>
      <c r="AV63" s="428" t="str">
        <f t="shared" si="19"/>
        <v/>
      </c>
      <c r="AW63" s="428" t="str">
        <f t="shared" si="4"/>
        <v/>
      </c>
      <c r="AX63" s="428" t="str">
        <f t="shared" si="5"/>
        <v/>
      </c>
      <c r="AY63" s="428" t="str">
        <f>IF(E63="","",IF(AND(フラグ管理用!J57=1,フラグ管理用!O57=1),"",IF(AND(フラグ管理用!K57=1,フラグ管理用!O57&gt;1,フラグ管理用!G57=1),"","error")))</f>
        <v/>
      </c>
      <c r="AZ63" s="428" t="str">
        <f>IF(E63="","",IF(AND(フラグ管理用!O57=10,ISBLANK(P63)=FALSE),"",IF(AND(フラグ管理用!O57&lt;10,ISBLANK(P63)=TRUE),"","error")))</f>
        <v/>
      </c>
      <c r="BA63" s="422" t="str">
        <f t="shared" si="6"/>
        <v/>
      </c>
      <c r="BB63" s="422" t="str">
        <f t="shared" si="20"/>
        <v/>
      </c>
      <c r="BC63" s="422" t="str">
        <f>IF(E63="","",IF(AND(フラグ管理用!F57=2,フラグ管理用!J57=1),IF(OR(U63&lt;&gt;0,V63&lt;&gt;0,W63&lt;&gt;0,X63&lt;&gt;0),"error",""),""))</f>
        <v/>
      </c>
      <c r="BD63" s="422" t="str">
        <f>IF(E63="","",IF(AND(フラグ管理用!K57=1,フラグ管理用!G57=1),IF(OR(S63&lt;&gt;0,T63&lt;&gt;0,W63&lt;&gt;0,X63&lt;&gt;0),"error",""),""))</f>
        <v/>
      </c>
      <c r="BE63" s="422" t="str">
        <f t="shared" si="21"/>
        <v/>
      </c>
      <c r="BF63" s="422" t="str">
        <f t="shared" si="22"/>
        <v/>
      </c>
      <c r="BG63" s="422"/>
      <c r="BH63" s="422" t="str">
        <f t="shared" si="7"/>
        <v/>
      </c>
      <c r="BI63" s="422" t="str">
        <f t="shared" si="8"/>
        <v/>
      </c>
      <c r="BJ63" s="422" t="str">
        <f t="shared" si="9"/>
        <v/>
      </c>
      <c r="BK63" s="422" t="str">
        <f>IF(E63="","",IF(フラグ管理用!AD57=2,IF(AND(フラグ管理用!E57=2,フラグ管理用!AA57=1),"","error"),""))</f>
        <v/>
      </c>
      <c r="BL63" s="422" t="str">
        <f>IF(E63="","",IF(AND(フラグ管理用!E57=1,フラグ管理用!K57=1,H63&lt;&gt;"妊娠出産子育て支援交付金"),"error",""))</f>
        <v/>
      </c>
      <c r="BM63" s="422"/>
      <c r="BN63" s="422" t="str">
        <f t="shared" si="10"/>
        <v/>
      </c>
      <c r="BO63" s="422" t="str">
        <f>IF(E63="","",IF(フラグ管理用!AF57=29,"error",IF(AND(フラグ管理用!AO57="事業始期_通常",フラグ管理用!AF57&lt;17),"error",IF(AND(フラグ管理用!AO57="事業始期_補助",フラグ管理用!AF57&lt;14),"error",""))))</f>
        <v/>
      </c>
      <c r="BP63" s="422" t="str">
        <f t="shared" si="11"/>
        <v/>
      </c>
      <c r="BQ63" s="422" t="str">
        <f>IF(E63="","",IF(AND(フラグ管理用!AP57="事業終期_通常",OR(フラグ管理用!AG57&lt;17,フラグ管理用!AG57&gt;28)),"error",IF(AND(フラグ管理用!AP57="事業終期_基金",フラグ管理用!AG57&lt;17),"error","")))</f>
        <v/>
      </c>
      <c r="BR63" s="422" t="str">
        <f>IF(E63="","",IF(VLOOKUP(AF63,―!$X$2:$Y$30,2,FALSE)&lt;=VLOOKUP(AG63,―!$X$2:$Y$30,2,FALSE),"","error"))</f>
        <v/>
      </c>
      <c r="BS63" s="422" t="str">
        <f t="shared" si="12"/>
        <v/>
      </c>
      <c r="BT63" s="422" t="str">
        <f t="shared" si="13"/>
        <v/>
      </c>
      <c r="BU63" s="422" t="str">
        <f>IF(E63="","",IF(AND(フラグ管理用!AQ57="予算区分_地単_通常",フラグ管理用!AL57&gt;3),"error",IF(AND(フラグ管理用!AQ57="予算区分_地単_検査等",フラグ管理用!AL57&gt;6),"error",IF(AND(フラグ管理用!AQ57="予算区分_補助",フラグ管理用!AL57&lt;7),"error",""))))</f>
        <v/>
      </c>
      <c r="BV63" s="452" t="str">
        <f>フラグ管理用!AW57</f>
        <v/>
      </c>
      <c r="BW63" s="457" t="str">
        <f t="shared" si="14"/>
        <v/>
      </c>
    </row>
    <row r="64" spans="1:75">
      <c r="A64" s="6"/>
      <c r="B64" s="14"/>
      <c r="C64" s="40">
        <v>34</v>
      </c>
      <c r="D64" s="50"/>
      <c r="E64" s="57"/>
      <c r="F64" s="57"/>
      <c r="G64" s="78"/>
      <c r="H64" s="86"/>
      <c r="I64" s="96" t="str">
        <f>IF(E64="補",VLOOKUP(H64,'事業名一覧 '!$A$3:$C$55,3,FALSE),"")</f>
        <v/>
      </c>
      <c r="J64" s="112"/>
      <c r="K64" s="112"/>
      <c r="L64" s="112"/>
      <c r="M64" s="112"/>
      <c r="N64" s="112"/>
      <c r="O64" s="112"/>
      <c r="P64" s="86"/>
      <c r="Q64" s="179" t="str">
        <f t="shared" si="1"/>
        <v/>
      </c>
      <c r="R64" s="194" t="str">
        <f t="shared" si="16"/>
        <v/>
      </c>
      <c r="S64" s="200"/>
      <c r="T64" s="211"/>
      <c r="U64" s="211"/>
      <c r="V64" s="211"/>
      <c r="W64" s="233"/>
      <c r="X64" s="233"/>
      <c r="Y64" s="211"/>
      <c r="Z64" s="211"/>
      <c r="AA64" s="86"/>
      <c r="AB64" s="112"/>
      <c r="AC64" s="112"/>
      <c r="AD64" s="112"/>
      <c r="AE64" s="57"/>
      <c r="AF64" s="57"/>
      <c r="AG64" s="57"/>
      <c r="AH64" s="321"/>
      <c r="AI64" s="321"/>
      <c r="AJ64" s="86"/>
      <c r="AK64" s="86"/>
      <c r="AL64" s="354"/>
      <c r="AM64" s="372"/>
      <c r="AN64" s="381"/>
      <c r="AO64" s="392" t="str">
        <f t="shared" si="2"/>
        <v/>
      </c>
      <c r="AP64" s="397" t="str">
        <f t="shared" si="17"/>
        <v/>
      </c>
      <c r="AQ64" s="402" t="str">
        <f t="shared" si="15"/>
        <v/>
      </c>
      <c r="AR64" s="407" t="str">
        <f>IF(E64="","",IF(AND(フラグ管理用!G58=2,フラグ管理用!F58=1),"error",""))</f>
        <v/>
      </c>
      <c r="AS64" s="407" t="str">
        <f>IF(E64="","",IF(AND(フラグ管理用!G58=2,フラグ管理用!E58=1),"error",""))</f>
        <v/>
      </c>
      <c r="AT64" s="415" t="str">
        <f t="shared" si="18"/>
        <v/>
      </c>
      <c r="AU64" s="422" t="str">
        <f>IF(E64="","",IF(フラグ管理用!AX58=1,"",IF(AND(フラグ管理用!E58=1,フラグ管理用!J58=1),"",IF(AND(フラグ管理用!E58=2,フラグ管理用!F58=1,フラグ管理用!J58=1),"",IF(AND(フラグ管理用!E58=2,フラグ管理用!F58=2,フラグ管理用!G58=1),"",IF(AND(フラグ管理用!E58=2,フラグ管理用!F58=2,フラグ管理用!G58=2,フラグ管理用!K58=1),"","error"))))))</f>
        <v/>
      </c>
      <c r="AV64" s="428" t="str">
        <f t="shared" si="19"/>
        <v/>
      </c>
      <c r="AW64" s="428" t="str">
        <f t="shared" si="4"/>
        <v/>
      </c>
      <c r="AX64" s="428" t="str">
        <f t="shared" si="5"/>
        <v/>
      </c>
      <c r="AY64" s="428" t="str">
        <f>IF(E64="","",IF(AND(フラグ管理用!J58=1,フラグ管理用!O58=1),"",IF(AND(フラグ管理用!K58=1,フラグ管理用!O58&gt;1,フラグ管理用!G58=1),"","error")))</f>
        <v/>
      </c>
      <c r="AZ64" s="428" t="str">
        <f>IF(E64="","",IF(AND(フラグ管理用!O58=10,ISBLANK(P64)=FALSE),"",IF(AND(フラグ管理用!O58&lt;10,ISBLANK(P64)=TRUE),"","error")))</f>
        <v/>
      </c>
      <c r="BA64" s="422" t="str">
        <f t="shared" si="6"/>
        <v/>
      </c>
      <c r="BB64" s="422" t="str">
        <f t="shared" si="20"/>
        <v/>
      </c>
      <c r="BC64" s="422" t="str">
        <f>IF(E64="","",IF(AND(フラグ管理用!F58=2,フラグ管理用!J58=1),IF(OR(U64&lt;&gt;0,V64&lt;&gt;0,W64&lt;&gt;0,X64&lt;&gt;0),"error",""),""))</f>
        <v/>
      </c>
      <c r="BD64" s="422" t="str">
        <f>IF(E64="","",IF(AND(フラグ管理用!K58=1,フラグ管理用!G58=1),IF(OR(S64&lt;&gt;0,T64&lt;&gt;0,W64&lt;&gt;0,X64&lt;&gt;0),"error",""),""))</f>
        <v/>
      </c>
      <c r="BE64" s="422" t="str">
        <f t="shared" si="21"/>
        <v/>
      </c>
      <c r="BF64" s="422" t="str">
        <f t="shared" si="22"/>
        <v/>
      </c>
      <c r="BG64" s="422"/>
      <c r="BH64" s="422" t="str">
        <f t="shared" si="7"/>
        <v/>
      </c>
      <c r="BI64" s="422" t="str">
        <f t="shared" si="8"/>
        <v/>
      </c>
      <c r="BJ64" s="422" t="str">
        <f t="shared" si="9"/>
        <v/>
      </c>
      <c r="BK64" s="422" t="str">
        <f>IF(E64="","",IF(フラグ管理用!AD58=2,IF(AND(フラグ管理用!E58=2,フラグ管理用!AA58=1),"","error"),""))</f>
        <v/>
      </c>
      <c r="BL64" s="422" t="str">
        <f>IF(E64="","",IF(AND(フラグ管理用!E58=1,フラグ管理用!K58=1,H64&lt;&gt;"妊娠出産子育て支援交付金"),"error",""))</f>
        <v/>
      </c>
      <c r="BM64" s="422"/>
      <c r="BN64" s="422" t="str">
        <f t="shared" si="10"/>
        <v/>
      </c>
      <c r="BO64" s="422" t="str">
        <f>IF(E64="","",IF(フラグ管理用!AF58=29,"error",IF(AND(フラグ管理用!AO58="事業始期_通常",フラグ管理用!AF58&lt;17),"error",IF(AND(フラグ管理用!AO58="事業始期_補助",フラグ管理用!AF58&lt;14),"error",""))))</f>
        <v/>
      </c>
      <c r="BP64" s="422" t="str">
        <f t="shared" si="11"/>
        <v/>
      </c>
      <c r="BQ64" s="422" t="str">
        <f>IF(E64="","",IF(AND(フラグ管理用!AP58="事業終期_通常",OR(フラグ管理用!AG58&lt;17,フラグ管理用!AG58&gt;28)),"error",IF(AND(フラグ管理用!AP58="事業終期_基金",フラグ管理用!AG58&lt;17),"error","")))</f>
        <v/>
      </c>
      <c r="BR64" s="422" t="str">
        <f>IF(E64="","",IF(VLOOKUP(AF64,―!$X$2:$Y$30,2,FALSE)&lt;=VLOOKUP(AG64,―!$X$2:$Y$30,2,FALSE),"","error"))</f>
        <v/>
      </c>
      <c r="BS64" s="422" t="str">
        <f t="shared" si="12"/>
        <v/>
      </c>
      <c r="BT64" s="422" t="str">
        <f t="shared" si="13"/>
        <v/>
      </c>
      <c r="BU64" s="422" t="str">
        <f>IF(E64="","",IF(AND(フラグ管理用!AQ58="予算区分_地単_通常",フラグ管理用!AL58&gt;3),"error",IF(AND(フラグ管理用!AQ58="予算区分_地単_検査等",フラグ管理用!AL58&gt;6),"error",IF(AND(フラグ管理用!AQ58="予算区分_補助",フラグ管理用!AL58&lt;7),"error",""))))</f>
        <v/>
      </c>
      <c r="BV64" s="452" t="str">
        <f>フラグ管理用!AW58</f>
        <v/>
      </c>
      <c r="BW64" s="457" t="str">
        <f t="shared" si="14"/>
        <v/>
      </c>
    </row>
    <row r="65" spans="1:75">
      <c r="A65" s="6"/>
      <c r="B65" s="14"/>
      <c r="C65" s="40">
        <v>35</v>
      </c>
      <c r="D65" s="50"/>
      <c r="E65" s="57"/>
      <c r="F65" s="57"/>
      <c r="G65" s="78"/>
      <c r="H65" s="86"/>
      <c r="I65" s="96" t="str">
        <f>IF(E65="補",VLOOKUP(H65,'事業名一覧 '!$A$3:$C$55,3,FALSE),"")</f>
        <v/>
      </c>
      <c r="J65" s="112"/>
      <c r="K65" s="112"/>
      <c r="L65" s="112"/>
      <c r="M65" s="112"/>
      <c r="N65" s="112"/>
      <c r="O65" s="112"/>
      <c r="P65" s="86"/>
      <c r="Q65" s="179" t="str">
        <f t="shared" si="1"/>
        <v/>
      </c>
      <c r="R65" s="194" t="str">
        <f t="shared" si="16"/>
        <v/>
      </c>
      <c r="S65" s="200"/>
      <c r="T65" s="211"/>
      <c r="U65" s="211"/>
      <c r="V65" s="211"/>
      <c r="W65" s="233"/>
      <c r="X65" s="233"/>
      <c r="Y65" s="211"/>
      <c r="Z65" s="211"/>
      <c r="AA65" s="86"/>
      <c r="AB65" s="112"/>
      <c r="AC65" s="112"/>
      <c r="AD65" s="112"/>
      <c r="AE65" s="57"/>
      <c r="AF65" s="57"/>
      <c r="AG65" s="57"/>
      <c r="AH65" s="321"/>
      <c r="AI65" s="321"/>
      <c r="AJ65" s="86"/>
      <c r="AK65" s="86"/>
      <c r="AL65" s="354"/>
      <c r="AM65" s="372"/>
      <c r="AN65" s="381"/>
      <c r="AO65" s="392" t="str">
        <f t="shared" si="2"/>
        <v/>
      </c>
      <c r="AP65" s="397" t="str">
        <f t="shared" si="17"/>
        <v/>
      </c>
      <c r="AQ65" s="402" t="str">
        <f t="shared" si="15"/>
        <v/>
      </c>
      <c r="AR65" s="407" t="str">
        <f>IF(E65="","",IF(AND(フラグ管理用!G59=2,フラグ管理用!F59=1),"error",""))</f>
        <v/>
      </c>
      <c r="AS65" s="407" t="str">
        <f>IF(E65="","",IF(AND(フラグ管理用!G59=2,フラグ管理用!E59=1),"error",""))</f>
        <v/>
      </c>
      <c r="AT65" s="415" t="str">
        <f t="shared" si="18"/>
        <v/>
      </c>
      <c r="AU65" s="422" t="str">
        <f>IF(E65="","",IF(フラグ管理用!AX59=1,"",IF(AND(フラグ管理用!E59=1,フラグ管理用!J59=1),"",IF(AND(フラグ管理用!E59=2,フラグ管理用!F59=1,フラグ管理用!J59=1),"",IF(AND(フラグ管理用!E59=2,フラグ管理用!F59=2,フラグ管理用!G59=1),"",IF(AND(フラグ管理用!E59=2,フラグ管理用!F59=2,フラグ管理用!G59=2,フラグ管理用!K59=1),"","error"))))))</f>
        <v/>
      </c>
      <c r="AV65" s="428" t="str">
        <f t="shared" si="19"/>
        <v/>
      </c>
      <c r="AW65" s="428" t="str">
        <f t="shared" si="4"/>
        <v/>
      </c>
      <c r="AX65" s="428" t="str">
        <f t="shared" si="5"/>
        <v/>
      </c>
      <c r="AY65" s="428" t="str">
        <f>IF(E65="","",IF(AND(フラグ管理用!J59=1,フラグ管理用!O59=1),"",IF(AND(フラグ管理用!K59=1,フラグ管理用!O59&gt;1,フラグ管理用!G59=1),"","error")))</f>
        <v/>
      </c>
      <c r="AZ65" s="428" t="str">
        <f>IF(E65="","",IF(AND(フラグ管理用!O59=10,ISBLANK(P65)=FALSE),"",IF(AND(フラグ管理用!O59&lt;10,ISBLANK(P65)=TRUE),"","error")))</f>
        <v/>
      </c>
      <c r="BA65" s="422" t="str">
        <f t="shared" si="6"/>
        <v/>
      </c>
      <c r="BB65" s="422" t="str">
        <f t="shared" si="20"/>
        <v/>
      </c>
      <c r="BC65" s="422" t="str">
        <f>IF(E65="","",IF(AND(フラグ管理用!F59=2,フラグ管理用!J59=1),IF(OR(U65&lt;&gt;0,V65&lt;&gt;0,W65&lt;&gt;0,X65&lt;&gt;0),"error",""),""))</f>
        <v/>
      </c>
      <c r="BD65" s="422" t="str">
        <f>IF(E65="","",IF(AND(フラグ管理用!K59=1,フラグ管理用!G59=1),IF(OR(S65&lt;&gt;0,T65&lt;&gt;0,W65&lt;&gt;0,X65&lt;&gt;0),"error",""),""))</f>
        <v/>
      </c>
      <c r="BE65" s="422" t="str">
        <f t="shared" si="21"/>
        <v/>
      </c>
      <c r="BF65" s="422" t="str">
        <f t="shared" si="22"/>
        <v/>
      </c>
      <c r="BG65" s="422"/>
      <c r="BH65" s="422" t="str">
        <f t="shared" si="7"/>
        <v/>
      </c>
      <c r="BI65" s="422" t="str">
        <f t="shared" si="8"/>
        <v/>
      </c>
      <c r="BJ65" s="422" t="str">
        <f t="shared" si="9"/>
        <v/>
      </c>
      <c r="BK65" s="422" t="str">
        <f>IF(E65="","",IF(フラグ管理用!AD59=2,IF(AND(フラグ管理用!E59=2,フラグ管理用!AA59=1),"","error"),""))</f>
        <v/>
      </c>
      <c r="BL65" s="422" t="str">
        <f>IF(E65="","",IF(AND(フラグ管理用!E59=1,フラグ管理用!K59=1,H65&lt;&gt;"妊娠出産子育て支援交付金"),"error",""))</f>
        <v/>
      </c>
      <c r="BM65" s="422"/>
      <c r="BN65" s="422" t="str">
        <f t="shared" si="10"/>
        <v/>
      </c>
      <c r="BO65" s="422" t="str">
        <f>IF(E65="","",IF(フラグ管理用!AF59=29,"error",IF(AND(フラグ管理用!AO59="事業始期_通常",フラグ管理用!AF59&lt;17),"error",IF(AND(フラグ管理用!AO59="事業始期_補助",フラグ管理用!AF59&lt;14),"error",""))))</f>
        <v/>
      </c>
      <c r="BP65" s="422" t="str">
        <f t="shared" si="11"/>
        <v/>
      </c>
      <c r="BQ65" s="422" t="str">
        <f>IF(E65="","",IF(AND(フラグ管理用!AP59="事業終期_通常",OR(フラグ管理用!AG59&lt;17,フラグ管理用!AG59&gt;28)),"error",IF(AND(フラグ管理用!AP59="事業終期_基金",フラグ管理用!AG59&lt;17),"error","")))</f>
        <v/>
      </c>
      <c r="BR65" s="422" t="str">
        <f>IF(E65="","",IF(VLOOKUP(AF65,―!$X$2:$Y$30,2,FALSE)&lt;=VLOOKUP(AG65,―!$X$2:$Y$30,2,FALSE),"","error"))</f>
        <v/>
      </c>
      <c r="BS65" s="422" t="str">
        <f t="shared" si="12"/>
        <v/>
      </c>
      <c r="BT65" s="422" t="str">
        <f t="shared" si="13"/>
        <v/>
      </c>
      <c r="BU65" s="422" t="str">
        <f>IF(E65="","",IF(AND(フラグ管理用!AQ59="予算区分_地単_通常",フラグ管理用!AL59&gt;3),"error",IF(AND(フラグ管理用!AQ59="予算区分_地単_検査等",フラグ管理用!AL59&gt;6),"error",IF(AND(フラグ管理用!AQ59="予算区分_補助",フラグ管理用!AL59&lt;7),"error",""))))</f>
        <v/>
      </c>
      <c r="BV65" s="452" t="str">
        <f>フラグ管理用!AW59</f>
        <v/>
      </c>
      <c r="BW65" s="457" t="str">
        <f t="shared" si="14"/>
        <v/>
      </c>
    </row>
    <row r="66" spans="1:75">
      <c r="A66" s="6"/>
      <c r="B66" s="14"/>
      <c r="C66" s="40">
        <v>36</v>
      </c>
      <c r="D66" s="50"/>
      <c r="E66" s="57"/>
      <c r="F66" s="57"/>
      <c r="G66" s="78"/>
      <c r="H66" s="86"/>
      <c r="I66" s="96" t="str">
        <f>IF(E66="補",VLOOKUP(H66,'事業名一覧 '!$A$3:$C$55,3,FALSE),"")</f>
        <v/>
      </c>
      <c r="J66" s="112"/>
      <c r="K66" s="112"/>
      <c r="L66" s="112"/>
      <c r="M66" s="112"/>
      <c r="N66" s="112"/>
      <c r="O66" s="112"/>
      <c r="P66" s="86"/>
      <c r="Q66" s="179" t="str">
        <f t="shared" si="1"/>
        <v/>
      </c>
      <c r="R66" s="194" t="str">
        <f t="shared" si="16"/>
        <v/>
      </c>
      <c r="S66" s="200"/>
      <c r="T66" s="211"/>
      <c r="U66" s="211"/>
      <c r="V66" s="211"/>
      <c r="W66" s="233"/>
      <c r="X66" s="233"/>
      <c r="Y66" s="211"/>
      <c r="Z66" s="211"/>
      <c r="AA66" s="86"/>
      <c r="AB66" s="112"/>
      <c r="AC66" s="112"/>
      <c r="AD66" s="112"/>
      <c r="AE66" s="57"/>
      <c r="AF66" s="57"/>
      <c r="AG66" s="57"/>
      <c r="AH66" s="321"/>
      <c r="AI66" s="321"/>
      <c r="AJ66" s="86"/>
      <c r="AK66" s="86"/>
      <c r="AL66" s="354"/>
      <c r="AM66" s="372"/>
      <c r="AN66" s="381"/>
      <c r="AO66" s="392" t="str">
        <f t="shared" si="2"/>
        <v/>
      </c>
      <c r="AP66" s="397" t="str">
        <f t="shared" si="17"/>
        <v/>
      </c>
      <c r="AQ66" s="402" t="str">
        <f t="shared" si="15"/>
        <v/>
      </c>
      <c r="AR66" s="407" t="str">
        <f>IF(E66="","",IF(AND(フラグ管理用!G60=2,フラグ管理用!F60=1),"error",""))</f>
        <v/>
      </c>
      <c r="AS66" s="407" t="str">
        <f>IF(E66="","",IF(AND(フラグ管理用!G60=2,フラグ管理用!E60=1),"error",""))</f>
        <v/>
      </c>
      <c r="AT66" s="415" t="str">
        <f t="shared" si="18"/>
        <v/>
      </c>
      <c r="AU66" s="422" t="str">
        <f>IF(E66="","",IF(フラグ管理用!AX60=1,"",IF(AND(フラグ管理用!E60=1,フラグ管理用!J60=1),"",IF(AND(フラグ管理用!E60=2,フラグ管理用!F60=1,フラグ管理用!J60=1),"",IF(AND(フラグ管理用!E60=2,フラグ管理用!F60=2,フラグ管理用!G60=1),"",IF(AND(フラグ管理用!E60=2,フラグ管理用!F60=2,フラグ管理用!G60=2,フラグ管理用!K60=1),"","error"))))))</f>
        <v/>
      </c>
      <c r="AV66" s="428" t="str">
        <f t="shared" si="19"/>
        <v/>
      </c>
      <c r="AW66" s="428" t="str">
        <f t="shared" si="4"/>
        <v/>
      </c>
      <c r="AX66" s="428" t="str">
        <f t="shared" si="5"/>
        <v/>
      </c>
      <c r="AY66" s="428" t="str">
        <f>IF(E66="","",IF(AND(フラグ管理用!J60=1,フラグ管理用!O60=1),"",IF(AND(フラグ管理用!K60=1,フラグ管理用!O60&gt;1,フラグ管理用!G60=1),"","error")))</f>
        <v/>
      </c>
      <c r="AZ66" s="428" t="str">
        <f>IF(E66="","",IF(AND(フラグ管理用!O60=10,ISBLANK(P66)=FALSE),"",IF(AND(フラグ管理用!O60&lt;10,ISBLANK(P66)=TRUE),"","error")))</f>
        <v/>
      </c>
      <c r="BA66" s="422" t="str">
        <f t="shared" si="6"/>
        <v/>
      </c>
      <c r="BB66" s="422" t="str">
        <f t="shared" si="20"/>
        <v/>
      </c>
      <c r="BC66" s="422" t="str">
        <f>IF(E66="","",IF(AND(フラグ管理用!F60=2,フラグ管理用!J60=1),IF(OR(U66&lt;&gt;0,V66&lt;&gt;0,W66&lt;&gt;0,X66&lt;&gt;0),"error",""),""))</f>
        <v/>
      </c>
      <c r="BD66" s="422" t="str">
        <f>IF(E66="","",IF(AND(フラグ管理用!K60=1,フラグ管理用!G60=1),IF(OR(S66&lt;&gt;0,T66&lt;&gt;0,W66&lt;&gt;0,X66&lt;&gt;0),"error",""),""))</f>
        <v/>
      </c>
      <c r="BE66" s="422" t="str">
        <f t="shared" si="21"/>
        <v/>
      </c>
      <c r="BF66" s="422" t="str">
        <f t="shared" si="22"/>
        <v/>
      </c>
      <c r="BG66" s="422"/>
      <c r="BH66" s="422" t="str">
        <f t="shared" si="7"/>
        <v/>
      </c>
      <c r="BI66" s="422" t="str">
        <f t="shared" si="8"/>
        <v/>
      </c>
      <c r="BJ66" s="422" t="str">
        <f t="shared" si="9"/>
        <v/>
      </c>
      <c r="BK66" s="422" t="str">
        <f>IF(E66="","",IF(フラグ管理用!AD60=2,IF(AND(フラグ管理用!E60=2,フラグ管理用!AA60=1),"","error"),""))</f>
        <v/>
      </c>
      <c r="BL66" s="422" t="str">
        <f>IF(E66="","",IF(AND(フラグ管理用!E60=1,フラグ管理用!K60=1,H66&lt;&gt;"妊娠出産子育て支援交付金"),"error",""))</f>
        <v/>
      </c>
      <c r="BM66" s="422"/>
      <c r="BN66" s="422" t="str">
        <f t="shared" si="10"/>
        <v/>
      </c>
      <c r="BO66" s="422" t="str">
        <f>IF(E66="","",IF(フラグ管理用!AF60=29,"error",IF(AND(フラグ管理用!AO60="事業始期_通常",フラグ管理用!AF60&lt;17),"error",IF(AND(フラグ管理用!AO60="事業始期_補助",フラグ管理用!AF60&lt;14),"error",""))))</f>
        <v/>
      </c>
      <c r="BP66" s="422" t="str">
        <f t="shared" si="11"/>
        <v/>
      </c>
      <c r="BQ66" s="422" t="str">
        <f>IF(E66="","",IF(AND(フラグ管理用!AP60="事業終期_通常",OR(フラグ管理用!AG60&lt;17,フラグ管理用!AG60&gt;28)),"error",IF(AND(フラグ管理用!AP60="事業終期_基金",フラグ管理用!AG60&lt;17),"error","")))</f>
        <v/>
      </c>
      <c r="BR66" s="422" t="str">
        <f>IF(E66="","",IF(VLOOKUP(AF66,―!$X$2:$Y$30,2,FALSE)&lt;=VLOOKUP(AG66,―!$X$2:$Y$30,2,FALSE),"","error"))</f>
        <v/>
      </c>
      <c r="BS66" s="422" t="str">
        <f t="shared" si="12"/>
        <v/>
      </c>
      <c r="BT66" s="422" t="str">
        <f t="shared" si="13"/>
        <v/>
      </c>
      <c r="BU66" s="422" t="str">
        <f>IF(E66="","",IF(AND(フラグ管理用!AQ60="予算区分_地単_通常",フラグ管理用!AL60&gt;3),"error",IF(AND(フラグ管理用!AQ60="予算区分_地単_検査等",フラグ管理用!AL60&gt;6),"error",IF(AND(フラグ管理用!AQ60="予算区分_補助",フラグ管理用!AL60&lt;7),"error",""))))</f>
        <v/>
      </c>
      <c r="BV66" s="452" t="str">
        <f>フラグ管理用!AW60</f>
        <v/>
      </c>
      <c r="BW66" s="457" t="str">
        <f t="shared" si="14"/>
        <v/>
      </c>
    </row>
    <row r="67" spans="1:75">
      <c r="A67" s="6"/>
      <c r="B67" s="14"/>
      <c r="C67" s="40">
        <v>37</v>
      </c>
      <c r="D67" s="50"/>
      <c r="E67" s="57"/>
      <c r="F67" s="57"/>
      <c r="G67" s="78"/>
      <c r="H67" s="86"/>
      <c r="I67" s="96" t="str">
        <f>IF(E67="補",VLOOKUP(H67,'事業名一覧 '!$A$3:$C$55,3,FALSE),"")</f>
        <v/>
      </c>
      <c r="J67" s="112"/>
      <c r="K67" s="112"/>
      <c r="L67" s="112"/>
      <c r="M67" s="112"/>
      <c r="N67" s="112"/>
      <c r="O67" s="112"/>
      <c r="P67" s="86"/>
      <c r="Q67" s="179" t="str">
        <f t="shared" si="1"/>
        <v/>
      </c>
      <c r="R67" s="194" t="str">
        <f t="shared" si="16"/>
        <v/>
      </c>
      <c r="S67" s="200"/>
      <c r="T67" s="211"/>
      <c r="U67" s="211"/>
      <c r="V67" s="211"/>
      <c r="W67" s="233"/>
      <c r="X67" s="233"/>
      <c r="Y67" s="211"/>
      <c r="Z67" s="211"/>
      <c r="AA67" s="86"/>
      <c r="AB67" s="112"/>
      <c r="AC67" s="112"/>
      <c r="AD67" s="112"/>
      <c r="AE67" s="57"/>
      <c r="AF67" s="57"/>
      <c r="AG67" s="57"/>
      <c r="AH67" s="321"/>
      <c r="AI67" s="321"/>
      <c r="AJ67" s="86"/>
      <c r="AK67" s="86"/>
      <c r="AL67" s="354"/>
      <c r="AM67" s="372"/>
      <c r="AN67" s="381"/>
      <c r="AO67" s="392" t="str">
        <f t="shared" si="2"/>
        <v/>
      </c>
      <c r="AP67" s="397" t="str">
        <f t="shared" si="17"/>
        <v/>
      </c>
      <c r="AQ67" s="402" t="str">
        <f t="shared" si="15"/>
        <v/>
      </c>
      <c r="AR67" s="407" t="str">
        <f>IF(E67="","",IF(AND(フラグ管理用!G61=2,フラグ管理用!F61=1),"error",""))</f>
        <v/>
      </c>
      <c r="AS67" s="407" t="str">
        <f>IF(E67="","",IF(AND(フラグ管理用!G61=2,フラグ管理用!E61=1),"error",""))</f>
        <v/>
      </c>
      <c r="AT67" s="415" t="str">
        <f t="shared" si="18"/>
        <v/>
      </c>
      <c r="AU67" s="422" t="str">
        <f>IF(E67="","",IF(フラグ管理用!AX61=1,"",IF(AND(フラグ管理用!E61=1,フラグ管理用!J61=1),"",IF(AND(フラグ管理用!E61=2,フラグ管理用!F61=1,フラグ管理用!J61=1),"",IF(AND(フラグ管理用!E61=2,フラグ管理用!F61=2,フラグ管理用!G61=1),"",IF(AND(フラグ管理用!E61=2,フラグ管理用!F61=2,フラグ管理用!G61=2,フラグ管理用!K61=1),"","error"))))))</f>
        <v/>
      </c>
      <c r="AV67" s="428" t="str">
        <f t="shared" si="19"/>
        <v/>
      </c>
      <c r="AW67" s="428" t="str">
        <f t="shared" si="4"/>
        <v/>
      </c>
      <c r="AX67" s="428" t="str">
        <f t="shared" si="5"/>
        <v/>
      </c>
      <c r="AY67" s="428" t="str">
        <f>IF(E67="","",IF(AND(フラグ管理用!J61=1,フラグ管理用!O61=1),"",IF(AND(フラグ管理用!K61=1,フラグ管理用!O61&gt;1,フラグ管理用!G61=1),"","error")))</f>
        <v/>
      </c>
      <c r="AZ67" s="428" t="str">
        <f>IF(E67="","",IF(AND(フラグ管理用!O61=10,ISBLANK(P67)=FALSE),"",IF(AND(フラグ管理用!O61&lt;10,ISBLANK(P67)=TRUE),"","error")))</f>
        <v/>
      </c>
      <c r="BA67" s="422" t="str">
        <f t="shared" si="6"/>
        <v/>
      </c>
      <c r="BB67" s="422" t="str">
        <f t="shared" si="20"/>
        <v/>
      </c>
      <c r="BC67" s="422" t="str">
        <f>IF(E67="","",IF(AND(フラグ管理用!F61=2,フラグ管理用!J61=1),IF(OR(U67&lt;&gt;0,V67&lt;&gt;0,W67&lt;&gt;0,X67&lt;&gt;0),"error",""),""))</f>
        <v/>
      </c>
      <c r="BD67" s="422" t="str">
        <f>IF(E67="","",IF(AND(フラグ管理用!K61=1,フラグ管理用!G61=1),IF(OR(S67&lt;&gt;0,T67&lt;&gt;0,W67&lt;&gt;0,X67&lt;&gt;0),"error",""),""))</f>
        <v/>
      </c>
      <c r="BE67" s="422" t="str">
        <f t="shared" si="21"/>
        <v/>
      </c>
      <c r="BF67" s="422" t="str">
        <f t="shared" si="22"/>
        <v/>
      </c>
      <c r="BG67" s="422"/>
      <c r="BH67" s="422" t="str">
        <f t="shared" si="7"/>
        <v/>
      </c>
      <c r="BI67" s="422" t="str">
        <f t="shared" si="8"/>
        <v/>
      </c>
      <c r="BJ67" s="422" t="str">
        <f t="shared" si="9"/>
        <v/>
      </c>
      <c r="BK67" s="422" t="str">
        <f>IF(E67="","",IF(フラグ管理用!AD61=2,IF(AND(フラグ管理用!E61=2,フラグ管理用!AA61=1),"","error"),""))</f>
        <v/>
      </c>
      <c r="BL67" s="422" t="str">
        <f>IF(E67="","",IF(AND(フラグ管理用!E61=1,フラグ管理用!K61=1,H67&lt;&gt;"妊娠出産子育て支援交付金"),"error",""))</f>
        <v/>
      </c>
      <c r="BM67" s="422"/>
      <c r="BN67" s="422" t="str">
        <f t="shared" si="10"/>
        <v/>
      </c>
      <c r="BO67" s="422" t="str">
        <f>IF(E67="","",IF(フラグ管理用!AF61=29,"error",IF(AND(フラグ管理用!AO61="事業始期_通常",フラグ管理用!AF61&lt;17),"error",IF(AND(フラグ管理用!AO61="事業始期_補助",フラグ管理用!AF61&lt;14),"error",""))))</f>
        <v/>
      </c>
      <c r="BP67" s="422" t="str">
        <f t="shared" si="11"/>
        <v/>
      </c>
      <c r="BQ67" s="422" t="str">
        <f>IF(E67="","",IF(AND(フラグ管理用!AP61="事業終期_通常",OR(フラグ管理用!AG61&lt;17,フラグ管理用!AG61&gt;28)),"error",IF(AND(フラグ管理用!AP61="事業終期_基金",フラグ管理用!AG61&lt;17),"error","")))</f>
        <v/>
      </c>
      <c r="BR67" s="422" t="str">
        <f>IF(E67="","",IF(VLOOKUP(AF67,―!$X$2:$Y$30,2,FALSE)&lt;=VLOOKUP(AG67,―!$X$2:$Y$30,2,FALSE),"","error"))</f>
        <v/>
      </c>
      <c r="BS67" s="422" t="str">
        <f t="shared" si="12"/>
        <v/>
      </c>
      <c r="BT67" s="422" t="str">
        <f t="shared" si="13"/>
        <v/>
      </c>
      <c r="BU67" s="422" t="str">
        <f>IF(E67="","",IF(AND(フラグ管理用!AQ61="予算区分_地単_通常",フラグ管理用!AL61&gt;3),"error",IF(AND(フラグ管理用!AQ61="予算区分_地単_検査等",フラグ管理用!AL61&gt;6),"error",IF(AND(フラグ管理用!AQ61="予算区分_補助",フラグ管理用!AL61&lt;7),"error",""))))</f>
        <v/>
      </c>
      <c r="BV67" s="452" t="str">
        <f>フラグ管理用!AW61</f>
        <v/>
      </c>
      <c r="BW67" s="457" t="str">
        <f t="shared" si="14"/>
        <v/>
      </c>
    </row>
    <row r="68" spans="1:75">
      <c r="A68" s="6"/>
      <c r="B68" s="14"/>
      <c r="C68" s="40">
        <v>38</v>
      </c>
      <c r="D68" s="50"/>
      <c r="E68" s="57"/>
      <c r="F68" s="57"/>
      <c r="G68" s="78"/>
      <c r="H68" s="86"/>
      <c r="I68" s="96" t="str">
        <f>IF(E68="補",VLOOKUP(H68,'事業名一覧 '!$A$3:$C$55,3,FALSE),"")</f>
        <v/>
      </c>
      <c r="J68" s="112"/>
      <c r="K68" s="112"/>
      <c r="L68" s="112"/>
      <c r="M68" s="112"/>
      <c r="N68" s="112"/>
      <c r="O68" s="112"/>
      <c r="P68" s="86"/>
      <c r="Q68" s="179" t="str">
        <f t="shared" si="1"/>
        <v/>
      </c>
      <c r="R68" s="194" t="str">
        <f t="shared" si="16"/>
        <v/>
      </c>
      <c r="S68" s="200"/>
      <c r="T68" s="211"/>
      <c r="U68" s="211"/>
      <c r="V68" s="211"/>
      <c r="W68" s="233"/>
      <c r="X68" s="233"/>
      <c r="Y68" s="211"/>
      <c r="Z68" s="211"/>
      <c r="AA68" s="86"/>
      <c r="AB68" s="112"/>
      <c r="AC68" s="112"/>
      <c r="AD68" s="112"/>
      <c r="AE68" s="57"/>
      <c r="AF68" s="57"/>
      <c r="AG68" s="57"/>
      <c r="AH68" s="321"/>
      <c r="AI68" s="321"/>
      <c r="AJ68" s="86"/>
      <c r="AK68" s="86"/>
      <c r="AL68" s="354"/>
      <c r="AM68" s="372"/>
      <c r="AN68" s="381"/>
      <c r="AO68" s="392" t="str">
        <f t="shared" si="2"/>
        <v/>
      </c>
      <c r="AP68" s="397" t="str">
        <f t="shared" si="17"/>
        <v/>
      </c>
      <c r="AQ68" s="402" t="str">
        <f t="shared" si="15"/>
        <v/>
      </c>
      <c r="AR68" s="407" t="str">
        <f>IF(E68="","",IF(AND(フラグ管理用!G62=2,フラグ管理用!F62=1),"error",""))</f>
        <v/>
      </c>
      <c r="AS68" s="407" t="str">
        <f>IF(E68="","",IF(AND(フラグ管理用!G62=2,フラグ管理用!E62=1),"error",""))</f>
        <v/>
      </c>
      <c r="AT68" s="415" t="str">
        <f t="shared" si="18"/>
        <v/>
      </c>
      <c r="AU68" s="422" t="str">
        <f>IF(E68="","",IF(フラグ管理用!AX62=1,"",IF(AND(フラグ管理用!E62=1,フラグ管理用!J62=1),"",IF(AND(フラグ管理用!E62=2,フラグ管理用!F62=1,フラグ管理用!J62=1),"",IF(AND(フラグ管理用!E62=2,フラグ管理用!F62=2,フラグ管理用!G62=1),"",IF(AND(フラグ管理用!E62=2,フラグ管理用!F62=2,フラグ管理用!G62=2,フラグ管理用!K62=1),"","error"))))))</f>
        <v/>
      </c>
      <c r="AV68" s="428" t="str">
        <f t="shared" si="19"/>
        <v/>
      </c>
      <c r="AW68" s="428" t="str">
        <f t="shared" si="4"/>
        <v/>
      </c>
      <c r="AX68" s="428" t="str">
        <f t="shared" si="5"/>
        <v/>
      </c>
      <c r="AY68" s="428" t="str">
        <f>IF(E68="","",IF(AND(フラグ管理用!J62=1,フラグ管理用!O62=1),"",IF(AND(フラグ管理用!K62=1,フラグ管理用!O62&gt;1,フラグ管理用!G62=1),"","error")))</f>
        <v/>
      </c>
      <c r="AZ68" s="428" t="str">
        <f>IF(E68="","",IF(AND(フラグ管理用!O62=10,ISBLANK(P68)=FALSE),"",IF(AND(フラグ管理用!O62&lt;10,ISBLANK(P68)=TRUE),"","error")))</f>
        <v/>
      </c>
      <c r="BA68" s="422" t="str">
        <f t="shared" si="6"/>
        <v/>
      </c>
      <c r="BB68" s="422" t="str">
        <f t="shared" si="20"/>
        <v/>
      </c>
      <c r="BC68" s="422" t="str">
        <f>IF(E68="","",IF(AND(フラグ管理用!F62=2,フラグ管理用!J62=1),IF(OR(U68&lt;&gt;0,V68&lt;&gt;0,W68&lt;&gt;0,X68&lt;&gt;0),"error",""),""))</f>
        <v/>
      </c>
      <c r="BD68" s="422" t="str">
        <f>IF(E68="","",IF(AND(フラグ管理用!K62=1,フラグ管理用!G62=1),IF(OR(S68&lt;&gt;0,T68&lt;&gt;0,W68&lt;&gt;0,X68&lt;&gt;0),"error",""),""))</f>
        <v/>
      </c>
      <c r="BE68" s="422" t="str">
        <f t="shared" si="21"/>
        <v/>
      </c>
      <c r="BF68" s="422" t="str">
        <f t="shared" si="22"/>
        <v/>
      </c>
      <c r="BG68" s="422"/>
      <c r="BH68" s="422" t="str">
        <f t="shared" si="7"/>
        <v/>
      </c>
      <c r="BI68" s="422" t="str">
        <f t="shared" si="8"/>
        <v/>
      </c>
      <c r="BJ68" s="422" t="str">
        <f t="shared" si="9"/>
        <v/>
      </c>
      <c r="BK68" s="422" t="str">
        <f>IF(E68="","",IF(フラグ管理用!AD62=2,IF(AND(フラグ管理用!E62=2,フラグ管理用!AA62=1),"","error"),""))</f>
        <v/>
      </c>
      <c r="BL68" s="422" t="str">
        <f>IF(E68="","",IF(AND(フラグ管理用!E62=1,フラグ管理用!K62=1,H68&lt;&gt;"妊娠出産子育て支援交付金"),"error",""))</f>
        <v/>
      </c>
      <c r="BM68" s="422"/>
      <c r="BN68" s="422" t="str">
        <f t="shared" si="10"/>
        <v/>
      </c>
      <c r="BO68" s="422" t="str">
        <f>IF(E68="","",IF(フラグ管理用!AF62=29,"error",IF(AND(フラグ管理用!AO62="事業始期_通常",フラグ管理用!AF62&lt;17),"error",IF(AND(フラグ管理用!AO62="事業始期_補助",フラグ管理用!AF62&lt;14),"error",""))))</f>
        <v/>
      </c>
      <c r="BP68" s="422" t="str">
        <f t="shared" si="11"/>
        <v/>
      </c>
      <c r="BQ68" s="422" t="str">
        <f>IF(E68="","",IF(AND(フラグ管理用!AP62="事業終期_通常",OR(フラグ管理用!AG62&lt;17,フラグ管理用!AG62&gt;28)),"error",IF(AND(フラグ管理用!AP62="事業終期_基金",フラグ管理用!AG62&lt;17),"error","")))</f>
        <v/>
      </c>
      <c r="BR68" s="422" t="str">
        <f>IF(E68="","",IF(VLOOKUP(AF68,―!$X$2:$Y$30,2,FALSE)&lt;=VLOOKUP(AG68,―!$X$2:$Y$30,2,FALSE),"","error"))</f>
        <v/>
      </c>
      <c r="BS68" s="422" t="str">
        <f t="shared" si="12"/>
        <v/>
      </c>
      <c r="BT68" s="422" t="str">
        <f t="shared" si="13"/>
        <v/>
      </c>
      <c r="BU68" s="422" t="str">
        <f>IF(E68="","",IF(AND(フラグ管理用!AQ62="予算区分_地単_通常",フラグ管理用!AL62&gt;3),"error",IF(AND(フラグ管理用!AQ62="予算区分_地単_検査等",フラグ管理用!AL62&gt;6),"error",IF(AND(フラグ管理用!AQ62="予算区分_補助",フラグ管理用!AL62&lt;7),"error",""))))</f>
        <v/>
      </c>
      <c r="BV68" s="452" t="str">
        <f>フラグ管理用!AW62</f>
        <v/>
      </c>
      <c r="BW68" s="457" t="str">
        <f t="shared" si="14"/>
        <v/>
      </c>
    </row>
    <row r="69" spans="1:75">
      <c r="A69" s="6"/>
      <c r="B69" s="14"/>
      <c r="C69" s="40">
        <v>39</v>
      </c>
      <c r="D69" s="50"/>
      <c r="E69" s="57"/>
      <c r="F69" s="57"/>
      <c r="G69" s="78"/>
      <c r="H69" s="86"/>
      <c r="I69" s="96" t="str">
        <f>IF(E69="補",VLOOKUP(H69,'事業名一覧 '!$A$3:$C$55,3,FALSE),"")</f>
        <v/>
      </c>
      <c r="J69" s="112"/>
      <c r="K69" s="112"/>
      <c r="L69" s="112"/>
      <c r="M69" s="112"/>
      <c r="N69" s="112"/>
      <c r="O69" s="112"/>
      <c r="P69" s="86"/>
      <c r="Q69" s="179" t="str">
        <f t="shared" si="1"/>
        <v/>
      </c>
      <c r="R69" s="194" t="str">
        <f t="shared" si="16"/>
        <v/>
      </c>
      <c r="S69" s="200"/>
      <c r="T69" s="211"/>
      <c r="U69" s="211"/>
      <c r="V69" s="211"/>
      <c r="W69" s="233"/>
      <c r="X69" s="233"/>
      <c r="Y69" s="211"/>
      <c r="Z69" s="211"/>
      <c r="AA69" s="86"/>
      <c r="AB69" s="112"/>
      <c r="AC69" s="112"/>
      <c r="AD69" s="112"/>
      <c r="AE69" s="57"/>
      <c r="AF69" s="57"/>
      <c r="AG69" s="57"/>
      <c r="AH69" s="321"/>
      <c r="AI69" s="321"/>
      <c r="AJ69" s="86"/>
      <c r="AK69" s="86"/>
      <c r="AL69" s="354"/>
      <c r="AM69" s="372"/>
      <c r="AN69" s="381"/>
      <c r="AO69" s="392" t="str">
        <f t="shared" si="2"/>
        <v/>
      </c>
      <c r="AP69" s="397" t="str">
        <f t="shared" si="17"/>
        <v/>
      </c>
      <c r="AQ69" s="402" t="str">
        <f t="shared" si="15"/>
        <v/>
      </c>
      <c r="AR69" s="407" t="str">
        <f>IF(E69="","",IF(AND(フラグ管理用!G63=2,フラグ管理用!F63=1),"error",""))</f>
        <v/>
      </c>
      <c r="AS69" s="407" t="str">
        <f>IF(E69="","",IF(AND(フラグ管理用!G63=2,フラグ管理用!E63=1),"error",""))</f>
        <v/>
      </c>
      <c r="AT69" s="415" t="str">
        <f t="shared" si="18"/>
        <v/>
      </c>
      <c r="AU69" s="422" t="str">
        <f>IF(E69="","",IF(フラグ管理用!AX63=1,"",IF(AND(フラグ管理用!E63=1,フラグ管理用!J63=1),"",IF(AND(フラグ管理用!E63=2,フラグ管理用!F63=1,フラグ管理用!J63=1),"",IF(AND(フラグ管理用!E63=2,フラグ管理用!F63=2,フラグ管理用!G63=1),"",IF(AND(フラグ管理用!E63=2,フラグ管理用!F63=2,フラグ管理用!G63=2,フラグ管理用!K63=1),"","error"))))))</f>
        <v/>
      </c>
      <c r="AV69" s="428" t="str">
        <f t="shared" si="19"/>
        <v/>
      </c>
      <c r="AW69" s="428" t="str">
        <f t="shared" si="4"/>
        <v/>
      </c>
      <c r="AX69" s="428" t="str">
        <f t="shared" si="5"/>
        <v/>
      </c>
      <c r="AY69" s="428" t="str">
        <f>IF(E69="","",IF(AND(フラグ管理用!J63=1,フラグ管理用!O63=1),"",IF(AND(フラグ管理用!K63=1,フラグ管理用!O63&gt;1,フラグ管理用!G63=1),"","error")))</f>
        <v/>
      </c>
      <c r="AZ69" s="428" t="str">
        <f>IF(E69="","",IF(AND(フラグ管理用!O63=10,ISBLANK(P69)=FALSE),"",IF(AND(フラグ管理用!O63&lt;10,ISBLANK(P69)=TRUE),"","error")))</f>
        <v/>
      </c>
      <c r="BA69" s="422" t="str">
        <f t="shared" si="6"/>
        <v/>
      </c>
      <c r="BB69" s="422" t="str">
        <f t="shared" si="20"/>
        <v/>
      </c>
      <c r="BC69" s="422" t="str">
        <f>IF(E69="","",IF(AND(フラグ管理用!F63=2,フラグ管理用!J63=1),IF(OR(U69&lt;&gt;0,V69&lt;&gt;0,W69&lt;&gt;0,X69&lt;&gt;0),"error",""),""))</f>
        <v/>
      </c>
      <c r="BD69" s="422" t="str">
        <f>IF(E69="","",IF(AND(フラグ管理用!K63=1,フラグ管理用!G63=1),IF(OR(S69&lt;&gt;0,T69&lt;&gt;0,W69&lt;&gt;0,X69&lt;&gt;0),"error",""),""))</f>
        <v/>
      </c>
      <c r="BE69" s="422" t="str">
        <f t="shared" si="21"/>
        <v/>
      </c>
      <c r="BF69" s="422" t="str">
        <f t="shared" si="22"/>
        <v/>
      </c>
      <c r="BG69" s="422"/>
      <c r="BH69" s="422" t="str">
        <f t="shared" si="7"/>
        <v/>
      </c>
      <c r="BI69" s="422" t="str">
        <f t="shared" si="8"/>
        <v/>
      </c>
      <c r="BJ69" s="422" t="str">
        <f t="shared" si="9"/>
        <v/>
      </c>
      <c r="BK69" s="422" t="str">
        <f>IF(E69="","",IF(フラグ管理用!AD63=2,IF(AND(フラグ管理用!E63=2,フラグ管理用!AA63=1),"","error"),""))</f>
        <v/>
      </c>
      <c r="BL69" s="422" t="str">
        <f>IF(E69="","",IF(AND(フラグ管理用!E63=1,フラグ管理用!K63=1,H69&lt;&gt;"妊娠出産子育て支援交付金"),"error",""))</f>
        <v/>
      </c>
      <c r="BM69" s="422"/>
      <c r="BN69" s="422" t="str">
        <f t="shared" si="10"/>
        <v/>
      </c>
      <c r="BO69" s="422" t="str">
        <f>IF(E69="","",IF(フラグ管理用!AF63=29,"error",IF(AND(フラグ管理用!AO63="事業始期_通常",フラグ管理用!AF63&lt;17),"error",IF(AND(フラグ管理用!AO63="事業始期_補助",フラグ管理用!AF63&lt;14),"error",""))))</f>
        <v/>
      </c>
      <c r="BP69" s="422" t="str">
        <f t="shared" si="11"/>
        <v/>
      </c>
      <c r="BQ69" s="422" t="str">
        <f>IF(E69="","",IF(AND(フラグ管理用!AP63="事業終期_通常",OR(フラグ管理用!AG63&lt;17,フラグ管理用!AG63&gt;28)),"error",IF(AND(フラグ管理用!AP63="事業終期_基金",フラグ管理用!AG63&lt;17),"error","")))</f>
        <v/>
      </c>
      <c r="BR69" s="422" t="str">
        <f>IF(E69="","",IF(VLOOKUP(AF69,―!$X$2:$Y$30,2,FALSE)&lt;=VLOOKUP(AG69,―!$X$2:$Y$30,2,FALSE),"","error"))</f>
        <v/>
      </c>
      <c r="BS69" s="422" t="str">
        <f t="shared" si="12"/>
        <v/>
      </c>
      <c r="BT69" s="422" t="str">
        <f t="shared" si="13"/>
        <v/>
      </c>
      <c r="BU69" s="422" t="str">
        <f>IF(E69="","",IF(AND(フラグ管理用!AQ63="予算区分_地単_通常",フラグ管理用!AL63&gt;3),"error",IF(AND(フラグ管理用!AQ63="予算区分_地単_検査等",フラグ管理用!AL63&gt;6),"error",IF(AND(フラグ管理用!AQ63="予算区分_補助",フラグ管理用!AL63&lt;7),"error",""))))</f>
        <v/>
      </c>
      <c r="BV69" s="452" t="str">
        <f>フラグ管理用!AW63</f>
        <v/>
      </c>
      <c r="BW69" s="457" t="str">
        <f t="shared" si="14"/>
        <v/>
      </c>
    </row>
    <row r="70" spans="1:75">
      <c r="A70" s="6"/>
      <c r="B70" s="14"/>
      <c r="C70" s="41">
        <v>40</v>
      </c>
      <c r="D70" s="51"/>
      <c r="E70" s="59"/>
      <c r="F70" s="59"/>
      <c r="G70" s="78"/>
      <c r="H70" s="89"/>
      <c r="I70" s="96" t="str">
        <f>IF(E70="補",VLOOKUP(H70,'事業名一覧 '!$A$3:$C$55,3,FALSE),"")</f>
        <v/>
      </c>
      <c r="J70" s="113"/>
      <c r="K70" s="129"/>
      <c r="L70" s="135"/>
      <c r="M70" s="129"/>
      <c r="N70" s="129"/>
      <c r="O70" s="129"/>
      <c r="P70" s="89"/>
      <c r="Q70" s="180" t="str">
        <f t="shared" si="1"/>
        <v/>
      </c>
      <c r="R70" s="194" t="str">
        <f t="shared" si="16"/>
        <v/>
      </c>
      <c r="S70" s="201"/>
      <c r="T70" s="212"/>
      <c r="U70" s="212"/>
      <c r="V70" s="212"/>
      <c r="W70" s="234"/>
      <c r="X70" s="234"/>
      <c r="Y70" s="212"/>
      <c r="Z70" s="212"/>
      <c r="AA70" s="89"/>
      <c r="AB70" s="129"/>
      <c r="AC70" s="129"/>
      <c r="AD70" s="129"/>
      <c r="AE70" s="59"/>
      <c r="AF70" s="59"/>
      <c r="AG70" s="59"/>
      <c r="AH70" s="323"/>
      <c r="AI70" s="323"/>
      <c r="AJ70" s="89"/>
      <c r="AK70" s="89"/>
      <c r="AL70" s="357"/>
      <c r="AM70" s="374"/>
      <c r="AN70" s="383"/>
      <c r="AO70" s="394" t="str">
        <f t="shared" si="2"/>
        <v/>
      </c>
      <c r="AP70" s="399" t="str">
        <f t="shared" si="17"/>
        <v/>
      </c>
      <c r="AQ70" s="404" t="str">
        <f t="shared" si="15"/>
        <v/>
      </c>
      <c r="AR70" s="409" t="str">
        <f>IF(E70="","",IF(AND(フラグ管理用!G64=2,フラグ管理用!F64=1),"error",""))</f>
        <v/>
      </c>
      <c r="AS70" s="409" t="str">
        <f>IF(E70="","",IF(AND(フラグ管理用!G64=2,フラグ管理用!E64=1),"error",""))</f>
        <v/>
      </c>
      <c r="AT70" s="415" t="str">
        <f t="shared" si="18"/>
        <v/>
      </c>
      <c r="AU70" s="422" t="str">
        <f>IF(E70="","",IF(フラグ管理用!AX64=1,"",IF(AND(フラグ管理用!E64=1,フラグ管理用!J64=1),"",IF(AND(フラグ管理用!E64=2,フラグ管理用!F64=1,フラグ管理用!J64=1),"",IF(AND(フラグ管理用!E64=2,フラグ管理用!F64=2,フラグ管理用!G64=1),"",IF(AND(フラグ管理用!E64=2,フラグ管理用!F64=2,フラグ管理用!G64=2,フラグ管理用!K64=1),"","error"))))))</f>
        <v/>
      </c>
      <c r="AV70" s="428" t="str">
        <f t="shared" si="19"/>
        <v/>
      </c>
      <c r="AW70" s="428" t="str">
        <f t="shared" si="4"/>
        <v/>
      </c>
      <c r="AX70" s="428" t="str">
        <f t="shared" si="5"/>
        <v/>
      </c>
      <c r="AY70" s="428" t="str">
        <f>IF(E70="","",IF(AND(フラグ管理用!J64=1,フラグ管理用!O64=1),"",IF(AND(フラグ管理用!K64=1,フラグ管理用!O64&gt;1,フラグ管理用!G64=1),"","error")))</f>
        <v/>
      </c>
      <c r="AZ70" s="428" t="str">
        <f>IF(E70="","",IF(AND(フラグ管理用!O64=10,ISBLANK(P70)=FALSE),"",IF(AND(フラグ管理用!O64&lt;10,ISBLANK(P70)=TRUE),"","error")))</f>
        <v/>
      </c>
      <c r="BA70" s="422" t="str">
        <f t="shared" si="6"/>
        <v/>
      </c>
      <c r="BB70" s="422" t="str">
        <f t="shared" si="20"/>
        <v/>
      </c>
      <c r="BC70" s="422" t="str">
        <f>IF(E70="","",IF(AND(フラグ管理用!F64=2,フラグ管理用!J64=1),IF(OR(U70&lt;&gt;0,V70&lt;&gt;0,W70&lt;&gt;0,X70&lt;&gt;0),"error",""),""))</f>
        <v/>
      </c>
      <c r="BD70" s="422" t="str">
        <f>IF(E70="","",IF(AND(フラグ管理用!K64=1,フラグ管理用!G64=1),IF(OR(S70&lt;&gt;0,T70&lt;&gt;0,W70&lt;&gt;0,X70&lt;&gt;0),"error",""),""))</f>
        <v/>
      </c>
      <c r="BE70" s="422" t="str">
        <f t="shared" si="21"/>
        <v/>
      </c>
      <c r="BF70" s="422" t="str">
        <f t="shared" si="22"/>
        <v/>
      </c>
      <c r="BG70" s="422"/>
      <c r="BH70" s="422" t="str">
        <f t="shared" si="7"/>
        <v/>
      </c>
      <c r="BI70" s="422" t="str">
        <f t="shared" si="8"/>
        <v/>
      </c>
      <c r="BJ70" s="422" t="str">
        <f t="shared" si="9"/>
        <v/>
      </c>
      <c r="BK70" s="422" t="str">
        <f>IF(E70="","",IF(フラグ管理用!AD64=2,IF(AND(フラグ管理用!E64=2,フラグ管理用!AA64=1),"","error"),""))</f>
        <v/>
      </c>
      <c r="BL70" s="422" t="str">
        <f>IF(E70="","",IF(AND(フラグ管理用!E64=1,フラグ管理用!K64=1,H70&lt;&gt;"妊娠出産子育て支援交付金"),"error",""))</f>
        <v/>
      </c>
      <c r="BM70" s="422"/>
      <c r="BN70" s="422" t="str">
        <f t="shared" si="10"/>
        <v/>
      </c>
      <c r="BO70" s="422" t="str">
        <f>IF(E70="","",IF(フラグ管理用!AF64=29,"error",IF(AND(フラグ管理用!AO64="事業始期_通常",フラグ管理用!AF64&lt;17),"error",IF(AND(フラグ管理用!AO64="事業始期_補助",フラグ管理用!AF64&lt;14),"error",""))))</f>
        <v/>
      </c>
      <c r="BP70" s="422" t="str">
        <f t="shared" si="11"/>
        <v/>
      </c>
      <c r="BQ70" s="422" t="str">
        <f>IF(E70="","",IF(AND(フラグ管理用!AP64="事業終期_通常",OR(フラグ管理用!AG64&lt;17,フラグ管理用!AG64&gt;28)),"error",IF(AND(フラグ管理用!AP64="事業終期_基金",フラグ管理用!AG64&lt;17),"error","")))</f>
        <v/>
      </c>
      <c r="BR70" s="422" t="str">
        <f>IF(E70="","",IF(VLOOKUP(AF70,―!$X$2:$Y$30,2,FALSE)&lt;=VLOOKUP(AG70,―!$X$2:$Y$30,2,FALSE),"","error"))</f>
        <v/>
      </c>
      <c r="BS70" s="422" t="str">
        <f t="shared" si="12"/>
        <v/>
      </c>
      <c r="BT70" s="422" t="str">
        <f t="shared" si="13"/>
        <v/>
      </c>
      <c r="BU70" s="422" t="str">
        <f>IF(E70="","",IF(AND(フラグ管理用!AQ64="予算区分_地単_通常",フラグ管理用!AL64&gt;3),"error",IF(AND(フラグ管理用!AQ64="予算区分_地単_検査等",フラグ管理用!AL64&gt;6),"error",IF(AND(フラグ管理用!AQ64="予算区分_補助",フラグ管理用!AL64&lt;7),"error",""))))</f>
        <v/>
      </c>
      <c r="BV70" s="452" t="str">
        <f>フラグ管理用!AW64</f>
        <v/>
      </c>
      <c r="BW70" s="457" t="str">
        <f t="shared" si="14"/>
        <v/>
      </c>
    </row>
    <row r="71" spans="1:75">
      <c r="A71" s="6"/>
      <c r="B71" s="14"/>
      <c r="C71" s="42">
        <v>41</v>
      </c>
      <c r="D71" s="50"/>
      <c r="E71" s="57"/>
      <c r="F71" s="57"/>
      <c r="G71" s="78"/>
      <c r="H71" s="86"/>
      <c r="I71" s="96" t="str">
        <f>IF(E71="補",VLOOKUP(H71,'事業名一覧 '!$A$3:$C$55,3,FALSE),"")</f>
        <v/>
      </c>
      <c r="J71" s="114"/>
      <c r="K71" s="112"/>
      <c r="L71" s="112"/>
      <c r="M71" s="112"/>
      <c r="N71" s="112"/>
      <c r="O71" s="112"/>
      <c r="P71" s="86"/>
      <c r="Q71" s="179" t="str">
        <f t="shared" si="1"/>
        <v/>
      </c>
      <c r="R71" s="194" t="str">
        <f t="shared" si="16"/>
        <v/>
      </c>
      <c r="S71" s="200"/>
      <c r="T71" s="211"/>
      <c r="U71" s="211"/>
      <c r="V71" s="211"/>
      <c r="W71" s="233"/>
      <c r="X71" s="233"/>
      <c r="Y71" s="211"/>
      <c r="Z71" s="211"/>
      <c r="AA71" s="86"/>
      <c r="AB71" s="112"/>
      <c r="AC71" s="112"/>
      <c r="AD71" s="112"/>
      <c r="AE71" s="57"/>
      <c r="AF71" s="57"/>
      <c r="AG71" s="57"/>
      <c r="AH71" s="321"/>
      <c r="AI71" s="321"/>
      <c r="AJ71" s="86"/>
      <c r="AK71" s="86"/>
      <c r="AL71" s="354"/>
      <c r="AM71" s="375"/>
      <c r="AN71" s="384"/>
      <c r="AO71" s="395" t="str">
        <f t="shared" si="2"/>
        <v/>
      </c>
      <c r="AP71" s="400" t="str">
        <f t="shared" si="17"/>
        <v/>
      </c>
      <c r="AQ71" s="405" t="str">
        <f t="shared" si="15"/>
        <v/>
      </c>
      <c r="AR71" s="410" t="str">
        <f>IF(E71="","",IF(AND(フラグ管理用!G65=2,フラグ管理用!F65=1),"error",""))</f>
        <v/>
      </c>
      <c r="AS71" s="410" t="str">
        <f>IF(E71="","",IF(AND(フラグ管理用!G65=2,フラグ管理用!E65=1),"error",""))</f>
        <v/>
      </c>
      <c r="AT71" s="415" t="str">
        <f t="shared" si="18"/>
        <v/>
      </c>
      <c r="AU71" s="422" t="str">
        <f>IF(E71="","",IF(フラグ管理用!AX65=1,"",IF(AND(フラグ管理用!E65=1,フラグ管理用!J65=1),"",IF(AND(フラグ管理用!E65=2,フラグ管理用!F65=1,フラグ管理用!J65=1),"",IF(AND(フラグ管理用!E65=2,フラグ管理用!F65=2,フラグ管理用!G65=1),"",IF(AND(フラグ管理用!E65=2,フラグ管理用!F65=2,フラグ管理用!G65=2,フラグ管理用!K65=1),"","error"))))))</f>
        <v/>
      </c>
      <c r="AV71" s="428" t="str">
        <f t="shared" si="19"/>
        <v/>
      </c>
      <c r="AW71" s="428" t="str">
        <f t="shared" si="4"/>
        <v/>
      </c>
      <c r="AX71" s="428" t="str">
        <f t="shared" si="5"/>
        <v/>
      </c>
      <c r="AY71" s="428" t="str">
        <f>IF(E71="","",IF(AND(フラグ管理用!J65=1,フラグ管理用!O65=1),"",IF(AND(フラグ管理用!K65=1,フラグ管理用!O65&gt;1,フラグ管理用!G65=1),"","error")))</f>
        <v/>
      </c>
      <c r="AZ71" s="428" t="str">
        <f>IF(E71="","",IF(AND(フラグ管理用!O65=10,ISBLANK(P71)=FALSE),"",IF(AND(フラグ管理用!O65&lt;10,ISBLANK(P71)=TRUE),"","error")))</f>
        <v/>
      </c>
      <c r="BA71" s="422" t="str">
        <f t="shared" si="6"/>
        <v/>
      </c>
      <c r="BB71" s="422" t="str">
        <f t="shared" si="20"/>
        <v/>
      </c>
      <c r="BC71" s="422" t="str">
        <f>IF(E71="","",IF(AND(フラグ管理用!F65=2,フラグ管理用!J65=1),IF(OR(U71&lt;&gt;0,V71&lt;&gt;0,W71&lt;&gt;0,X71&lt;&gt;0),"error",""),""))</f>
        <v/>
      </c>
      <c r="BD71" s="422" t="str">
        <f>IF(E71="","",IF(AND(フラグ管理用!K65=1,フラグ管理用!G65=1),IF(OR(S71&lt;&gt;0,T71&lt;&gt;0,W71&lt;&gt;0,X71&lt;&gt;0),"error",""),""))</f>
        <v/>
      </c>
      <c r="BE71" s="422" t="str">
        <f t="shared" si="21"/>
        <v/>
      </c>
      <c r="BF71" s="422" t="str">
        <f t="shared" si="22"/>
        <v/>
      </c>
      <c r="BG71" s="422"/>
      <c r="BH71" s="422" t="str">
        <f t="shared" si="7"/>
        <v/>
      </c>
      <c r="BI71" s="422" t="str">
        <f t="shared" si="8"/>
        <v/>
      </c>
      <c r="BJ71" s="422" t="str">
        <f t="shared" si="9"/>
        <v/>
      </c>
      <c r="BK71" s="422" t="str">
        <f>IF(E71="","",IF(フラグ管理用!AD65=2,IF(AND(フラグ管理用!E65=2,フラグ管理用!AA65=1),"","error"),""))</f>
        <v/>
      </c>
      <c r="BL71" s="422" t="str">
        <f>IF(E71="","",IF(AND(フラグ管理用!E65=1,フラグ管理用!K65=1,H71&lt;&gt;"妊娠出産子育て支援交付金"),"error",""))</f>
        <v/>
      </c>
      <c r="BM71" s="422"/>
      <c r="BN71" s="422" t="str">
        <f t="shared" si="10"/>
        <v/>
      </c>
      <c r="BO71" s="422" t="str">
        <f>IF(E71="","",IF(フラグ管理用!AF65=29,"error",IF(AND(フラグ管理用!AO65="事業始期_通常",フラグ管理用!AF65&lt;17),"error",IF(AND(フラグ管理用!AO65="事業始期_補助",フラグ管理用!AF65&lt;14),"error",""))))</f>
        <v/>
      </c>
      <c r="BP71" s="422" t="str">
        <f t="shared" si="11"/>
        <v/>
      </c>
      <c r="BQ71" s="422" t="str">
        <f>IF(E71="","",IF(AND(フラグ管理用!AP65="事業終期_通常",OR(フラグ管理用!AG65&lt;17,フラグ管理用!AG65&gt;28)),"error",IF(AND(フラグ管理用!AP65="事業終期_基金",フラグ管理用!AG65&lt;17),"error","")))</f>
        <v/>
      </c>
      <c r="BR71" s="422" t="str">
        <f>IF(E71="","",IF(VLOOKUP(AF71,―!$X$2:$Y$30,2,FALSE)&lt;=VLOOKUP(AG71,―!$X$2:$Y$30,2,FALSE),"","error"))</f>
        <v/>
      </c>
      <c r="BS71" s="422" t="str">
        <f t="shared" si="12"/>
        <v/>
      </c>
      <c r="BT71" s="422" t="str">
        <f t="shared" si="13"/>
        <v/>
      </c>
      <c r="BU71" s="422" t="str">
        <f>IF(E71="","",IF(AND(フラグ管理用!AQ65="予算区分_地単_通常",フラグ管理用!AL65&gt;3),"error",IF(AND(フラグ管理用!AQ65="予算区分_地単_検査等",フラグ管理用!AL65&gt;6),"error",IF(AND(フラグ管理用!AQ65="予算区分_補助",フラグ管理用!AL65&lt;7),"error",""))))</f>
        <v/>
      </c>
      <c r="BV71" s="452" t="str">
        <f>フラグ管理用!AW65</f>
        <v/>
      </c>
      <c r="BW71" s="457" t="str">
        <f t="shared" si="14"/>
        <v/>
      </c>
    </row>
    <row r="72" spans="1:75">
      <c r="A72" s="6"/>
      <c r="B72" s="14"/>
      <c r="C72" s="40">
        <v>42</v>
      </c>
      <c r="D72" s="50"/>
      <c r="E72" s="57"/>
      <c r="F72" s="57"/>
      <c r="G72" s="78"/>
      <c r="H72" s="86"/>
      <c r="I72" s="96" t="str">
        <f>IF(E72="補",VLOOKUP(H72,'事業名一覧 '!$A$3:$C$55,3,FALSE),"")</f>
        <v/>
      </c>
      <c r="J72" s="112"/>
      <c r="K72" s="112"/>
      <c r="L72" s="112"/>
      <c r="M72" s="112"/>
      <c r="N72" s="112"/>
      <c r="O72" s="112"/>
      <c r="P72" s="86"/>
      <c r="Q72" s="179" t="str">
        <f t="shared" si="1"/>
        <v/>
      </c>
      <c r="R72" s="194" t="str">
        <f t="shared" si="16"/>
        <v/>
      </c>
      <c r="S72" s="200"/>
      <c r="T72" s="211"/>
      <c r="U72" s="211"/>
      <c r="V72" s="211"/>
      <c r="W72" s="233"/>
      <c r="X72" s="233"/>
      <c r="Y72" s="211"/>
      <c r="Z72" s="211"/>
      <c r="AA72" s="86"/>
      <c r="AB72" s="112"/>
      <c r="AC72" s="112"/>
      <c r="AD72" s="112"/>
      <c r="AE72" s="57"/>
      <c r="AF72" s="57"/>
      <c r="AG72" s="57"/>
      <c r="AH72" s="321"/>
      <c r="AI72" s="321"/>
      <c r="AJ72" s="86"/>
      <c r="AK72" s="86"/>
      <c r="AL72" s="354"/>
      <c r="AM72" s="372"/>
      <c r="AN72" s="381"/>
      <c r="AO72" s="392" t="str">
        <f t="shared" si="2"/>
        <v/>
      </c>
      <c r="AP72" s="397" t="str">
        <f t="shared" si="17"/>
        <v/>
      </c>
      <c r="AQ72" s="402" t="str">
        <f t="shared" si="15"/>
        <v/>
      </c>
      <c r="AR72" s="407" t="str">
        <f>IF(E72="","",IF(AND(フラグ管理用!G66=2,フラグ管理用!F66=1),"error",""))</f>
        <v/>
      </c>
      <c r="AS72" s="407" t="str">
        <f>IF(E72="","",IF(AND(フラグ管理用!G66=2,フラグ管理用!E66=1),"error",""))</f>
        <v/>
      </c>
      <c r="AT72" s="415" t="str">
        <f t="shared" si="18"/>
        <v/>
      </c>
      <c r="AU72" s="422" t="str">
        <f>IF(E72="","",IF(フラグ管理用!AX66=1,"",IF(AND(フラグ管理用!E66=1,フラグ管理用!J66=1),"",IF(AND(フラグ管理用!E66=2,フラグ管理用!F66=1,フラグ管理用!J66=1),"",IF(AND(フラグ管理用!E66=2,フラグ管理用!F66=2,フラグ管理用!G66=1),"",IF(AND(フラグ管理用!E66=2,フラグ管理用!F66=2,フラグ管理用!G66=2,フラグ管理用!K66=1),"","error"))))))</f>
        <v/>
      </c>
      <c r="AV72" s="428" t="str">
        <f t="shared" si="19"/>
        <v/>
      </c>
      <c r="AW72" s="428" t="str">
        <f t="shared" si="4"/>
        <v/>
      </c>
      <c r="AX72" s="428" t="str">
        <f t="shared" si="5"/>
        <v/>
      </c>
      <c r="AY72" s="428" t="str">
        <f>IF(E72="","",IF(AND(フラグ管理用!J66=1,フラグ管理用!O66=1),"",IF(AND(フラグ管理用!K66=1,フラグ管理用!O66&gt;1,フラグ管理用!G66=1),"","error")))</f>
        <v/>
      </c>
      <c r="AZ72" s="428" t="str">
        <f>IF(E72="","",IF(AND(フラグ管理用!O66=10,ISBLANK(P72)=FALSE),"",IF(AND(フラグ管理用!O66&lt;10,ISBLANK(P72)=TRUE),"","error")))</f>
        <v/>
      </c>
      <c r="BA72" s="422" t="str">
        <f t="shared" si="6"/>
        <v/>
      </c>
      <c r="BB72" s="422" t="str">
        <f t="shared" si="20"/>
        <v/>
      </c>
      <c r="BC72" s="422" t="str">
        <f>IF(E72="","",IF(AND(フラグ管理用!F66=2,フラグ管理用!J66=1),IF(OR(U72&lt;&gt;0,V72&lt;&gt;0,W72&lt;&gt;0,X72&lt;&gt;0),"error",""),""))</f>
        <v/>
      </c>
      <c r="BD72" s="422" t="str">
        <f>IF(E72="","",IF(AND(フラグ管理用!K66=1,フラグ管理用!G66=1),IF(OR(S72&lt;&gt;0,T72&lt;&gt;0,W72&lt;&gt;0,X72&lt;&gt;0),"error",""),""))</f>
        <v/>
      </c>
      <c r="BE72" s="422" t="str">
        <f t="shared" si="21"/>
        <v/>
      </c>
      <c r="BF72" s="422" t="str">
        <f t="shared" si="22"/>
        <v/>
      </c>
      <c r="BG72" s="422"/>
      <c r="BH72" s="422" t="str">
        <f t="shared" si="7"/>
        <v/>
      </c>
      <c r="BI72" s="422" t="str">
        <f t="shared" si="8"/>
        <v/>
      </c>
      <c r="BJ72" s="422" t="str">
        <f t="shared" si="9"/>
        <v/>
      </c>
      <c r="BK72" s="422" t="str">
        <f>IF(E72="","",IF(フラグ管理用!AD66=2,IF(AND(フラグ管理用!E66=2,フラグ管理用!AA66=1),"","error"),""))</f>
        <v/>
      </c>
      <c r="BL72" s="422" t="str">
        <f>IF(E72="","",IF(AND(フラグ管理用!E66=1,フラグ管理用!K66=1,H72&lt;&gt;"妊娠出産子育て支援交付金"),"error",""))</f>
        <v/>
      </c>
      <c r="BM72" s="422"/>
      <c r="BN72" s="422" t="str">
        <f t="shared" si="10"/>
        <v/>
      </c>
      <c r="BO72" s="422" t="str">
        <f>IF(E72="","",IF(フラグ管理用!AF66=29,"error",IF(AND(フラグ管理用!AO66="事業始期_通常",フラグ管理用!AF66&lt;17),"error",IF(AND(フラグ管理用!AO66="事業始期_補助",フラグ管理用!AF66&lt;14),"error",""))))</f>
        <v/>
      </c>
      <c r="BP72" s="422" t="str">
        <f t="shared" si="11"/>
        <v/>
      </c>
      <c r="BQ72" s="422" t="str">
        <f>IF(E72="","",IF(AND(フラグ管理用!AP66="事業終期_通常",OR(フラグ管理用!AG66&lt;17,フラグ管理用!AG66&gt;28)),"error",IF(AND(フラグ管理用!AP66="事業終期_基金",フラグ管理用!AG66&lt;17),"error","")))</f>
        <v/>
      </c>
      <c r="BR72" s="422" t="str">
        <f>IF(E72="","",IF(VLOOKUP(AF72,―!$X$2:$Y$30,2,FALSE)&lt;=VLOOKUP(AG72,―!$X$2:$Y$30,2,FALSE),"","error"))</f>
        <v/>
      </c>
      <c r="BS72" s="422" t="str">
        <f t="shared" si="12"/>
        <v/>
      </c>
      <c r="BT72" s="422" t="str">
        <f t="shared" si="13"/>
        <v/>
      </c>
      <c r="BU72" s="422" t="str">
        <f>IF(E72="","",IF(AND(フラグ管理用!AQ66="予算区分_地単_通常",フラグ管理用!AL66&gt;3),"error",IF(AND(フラグ管理用!AQ66="予算区分_地単_検査等",フラグ管理用!AL66&gt;6),"error",IF(AND(フラグ管理用!AQ66="予算区分_補助",フラグ管理用!AL66&lt;7),"error",""))))</f>
        <v/>
      </c>
      <c r="BV72" s="452" t="str">
        <f>フラグ管理用!AW66</f>
        <v/>
      </c>
      <c r="BW72" s="457" t="str">
        <f t="shared" si="14"/>
        <v/>
      </c>
    </row>
    <row r="73" spans="1:75">
      <c r="A73" s="6"/>
      <c r="B73" s="14"/>
      <c r="C73" s="40">
        <v>43</v>
      </c>
      <c r="D73" s="50"/>
      <c r="E73" s="57"/>
      <c r="F73" s="57"/>
      <c r="G73" s="78"/>
      <c r="H73" s="86"/>
      <c r="I73" s="96" t="str">
        <f>IF(E73="補",VLOOKUP(H73,'事業名一覧 '!$A$3:$C$55,3,FALSE),"")</f>
        <v/>
      </c>
      <c r="J73" s="112"/>
      <c r="K73" s="112"/>
      <c r="L73" s="112"/>
      <c r="M73" s="112"/>
      <c r="N73" s="112"/>
      <c r="O73" s="112"/>
      <c r="P73" s="86"/>
      <c r="Q73" s="179" t="str">
        <f t="shared" si="1"/>
        <v/>
      </c>
      <c r="R73" s="194" t="str">
        <f t="shared" si="16"/>
        <v/>
      </c>
      <c r="S73" s="200"/>
      <c r="T73" s="211"/>
      <c r="U73" s="211"/>
      <c r="V73" s="211"/>
      <c r="W73" s="233"/>
      <c r="X73" s="233"/>
      <c r="Y73" s="211"/>
      <c r="Z73" s="211"/>
      <c r="AA73" s="86"/>
      <c r="AB73" s="112"/>
      <c r="AC73" s="112"/>
      <c r="AD73" s="112"/>
      <c r="AE73" s="57"/>
      <c r="AF73" s="57"/>
      <c r="AG73" s="57"/>
      <c r="AH73" s="321"/>
      <c r="AI73" s="321"/>
      <c r="AJ73" s="86"/>
      <c r="AK73" s="86"/>
      <c r="AL73" s="354"/>
      <c r="AM73" s="372"/>
      <c r="AN73" s="381"/>
      <c r="AO73" s="392" t="str">
        <f t="shared" si="2"/>
        <v/>
      </c>
      <c r="AP73" s="397" t="str">
        <f t="shared" si="17"/>
        <v/>
      </c>
      <c r="AQ73" s="402" t="str">
        <f t="shared" si="15"/>
        <v/>
      </c>
      <c r="AR73" s="407" t="str">
        <f>IF(E73="","",IF(AND(フラグ管理用!G67=2,フラグ管理用!F67=1),"error",""))</f>
        <v/>
      </c>
      <c r="AS73" s="407" t="str">
        <f>IF(E73="","",IF(AND(フラグ管理用!G67=2,フラグ管理用!E67=1),"error",""))</f>
        <v/>
      </c>
      <c r="AT73" s="415" t="str">
        <f t="shared" si="18"/>
        <v/>
      </c>
      <c r="AU73" s="422" t="str">
        <f>IF(E73="","",IF(フラグ管理用!AX67=1,"",IF(AND(フラグ管理用!E67=1,フラグ管理用!J67=1),"",IF(AND(フラグ管理用!E67=2,フラグ管理用!F67=1,フラグ管理用!J67=1),"",IF(AND(フラグ管理用!E67=2,フラグ管理用!F67=2,フラグ管理用!G67=1),"",IF(AND(フラグ管理用!E67=2,フラグ管理用!F67=2,フラグ管理用!G67=2,フラグ管理用!K67=1),"","error"))))))</f>
        <v/>
      </c>
      <c r="AV73" s="428" t="str">
        <f t="shared" si="19"/>
        <v/>
      </c>
      <c r="AW73" s="428" t="str">
        <f t="shared" si="4"/>
        <v/>
      </c>
      <c r="AX73" s="428" t="str">
        <f t="shared" si="5"/>
        <v/>
      </c>
      <c r="AY73" s="428" t="str">
        <f>IF(E73="","",IF(AND(フラグ管理用!J67=1,フラグ管理用!O67=1),"",IF(AND(フラグ管理用!K67=1,フラグ管理用!O67&gt;1,フラグ管理用!G67=1),"","error")))</f>
        <v/>
      </c>
      <c r="AZ73" s="428" t="str">
        <f>IF(E73="","",IF(AND(フラグ管理用!O67=10,ISBLANK(P73)=FALSE),"",IF(AND(フラグ管理用!O67&lt;10,ISBLANK(P73)=TRUE),"","error")))</f>
        <v/>
      </c>
      <c r="BA73" s="422" t="str">
        <f t="shared" si="6"/>
        <v/>
      </c>
      <c r="BB73" s="422" t="str">
        <f t="shared" si="20"/>
        <v/>
      </c>
      <c r="BC73" s="422" t="str">
        <f>IF(E73="","",IF(AND(フラグ管理用!F67=2,フラグ管理用!J67=1),IF(OR(U73&lt;&gt;0,V73&lt;&gt;0,W73&lt;&gt;0,X73&lt;&gt;0),"error",""),""))</f>
        <v/>
      </c>
      <c r="BD73" s="422" t="str">
        <f>IF(E73="","",IF(AND(フラグ管理用!K67=1,フラグ管理用!G67=1),IF(OR(S73&lt;&gt;0,T73&lt;&gt;0,W73&lt;&gt;0,X73&lt;&gt;0),"error",""),""))</f>
        <v/>
      </c>
      <c r="BE73" s="422" t="str">
        <f t="shared" si="21"/>
        <v/>
      </c>
      <c r="BF73" s="422" t="str">
        <f t="shared" si="22"/>
        <v/>
      </c>
      <c r="BG73" s="422"/>
      <c r="BH73" s="422" t="str">
        <f t="shared" si="7"/>
        <v/>
      </c>
      <c r="BI73" s="422" t="str">
        <f t="shared" si="8"/>
        <v/>
      </c>
      <c r="BJ73" s="422" t="str">
        <f t="shared" si="9"/>
        <v/>
      </c>
      <c r="BK73" s="422" t="str">
        <f>IF(E73="","",IF(フラグ管理用!AD67=2,IF(AND(フラグ管理用!E67=2,フラグ管理用!AA67=1),"","error"),""))</f>
        <v/>
      </c>
      <c r="BL73" s="422" t="str">
        <f>IF(E73="","",IF(AND(フラグ管理用!E67=1,フラグ管理用!K67=1,H73&lt;&gt;"妊娠出産子育て支援交付金"),"error",""))</f>
        <v/>
      </c>
      <c r="BM73" s="422"/>
      <c r="BN73" s="422" t="str">
        <f t="shared" si="10"/>
        <v/>
      </c>
      <c r="BO73" s="422" t="str">
        <f>IF(E73="","",IF(フラグ管理用!AF67=29,"error",IF(AND(フラグ管理用!AO67="事業始期_通常",フラグ管理用!AF67&lt;17),"error",IF(AND(フラグ管理用!AO67="事業始期_補助",フラグ管理用!AF67&lt;14),"error",""))))</f>
        <v/>
      </c>
      <c r="BP73" s="422" t="str">
        <f t="shared" si="11"/>
        <v/>
      </c>
      <c r="BQ73" s="422" t="str">
        <f>IF(E73="","",IF(AND(フラグ管理用!AP67="事業終期_通常",OR(フラグ管理用!AG67&lt;17,フラグ管理用!AG67&gt;28)),"error",IF(AND(フラグ管理用!AP67="事業終期_基金",フラグ管理用!AG67&lt;17),"error","")))</f>
        <v/>
      </c>
      <c r="BR73" s="422" t="str">
        <f>IF(E73="","",IF(VLOOKUP(AF73,―!$X$2:$Y$30,2,FALSE)&lt;=VLOOKUP(AG73,―!$X$2:$Y$30,2,FALSE),"","error"))</f>
        <v/>
      </c>
      <c r="BS73" s="422" t="str">
        <f t="shared" si="12"/>
        <v/>
      </c>
      <c r="BT73" s="422" t="str">
        <f t="shared" si="13"/>
        <v/>
      </c>
      <c r="BU73" s="422" t="str">
        <f>IF(E73="","",IF(AND(フラグ管理用!AQ67="予算区分_地単_通常",フラグ管理用!AL67&gt;3),"error",IF(AND(フラグ管理用!AQ67="予算区分_地単_検査等",フラグ管理用!AL67&gt;6),"error",IF(AND(フラグ管理用!AQ67="予算区分_補助",フラグ管理用!AL67&lt;7),"error",""))))</f>
        <v/>
      </c>
      <c r="BV73" s="452" t="str">
        <f>フラグ管理用!AW67</f>
        <v/>
      </c>
      <c r="BW73" s="457" t="str">
        <f t="shared" si="14"/>
        <v/>
      </c>
    </row>
    <row r="74" spans="1:75">
      <c r="A74" s="6"/>
      <c r="B74" s="14"/>
      <c r="C74" s="40">
        <v>44</v>
      </c>
      <c r="D74" s="50"/>
      <c r="E74" s="57"/>
      <c r="F74" s="57"/>
      <c r="G74" s="78"/>
      <c r="H74" s="86"/>
      <c r="I74" s="96" t="str">
        <f>IF(E74="補",VLOOKUP(H74,'事業名一覧 '!$A$3:$C$55,3,FALSE),"")</f>
        <v/>
      </c>
      <c r="J74" s="112"/>
      <c r="K74" s="112"/>
      <c r="L74" s="112"/>
      <c r="M74" s="112"/>
      <c r="N74" s="112"/>
      <c r="O74" s="112"/>
      <c r="P74" s="86"/>
      <c r="Q74" s="179" t="str">
        <f t="shared" si="1"/>
        <v/>
      </c>
      <c r="R74" s="194" t="str">
        <f t="shared" si="16"/>
        <v/>
      </c>
      <c r="S74" s="200"/>
      <c r="T74" s="211"/>
      <c r="U74" s="211"/>
      <c r="V74" s="211"/>
      <c r="W74" s="233"/>
      <c r="X74" s="233"/>
      <c r="Y74" s="211"/>
      <c r="Z74" s="211"/>
      <c r="AA74" s="86"/>
      <c r="AB74" s="112"/>
      <c r="AC74" s="112"/>
      <c r="AD74" s="112"/>
      <c r="AE74" s="57"/>
      <c r="AF74" s="57"/>
      <c r="AG74" s="57"/>
      <c r="AH74" s="321"/>
      <c r="AI74" s="321"/>
      <c r="AJ74" s="86"/>
      <c r="AK74" s="86"/>
      <c r="AL74" s="354"/>
      <c r="AM74" s="372"/>
      <c r="AN74" s="381"/>
      <c r="AO74" s="392" t="str">
        <f t="shared" si="2"/>
        <v/>
      </c>
      <c r="AP74" s="397" t="str">
        <f t="shared" si="17"/>
        <v/>
      </c>
      <c r="AQ74" s="402" t="str">
        <f t="shared" si="15"/>
        <v/>
      </c>
      <c r="AR74" s="407" t="str">
        <f>IF(E74="","",IF(AND(フラグ管理用!G68=2,フラグ管理用!F68=1),"error",""))</f>
        <v/>
      </c>
      <c r="AS74" s="407" t="str">
        <f>IF(E74="","",IF(AND(フラグ管理用!G68=2,フラグ管理用!E68=1),"error",""))</f>
        <v/>
      </c>
      <c r="AT74" s="415" t="str">
        <f t="shared" si="18"/>
        <v/>
      </c>
      <c r="AU74" s="422" t="str">
        <f>IF(E74="","",IF(フラグ管理用!AX68=1,"",IF(AND(フラグ管理用!E68=1,フラグ管理用!J68=1),"",IF(AND(フラグ管理用!E68=2,フラグ管理用!F68=1,フラグ管理用!J68=1),"",IF(AND(フラグ管理用!E68=2,フラグ管理用!F68=2,フラグ管理用!G68=1),"",IF(AND(フラグ管理用!E68=2,フラグ管理用!F68=2,フラグ管理用!G68=2,フラグ管理用!K68=1),"","error"))))))</f>
        <v/>
      </c>
      <c r="AV74" s="428" t="str">
        <f t="shared" si="19"/>
        <v/>
      </c>
      <c r="AW74" s="428" t="str">
        <f t="shared" si="4"/>
        <v/>
      </c>
      <c r="AX74" s="428" t="str">
        <f t="shared" si="5"/>
        <v/>
      </c>
      <c r="AY74" s="428" t="str">
        <f>IF(E74="","",IF(AND(フラグ管理用!J68=1,フラグ管理用!O68=1),"",IF(AND(フラグ管理用!K68=1,フラグ管理用!O68&gt;1,フラグ管理用!G68=1),"","error")))</f>
        <v/>
      </c>
      <c r="AZ74" s="428" t="str">
        <f>IF(E74="","",IF(AND(フラグ管理用!O68=10,ISBLANK(P74)=FALSE),"",IF(AND(フラグ管理用!O68&lt;10,ISBLANK(P74)=TRUE),"","error")))</f>
        <v/>
      </c>
      <c r="BA74" s="422" t="str">
        <f t="shared" si="6"/>
        <v/>
      </c>
      <c r="BB74" s="422" t="str">
        <f t="shared" si="20"/>
        <v/>
      </c>
      <c r="BC74" s="422" t="str">
        <f>IF(E74="","",IF(AND(フラグ管理用!F68=2,フラグ管理用!J68=1),IF(OR(U74&lt;&gt;0,V74&lt;&gt;0,W74&lt;&gt;0,X74&lt;&gt;0),"error",""),""))</f>
        <v/>
      </c>
      <c r="BD74" s="422" t="str">
        <f>IF(E74="","",IF(AND(フラグ管理用!K68=1,フラグ管理用!G68=1),IF(OR(S74&lt;&gt;0,T74&lt;&gt;0,W74&lt;&gt;0,X74&lt;&gt;0),"error",""),""))</f>
        <v/>
      </c>
      <c r="BE74" s="422" t="str">
        <f t="shared" si="21"/>
        <v/>
      </c>
      <c r="BF74" s="422" t="str">
        <f t="shared" si="22"/>
        <v/>
      </c>
      <c r="BG74" s="422"/>
      <c r="BH74" s="422" t="str">
        <f t="shared" si="7"/>
        <v/>
      </c>
      <c r="BI74" s="422" t="str">
        <f t="shared" si="8"/>
        <v/>
      </c>
      <c r="BJ74" s="422" t="str">
        <f t="shared" si="9"/>
        <v/>
      </c>
      <c r="BK74" s="422" t="str">
        <f>IF(E74="","",IF(フラグ管理用!AD68=2,IF(AND(フラグ管理用!E68=2,フラグ管理用!AA68=1),"","error"),""))</f>
        <v/>
      </c>
      <c r="BL74" s="422" t="str">
        <f>IF(E74="","",IF(AND(フラグ管理用!E68=1,フラグ管理用!K68=1,H74&lt;&gt;"妊娠出産子育て支援交付金"),"error",""))</f>
        <v/>
      </c>
      <c r="BM74" s="422"/>
      <c r="BN74" s="422" t="str">
        <f t="shared" si="10"/>
        <v/>
      </c>
      <c r="BO74" s="422" t="str">
        <f>IF(E74="","",IF(フラグ管理用!AF68=29,"error",IF(AND(フラグ管理用!AO68="事業始期_通常",フラグ管理用!AF68&lt;17),"error",IF(AND(フラグ管理用!AO68="事業始期_補助",フラグ管理用!AF68&lt;14),"error",""))))</f>
        <v/>
      </c>
      <c r="BP74" s="422" t="str">
        <f t="shared" si="11"/>
        <v/>
      </c>
      <c r="BQ74" s="422" t="str">
        <f>IF(E74="","",IF(AND(フラグ管理用!AP68="事業終期_通常",OR(フラグ管理用!AG68&lt;17,フラグ管理用!AG68&gt;28)),"error",IF(AND(フラグ管理用!AP68="事業終期_基金",フラグ管理用!AG68&lt;17),"error","")))</f>
        <v/>
      </c>
      <c r="BR74" s="422" t="str">
        <f>IF(E74="","",IF(VLOOKUP(AF74,―!$X$2:$Y$30,2,FALSE)&lt;=VLOOKUP(AG74,―!$X$2:$Y$30,2,FALSE),"","error"))</f>
        <v/>
      </c>
      <c r="BS74" s="422" t="str">
        <f t="shared" si="12"/>
        <v/>
      </c>
      <c r="BT74" s="422" t="str">
        <f t="shared" si="13"/>
        <v/>
      </c>
      <c r="BU74" s="422" t="str">
        <f>IF(E74="","",IF(AND(フラグ管理用!AQ68="予算区分_地単_通常",フラグ管理用!AL68&gt;3),"error",IF(AND(フラグ管理用!AQ68="予算区分_地単_検査等",フラグ管理用!AL68&gt;6),"error",IF(AND(フラグ管理用!AQ68="予算区分_補助",フラグ管理用!AL68&lt;7),"error",""))))</f>
        <v/>
      </c>
      <c r="BV74" s="452" t="str">
        <f>フラグ管理用!AW68</f>
        <v/>
      </c>
      <c r="BW74" s="457" t="str">
        <f t="shared" si="14"/>
        <v/>
      </c>
    </row>
    <row r="75" spans="1:75">
      <c r="A75" s="6"/>
      <c r="B75" s="14"/>
      <c r="C75" s="40">
        <v>45</v>
      </c>
      <c r="D75" s="50"/>
      <c r="E75" s="57"/>
      <c r="F75" s="57"/>
      <c r="G75" s="78"/>
      <c r="H75" s="86"/>
      <c r="I75" s="96" t="str">
        <f>IF(E75="補",VLOOKUP(H75,'事業名一覧 '!$A$3:$C$55,3,FALSE),"")</f>
        <v/>
      </c>
      <c r="J75" s="112"/>
      <c r="K75" s="112"/>
      <c r="L75" s="112"/>
      <c r="M75" s="112"/>
      <c r="N75" s="112"/>
      <c r="O75" s="112"/>
      <c r="P75" s="86"/>
      <c r="Q75" s="179" t="str">
        <f t="shared" si="1"/>
        <v/>
      </c>
      <c r="R75" s="194" t="str">
        <f t="shared" si="16"/>
        <v/>
      </c>
      <c r="S75" s="200"/>
      <c r="T75" s="211"/>
      <c r="U75" s="211"/>
      <c r="V75" s="211"/>
      <c r="W75" s="233"/>
      <c r="X75" s="233"/>
      <c r="Y75" s="211"/>
      <c r="Z75" s="211"/>
      <c r="AA75" s="86"/>
      <c r="AB75" s="112"/>
      <c r="AC75" s="112"/>
      <c r="AD75" s="112"/>
      <c r="AE75" s="57"/>
      <c r="AF75" s="57"/>
      <c r="AG75" s="57"/>
      <c r="AH75" s="321"/>
      <c r="AI75" s="321"/>
      <c r="AJ75" s="86"/>
      <c r="AK75" s="86"/>
      <c r="AL75" s="354"/>
      <c r="AM75" s="372"/>
      <c r="AN75" s="381"/>
      <c r="AO75" s="392" t="str">
        <f t="shared" si="2"/>
        <v/>
      </c>
      <c r="AP75" s="397" t="str">
        <f t="shared" si="17"/>
        <v/>
      </c>
      <c r="AQ75" s="402" t="str">
        <f t="shared" si="15"/>
        <v/>
      </c>
      <c r="AR75" s="407" t="str">
        <f>IF(E75="","",IF(AND(フラグ管理用!G69=2,フラグ管理用!F69=1),"error",""))</f>
        <v/>
      </c>
      <c r="AS75" s="407" t="str">
        <f>IF(E75="","",IF(AND(フラグ管理用!G69=2,フラグ管理用!E69=1),"error",""))</f>
        <v/>
      </c>
      <c r="AT75" s="415" t="str">
        <f t="shared" si="18"/>
        <v/>
      </c>
      <c r="AU75" s="422" t="str">
        <f>IF(E75="","",IF(フラグ管理用!AX69=1,"",IF(AND(フラグ管理用!E69=1,フラグ管理用!J69=1),"",IF(AND(フラグ管理用!E69=2,フラグ管理用!F69=1,フラグ管理用!J69=1),"",IF(AND(フラグ管理用!E69=2,フラグ管理用!F69=2,フラグ管理用!G69=1),"",IF(AND(フラグ管理用!E69=2,フラグ管理用!F69=2,フラグ管理用!G69=2,フラグ管理用!K69=1),"","error"))))))</f>
        <v/>
      </c>
      <c r="AV75" s="428" t="str">
        <f t="shared" si="19"/>
        <v/>
      </c>
      <c r="AW75" s="428" t="str">
        <f t="shared" si="4"/>
        <v/>
      </c>
      <c r="AX75" s="428" t="str">
        <f t="shared" si="5"/>
        <v/>
      </c>
      <c r="AY75" s="428" t="str">
        <f>IF(E75="","",IF(AND(フラグ管理用!J69=1,フラグ管理用!O69=1),"",IF(AND(フラグ管理用!K69=1,フラグ管理用!O69&gt;1,フラグ管理用!G69=1),"","error")))</f>
        <v/>
      </c>
      <c r="AZ75" s="428" t="str">
        <f>IF(E75="","",IF(AND(フラグ管理用!O69=10,ISBLANK(P75)=FALSE),"",IF(AND(フラグ管理用!O69&lt;10,ISBLANK(P75)=TRUE),"","error")))</f>
        <v/>
      </c>
      <c r="BA75" s="422" t="str">
        <f t="shared" si="6"/>
        <v/>
      </c>
      <c r="BB75" s="422" t="str">
        <f t="shared" si="20"/>
        <v/>
      </c>
      <c r="BC75" s="422" t="str">
        <f>IF(E75="","",IF(AND(フラグ管理用!F69=2,フラグ管理用!J69=1),IF(OR(U75&lt;&gt;0,V75&lt;&gt;0,W75&lt;&gt;0,X75&lt;&gt;0),"error",""),""))</f>
        <v/>
      </c>
      <c r="BD75" s="422" t="str">
        <f>IF(E75="","",IF(AND(フラグ管理用!K69=1,フラグ管理用!G69=1),IF(OR(S75&lt;&gt;0,T75&lt;&gt;0,W75&lt;&gt;0,X75&lt;&gt;0),"error",""),""))</f>
        <v/>
      </c>
      <c r="BE75" s="422" t="str">
        <f t="shared" si="21"/>
        <v/>
      </c>
      <c r="BF75" s="422" t="str">
        <f t="shared" si="22"/>
        <v/>
      </c>
      <c r="BG75" s="422"/>
      <c r="BH75" s="422" t="str">
        <f t="shared" si="7"/>
        <v/>
      </c>
      <c r="BI75" s="422" t="str">
        <f t="shared" si="8"/>
        <v/>
      </c>
      <c r="BJ75" s="422" t="str">
        <f t="shared" si="9"/>
        <v/>
      </c>
      <c r="BK75" s="422" t="str">
        <f>IF(E75="","",IF(フラグ管理用!AD69=2,IF(AND(フラグ管理用!E69=2,フラグ管理用!AA69=1),"","error"),""))</f>
        <v/>
      </c>
      <c r="BL75" s="422" t="str">
        <f>IF(E75="","",IF(AND(フラグ管理用!E69=1,フラグ管理用!K69=1,H75&lt;&gt;"妊娠出産子育て支援交付金"),"error",""))</f>
        <v/>
      </c>
      <c r="BM75" s="422"/>
      <c r="BN75" s="422" t="str">
        <f t="shared" si="10"/>
        <v/>
      </c>
      <c r="BO75" s="422" t="str">
        <f>IF(E75="","",IF(フラグ管理用!AF69=29,"error",IF(AND(フラグ管理用!AO69="事業始期_通常",フラグ管理用!AF69&lt;17),"error",IF(AND(フラグ管理用!AO69="事業始期_補助",フラグ管理用!AF69&lt;14),"error",""))))</f>
        <v/>
      </c>
      <c r="BP75" s="422" t="str">
        <f t="shared" si="11"/>
        <v/>
      </c>
      <c r="BQ75" s="422" t="str">
        <f>IF(E75="","",IF(AND(フラグ管理用!AP69="事業終期_通常",OR(フラグ管理用!AG69&lt;17,フラグ管理用!AG69&gt;28)),"error",IF(AND(フラグ管理用!AP69="事業終期_基金",フラグ管理用!AG69&lt;17),"error","")))</f>
        <v/>
      </c>
      <c r="BR75" s="422" t="str">
        <f>IF(E75="","",IF(VLOOKUP(AF75,―!$X$2:$Y$30,2,FALSE)&lt;=VLOOKUP(AG75,―!$X$2:$Y$30,2,FALSE),"","error"))</f>
        <v/>
      </c>
      <c r="BS75" s="422" t="str">
        <f t="shared" si="12"/>
        <v/>
      </c>
      <c r="BT75" s="422" t="str">
        <f t="shared" si="13"/>
        <v/>
      </c>
      <c r="BU75" s="422" t="str">
        <f>IF(E75="","",IF(AND(フラグ管理用!AQ69="予算区分_地単_通常",フラグ管理用!AL69&gt;3),"error",IF(AND(フラグ管理用!AQ69="予算区分_地単_検査等",フラグ管理用!AL69&gt;6),"error",IF(AND(フラグ管理用!AQ69="予算区分_補助",フラグ管理用!AL69&lt;7),"error",""))))</f>
        <v/>
      </c>
      <c r="BV75" s="452" t="str">
        <f>フラグ管理用!AW69</f>
        <v/>
      </c>
      <c r="BW75" s="457" t="str">
        <f t="shared" si="14"/>
        <v/>
      </c>
    </row>
    <row r="76" spans="1:75">
      <c r="A76" s="6"/>
      <c r="B76" s="14"/>
      <c r="C76" s="40">
        <v>46</v>
      </c>
      <c r="D76" s="50"/>
      <c r="E76" s="57"/>
      <c r="F76" s="57"/>
      <c r="G76" s="78"/>
      <c r="H76" s="86"/>
      <c r="I76" s="96" t="str">
        <f>IF(E76="補",VLOOKUP(H76,'事業名一覧 '!$A$3:$C$55,3,FALSE),"")</f>
        <v/>
      </c>
      <c r="J76" s="112"/>
      <c r="K76" s="112"/>
      <c r="L76" s="112"/>
      <c r="M76" s="112"/>
      <c r="N76" s="112"/>
      <c r="O76" s="112"/>
      <c r="P76" s="86"/>
      <c r="Q76" s="179" t="str">
        <f t="shared" si="1"/>
        <v/>
      </c>
      <c r="R76" s="194" t="str">
        <f t="shared" si="16"/>
        <v/>
      </c>
      <c r="S76" s="200"/>
      <c r="T76" s="211"/>
      <c r="U76" s="211"/>
      <c r="V76" s="211"/>
      <c r="W76" s="233"/>
      <c r="X76" s="233"/>
      <c r="Y76" s="211"/>
      <c r="Z76" s="211"/>
      <c r="AA76" s="86"/>
      <c r="AB76" s="112"/>
      <c r="AC76" s="112"/>
      <c r="AD76" s="112"/>
      <c r="AE76" s="57"/>
      <c r="AF76" s="57"/>
      <c r="AG76" s="57"/>
      <c r="AH76" s="321"/>
      <c r="AI76" s="321"/>
      <c r="AJ76" s="86"/>
      <c r="AK76" s="86"/>
      <c r="AL76" s="354"/>
      <c r="AM76" s="372"/>
      <c r="AN76" s="381"/>
      <c r="AO76" s="392" t="str">
        <f t="shared" si="2"/>
        <v/>
      </c>
      <c r="AP76" s="397" t="str">
        <f t="shared" si="17"/>
        <v/>
      </c>
      <c r="AQ76" s="402" t="str">
        <f t="shared" si="15"/>
        <v/>
      </c>
      <c r="AR76" s="407" t="str">
        <f>IF(E76="","",IF(AND(フラグ管理用!G70=2,フラグ管理用!F70=1),"error",""))</f>
        <v/>
      </c>
      <c r="AS76" s="407" t="str">
        <f>IF(E76="","",IF(AND(フラグ管理用!G70=2,フラグ管理用!E70=1),"error",""))</f>
        <v/>
      </c>
      <c r="AT76" s="415" t="str">
        <f t="shared" si="18"/>
        <v/>
      </c>
      <c r="AU76" s="422" t="str">
        <f>IF(E76="","",IF(フラグ管理用!AX70=1,"",IF(AND(フラグ管理用!E70=1,フラグ管理用!J70=1),"",IF(AND(フラグ管理用!E70=2,フラグ管理用!F70=1,フラグ管理用!J70=1),"",IF(AND(フラグ管理用!E70=2,フラグ管理用!F70=2,フラグ管理用!G70=1),"",IF(AND(フラグ管理用!E70=2,フラグ管理用!F70=2,フラグ管理用!G70=2,フラグ管理用!K70=1),"","error"))))))</f>
        <v/>
      </c>
      <c r="AV76" s="428" t="str">
        <f t="shared" si="19"/>
        <v/>
      </c>
      <c r="AW76" s="428" t="str">
        <f t="shared" si="4"/>
        <v/>
      </c>
      <c r="AX76" s="428" t="str">
        <f t="shared" si="5"/>
        <v/>
      </c>
      <c r="AY76" s="428" t="str">
        <f>IF(E76="","",IF(AND(フラグ管理用!J70=1,フラグ管理用!O70=1),"",IF(AND(フラグ管理用!K70=1,フラグ管理用!O70&gt;1,フラグ管理用!G70=1),"","error")))</f>
        <v/>
      </c>
      <c r="AZ76" s="428" t="str">
        <f>IF(E76="","",IF(AND(フラグ管理用!O70=10,ISBLANK(P76)=FALSE),"",IF(AND(フラグ管理用!O70&lt;10,ISBLANK(P76)=TRUE),"","error")))</f>
        <v/>
      </c>
      <c r="BA76" s="422" t="str">
        <f t="shared" si="6"/>
        <v/>
      </c>
      <c r="BB76" s="422" t="str">
        <f t="shared" si="20"/>
        <v/>
      </c>
      <c r="BC76" s="422" t="str">
        <f>IF(E76="","",IF(AND(フラグ管理用!F70=2,フラグ管理用!J70=1),IF(OR(U76&lt;&gt;0,V76&lt;&gt;0,W76&lt;&gt;0,X76&lt;&gt;0),"error",""),""))</f>
        <v/>
      </c>
      <c r="BD76" s="422" t="str">
        <f>IF(E76="","",IF(AND(フラグ管理用!K70=1,フラグ管理用!G70=1),IF(OR(S76&lt;&gt;0,T76&lt;&gt;0,W76&lt;&gt;0,X76&lt;&gt;0),"error",""),""))</f>
        <v/>
      </c>
      <c r="BE76" s="422" t="str">
        <f t="shared" si="21"/>
        <v/>
      </c>
      <c r="BF76" s="422" t="str">
        <f t="shared" si="22"/>
        <v/>
      </c>
      <c r="BG76" s="422"/>
      <c r="BH76" s="422" t="str">
        <f t="shared" si="7"/>
        <v/>
      </c>
      <c r="BI76" s="422" t="str">
        <f t="shared" si="8"/>
        <v/>
      </c>
      <c r="BJ76" s="422" t="str">
        <f t="shared" si="9"/>
        <v/>
      </c>
      <c r="BK76" s="422" t="str">
        <f>IF(E76="","",IF(フラグ管理用!AD70=2,IF(AND(フラグ管理用!E70=2,フラグ管理用!AA70=1),"","error"),""))</f>
        <v/>
      </c>
      <c r="BL76" s="422" t="str">
        <f>IF(E76="","",IF(AND(フラグ管理用!E70=1,フラグ管理用!K70=1,H76&lt;&gt;"妊娠出産子育て支援交付金"),"error",""))</f>
        <v/>
      </c>
      <c r="BM76" s="422"/>
      <c r="BN76" s="422" t="str">
        <f t="shared" si="10"/>
        <v/>
      </c>
      <c r="BO76" s="422" t="str">
        <f>IF(E76="","",IF(フラグ管理用!AF70=29,"error",IF(AND(フラグ管理用!AO70="事業始期_通常",フラグ管理用!AF70&lt;17),"error",IF(AND(フラグ管理用!AO70="事業始期_補助",フラグ管理用!AF70&lt;14),"error",""))))</f>
        <v/>
      </c>
      <c r="BP76" s="422" t="str">
        <f t="shared" si="11"/>
        <v/>
      </c>
      <c r="BQ76" s="422" t="str">
        <f>IF(E76="","",IF(AND(フラグ管理用!AP70="事業終期_通常",OR(フラグ管理用!AG70&lt;17,フラグ管理用!AG70&gt;28)),"error",IF(AND(フラグ管理用!AP70="事業終期_基金",フラグ管理用!AG70&lt;17),"error","")))</f>
        <v/>
      </c>
      <c r="BR76" s="422" t="str">
        <f>IF(E76="","",IF(VLOOKUP(AF76,―!$X$2:$Y$30,2,FALSE)&lt;=VLOOKUP(AG76,―!$X$2:$Y$30,2,FALSE),"","error"))</f>
        <v/>
      </c>
      <c r="BS76" s="422" t="str">
        <f t="shared" si="12"/>
        <v/>
      </c>
      <c r="BT76" s="422" t="str">
        <f t="shared" si="13"/>
        <v/>
      </c>
      <c r="BU76" s="422" t="str">
        <f>IF(E76="","",IF(AND(フラグ管理用!AQ70="予算区分_地単_通常",フラグ管理用!AL70&gt;3),"error",IF(AND(フラグ管理用!AQ70="予算区分_地単_検査等",フラグ管理用!AL70&gt;6),"error",IF(AND(フラグ管理用!AQ70="予算区分_補助",フラグ管理用!AL70&lt;7),"error",""))))</f>
        <v/>
      </c>
      <c r="BV76" s="452" t="str">
        <f>フラグ管理用!AW70</f>
        <v/>
      </c>
      <c r="BW76" s="457" t="str">
        <f t="shared" si="14"/>
        <v/>
      </c>
    </row>
    <row r="77" spans="1:75">
      <c r="A77" s="6"/>
      <c r="B77" s="14"/>
      <c r="C77" s="40">
        <v>47</v>
      </c>
      <c r="D77" s="50"/>
      <c r="E77" s="57"/>
      <c r="F77" s="57"/>
      <c r="G77" s="78"/>
      <c r="H77" s="86"/>
      <c r="I77" s="96" t="str">
        <f>IF(E77="補",VLOOKUP(H77,'事業名一覧 '!$A$3:$C$55,3,FALSE),"")</f>
        <v/>
      </c>
      <c r="J77" s="112"/>
      <c r="K77" s="112"/>
      <c r="L77" s="112"/>
      <c r="M77" s="112"/>
      <c r="N77" s="112"/>
      <c r="O77" s="112"/>
      <c r="P77" s="86"/>
      <c r="Q77" s="179" t="str">
        <f t="shared" si="1"/>
        <v/>
      </c>
      <c r="R77" s="194" t="str">
        <f t="shared" si="16"/>
        <v/>
      </c>
      <c r="S77" s="200"/>
      <c r="T77" s="211"/>
      <c r="U77" s="211"/>
      <c r="V77" s="211"/>
      <c r="W77" s="233"/>
      <c r="X77" s="233"/>
      <c r="Y77" s="211"/>
      <c r="Z77" s="211"/>
      <c r="AA77" s="86"/>
      <c r="AB77" s="112"/>
      <c r="AC77" s="112"/>
      <c r="AD77" s="112"/>
      <c r="AE77" s="57"/>
      <c r="AF77" s="57"/>
      <c r="AG77" s="57"/>
      <c r="AH77" s="321"/>
      <c r="AI77" s="321"/>
      <c r="AJ77" s="86"/>
      <c r="AK77" s="86"/>
      <c r="AL77" s="354"/>
      <c r="AM77" s="372"/>
      <c r="AN77" s="381"/>
      <c r="AO77" s="392" t="str">
        <f t="shared" si="2"/>
        <v/>
      </c>
      <c r="AP77" s="397" t="str">
        <f t="shared" si="17"/>
        <v/>
      </c>
      <c r="AQ77" s="402" t="str">
        <f t="shared" si="15"/>
        <v/>
      </c>
      <c r="AR77" s="407" t="str">
        <f>IF(E77="","",IF(AND(フラグ管理用!G71=2,フラグ管理用!F71=1),"error",""))</f>
        <v/>
      </c>
      <c r="AS77" s="407" t="str">
        <f>IF(E77="","",IF(AND(フラグ管理用!G71=2,フラグ管理用!E71=1),"error",""))</f>
        <v/>
      </c>
      <c r="AT77" s="415" t="str">
        <f t="shared" si="18"/>
        <v/>
      </c>
      <c r="AU77" s="422" t="str">
        <f>IF(E77="","",IF(フラグ管理用!AX71=1,"",IF(AND(フラグ管理用!E71=1,フラグ管理用!J71=1),"",IF(AND(フラグ管理用!E71=2,フラグ管理用!F71=1,フラグ管理用!J71=1),"",IF(AND(フラグ管理用!E71=2,フラグ管理用!F71=2,フラグ管理用!G71=1),"",IF(AND(フラグ管理用!E71=2,フラグ管理用!F71=2,フラグ管理用!G71=2,フラグ管理用!K71=1),"","error"))))))</f>
        <v/>
      </c>
      <c r="AV77" s="428" t="str">
        <f t="shared" si="19"/>
        <v/>
      </c>
      <c r="AW77" s="428" t="str">
        <f t="shared" si="4"/>
        <v/>
      </c>
      <c r="AX77" s="428" t="str">
        <f t="shared" si="5"/>
        <v/>
      </c>
      <c r="AY77" s="428" t="str">
        <f>IF(E77="","",IF(AND(フラグ管理用!J71=1,フラグ管理用!O71=1),"",IF(AND(フラグ管理用!K71=1,フラグ管理用!O71&gt;1,フラグ管理用!G71=1),"","error")))</f>
        <v/>
      </c>
      <c r="AZ77" s="428" t="str">
        <f>IF(E77="","",IF(AND(フラグ管理用!O71=10,ISBLANK(P77)=FALSE),"",IF(AND(フラグ管理用!O71&lt;10,ISBLANK(P77)=TRUE),"","error")))</f>
        <v/>
      </c>
      <c r="BA77" s="422" t="str">
        <f t="shared" si="6"/>
        <v/>
      </c>
      <c r="BB77" s="422" t="str">
        <f t="shared" si="20"/>
        <v/>
      </c>
      <c r="BC77" s="422" t="str">
        <f>IF(E77="","",IF(AND(フラグ管理用!F71=2,フラグ管理用!J71=1),IF(OR(U77&lt;&gt;0,V77&lt;&gt;0,W77&lt;&gt;0,X77&lt;&gt;0),"error",""),""))</f>
        <v/>
      </c>
      <c r="BD77" s="422" t="str">
        <f>IF(E77="","",IF(AND(フラグ管理用!K71=1,フラグ管理用!G71=1),IF(OR(S77&lt;&gt;0,T77&lt;&gt;0,W77&lt;&gt;0,X77&lt;&gt;0),"error",""),""))</f>
        <v/>
      </c>
      <c r="BE77" s="422" t="str">
        <f t="shared" si="21"/>
        <v/>
      </c>
      <c r="BF77" s="422" t="str">
        <f t="shared" si="22"/>
        <v/>
      </c>
      <c r="BG77" s="422"/>
      <c r="BH77" s="422" t="str">
        <f t="shared" si="7"/>
        <v/>
      </c>
      <c r="BI77" s="422" t="str">
        <f t="shared" si="8"/>
        <v/>
      </c>
      <c r="BJ77" s="422" t="str">
        <f t="shared" si="9"/>
        <v/>
      </c>
      <c r="BK77" s="422" t="str">
        <f>IF(E77="","",IF(フラグ管理用!AD71=2,IF(AND(フラグ管理用!E71=2,フラグ管理用!AA71=1),"","error"),""))</f>
        <v/>
      </c>
      <c r="BL77" s="422" t="str">
        <f>IF(E77="","",IF(AND(フラグ管理用!E71=1,フラグ管理用!K71=1,H77&lt;&gt;"妊娠出産子育て支援交付金"),"error",""))</f>
        <v/>
      </c>
      <c r="BM77" s="422"/>
      <c r="BN77" s="422" t="str">
        <f t="shared" si="10"/>
        <v/>
      </c>
      <c r="BO77" s="422" t="str">
        <f>IF(E77="","",IF(フラグ管理用!AF71=29,"error",IF(AND(フラグ管理用!AO71="事業始期_通常",フラグ管理用!AF71&lt;17),"error",IF(AND(フラグ管理用!AO71="事業始期_補助",フラグ管理用!AF71&lt;14),"error",""))))</f>
        <v/>
      </c>
      <c r="BP77" s="422" t="str">
        <f t="shared" si="11"/>
        <v/>
      </c>
      <c r="BQ77" s="422" t="str">
        <f>IF(E77="","",IF(AND(フラグ管理用!AP71="事業終期_通常",OR(フラグ管理用!AG71&lt;17,フラグ管理用!AG71&gt;28)),"error",IF(AND(フラグ管理用!AP71="事業終期_基金",フラグ管理用!AG71&lt;17),"error","")))</f>
        <v/>
      </c>
      <c r="BR77" s="422" t="str">
        <f>IF(E77="","",IF(VLOOKUP(AF77,―!$X$2:$Y$30,2,FALSE)&lt;=VLOOKUP(AG77,―!$X$2:$Y$30,2,FALSE),"","error"))</f>
        <v/>
      </c>
      <c r="BS77" s="422" t="str">
        <f t="shared" si="12"/>
        <v/>
      </c>
      <c r="BT77" s="422" t="str">
        <f t="shared" si="13"/>
        <v/>
      </c>
      <c r="BU77" s="422" t="str">
        <f>IF(E77="","",IF(AND(フラグ管理用!AQ71="予算区分_地単_通常",フラグ管理用!AL71&gt;3),"error",IF(AND(フラグ管理用!AQ71="予算区分_地単_検査等",フラグ管理用!AL71&gt;6),"error",IF(AND(フラグ管理用!AQ71="予算区分_補助",フラグ管理用!AL71&lt;7),"error",""))))</f>
        <v/>
      </c>
      <c r="BV77" s="452" t="str">
        <f>フラグ管理用!AW71</f>
        <v/>
      </c>
      <c r="BW77" s="457" t="str">
        <f t="shared" si="14"/>
        <v/>
      </c>
    </row>
    <row r="78" spans="1:75">
      <c r="A78" s="6"/>
      <c r="B78" s="14"/>
      <c r="C78" s="40">
        <v>48</v>
      </c>
      <c r="D78" s="50"/>
      <c r="E78" s="57"/>
      <c r="F78" s="57"/>
      <c r="G78" s="78"/>
      <c r="H78" s="86"/>
      <c r="I78" s="96" t="str">
        <f>IF(E78="補",VLOOKUP(H78,'事業名一覧 '!$A$3:$C$55,3,FALSE),"")</f>
        <v/>
      </c>
      <c r="J78" s="112"/>
      <c r="K78" s="112"/>
      <c r="L78" s="112"/>
      <c r="M78" s="112"/>
      <c r="N78" s="112"/>
      <c r="O78" s="112"/>
      <c r="P78" s="86"/>
      <c r="Q78" s="179" t="str">
        <f t="shared" si="1"/>
        <v/>
      </c>
      <c r="R78" s="194" t="str">
        <f t="shared" si="16"/>
        <v/>
      </c>
      <c r="S78" s="200"/>
      <c r="T78" s="211"/>
      <c r="U78" s="211"/>
      <c r="V78" s="211"/>
      <c r="W78" s="233"/>
      <c r="X78" s="233"/>
      <c r="Y78" s="211"/>
      <c r="Z78" s="211"/>
      <c r="AA78" s="86"/>
      <c r="AB78" s="112"/>
      <c r="AC78" s="112"/>
      <c r="AD78" s="112"/>
      <c r="AE78" s="57"/>
      <c r="AF78" s="57"/>
      <c r="AG78" s="57"/>
      <c r="AH78" s="321"/>
      <c r="AI78" s="321"/>
      <c r="AJ78" s="86"/>
      <c r="AK78" s="86"/>
      <c r="AL78" s="354"/>
      <c r="AM78" s="372"/>
      <c r="AN78" s="381"/>
      <c r="AO78" s="392" t="str">
        <f t="shared" si="2"/>
        <v/>
      </c>
      <c r="AP78" s="397" t="str">
        <f t="shared" si="17"/>
        <v/>
      </c>
      <c r="AQ78" s="402" t="str">
        <f t="shared" si="15"/>
        <v/>
      </c>
      <c r="AR78" s="407" t="str">
        <f>IF(E78="","",IF(AND(フラグ管理用!G72=2,フラグ管理用!F72=1),"error",""))</f>
        <v/>
      </c>
      <c r="AS78" s="407" t="str">
        <f>IF(E78="","",IF(AND(フラグ管理用!G72=2,フラグ管理用!E72=1),"error",""))</f>
        <v/>
      </c>
      <c r="AT78" s="415" t="str">
        <f t="shared" si="18"/>
        <v/>
      </c>
      <c r="AU78" s="422" t="str">
        <f>IF(E78="","",IF(フラグ管理用!AX72=1,"",IF(AND(フラグ管理用!E72=1,フラグ管理用!J72=1),"",IF(AND(フラグ管理用!E72=2,フラグ管理用!F72=1,フラグ管理用!J72=1),"",IF(AND(フラグ管理用!E72=2,フラグ管理用!F72=2,フラグ管理用!G72=1),"",IF(AND(フラグ管理用!E72=2,フラグ管理用!F72=2,フラグ管理用!G72=2,フラグ管理用!K72=1),"","error"))))))</f>
        <v/>
      </c>
      <c r="AV78" s="428" t="str">
        <f t="shared" si="19"/>
        <v/>
      </c>
      <c r="AW78" s="428" t="str">
        <f t="shared" si="4"/>
        <v/>
      </c>
      <c r="AX78" s="428" t="str">
        <f t="shared" si="5"/>
        <v/>
      </c>
      <c r="AY78" s="428" t="str">
        <f>IF(E78="","",IF(AND(フラグ管理用!J72=1,フラグ管理用!O72=1),"",IF(AND(フラグ管理用!K72=1,フラグ管理用!O72&gt;1,フラグ管理用!G72=1),"","error")))</f>
        <v/>
      </c>
      <c r="AZ78" s="428" t="str">
        <f>IF(E78="","",IF(AND(フラグ管理用!O72=10,ISBLANK(P78)=FALSE),"",IF(AND(フラグ管理用!O72&lt;10,ISBLANK(P78)=TRUE),"","error")))</f>
        <v/>
      </c>
      <c r="BA78" s="422" t="str">
        <f t="shared" si="6"/>
        <v/>
      </c>
      <c r="BB78" s="422" t="str">
        <f t="shared" si="20"/>
        <v/>
      </c>
      <c r="BC78" s="422" t="str">
        <f>IF(E78="","",IF(AND(フラグ管理用!F72=2,フラグ管理用!J72=1),IF(OR(U78&lt;&gt;0,V78&lt;&gt;0,W78&lt;&gt;0,X78&lt;&gt;0),"error",""),""))</f>
        <v/>
      </c>
      <c r="BD78" s="422" t="str">
        <f>IF(E78="","",IF(AND(フラグ管理用!K72=1,フラグ管理用!G72=1),IF(OR(S78&lt;&gt;0,T78&lt;&gt;0,W78&lt;&gt;0,X78&lt;&gt;0),"error",""),""))</f>
        <v/>
      </c>
      <c r="BE78" s="422" t="str">
        <f t="shared" si="21"/>
        <v/>
      </c>
      <c r="BF78" s="422" t="str">
        <f t="shared" si="22"/>
        <v/>
      </c>
      <c r="BG78" s="422"/>
      <c r="BH78" s="422" t="str">
        <f t="shared" si="7"/>
        <v/>
      </c>
      <c r="BI78" s="422" t="str">
        <f t="shared" si="8"/>
        <v/>
      </c>
      <c r="BJ78" s="422" t="str">
        <f t="shared" si="9"/>
        <v/>
      </c>
      <c r="BK78" s="422" t="str">
        <f>IF(E78="","",IF(フラグ管理用!AD72=2,IF(AND(フラグ管理用!E72=2,フラグ管理用!AA72=1),"","error"),""))</f>
        <v/>
      </c>
      <c r="BL78" s="422" t="str">
        <f>IF(E78="","",IF(AND(フラグ管理用!E72=1,フラグ管理用!K72=1,H78&lt;&gt;"妊娠出産子育て支援交付金"),"error",""))</f>
        <v/>
      </c>
      <c r="BM78" s="422"/>
      <c r="BN78" s="422" t="str">
        <f t="shared" si="10"/>
        <v/>
      </c>
      <c r="BO78" s="422" t="str">
        <f>IF(E78="","",IF(フラグ管理用!AF72=29,"error",IF(AND(フラグ管理用!AO72="事業始期_通常",フラグ管理用!AF72&lt;17),"error",IF(AND(フラグ管理用!AO72="事業始期_補助",フラグ管理用!AF72&lt;14),"error",""))))</f>
        <v/>
      </c>
      <c r="BP78" s="422" t="str">
        <f t="shared" si="11"/>
        <v/>
      </c>
      <c r="BQ78" s="422" t="str">
        <f>IF(E78="","",IF(AND(フラグ管理用!AP72="事業終期_通常",OR(フラグ管理用!AG72&lt;17,フラグ管理用!AG72&gt;28)),"error",IF(AND(フラグ管理用!AP72="事業終期_基金",フラグ管理用!AG72&lt;17),"error","")))</f>
        <v/>
      </c>
      <c r="BR78" s="422" t="str">
        <f>IF(E78="","",IF(VLOOKUP(AF78,―!$X$2:$Y$30,2,FALSE)&lt;=VLOOKUP(AG78,―!$X$2:$Y$30,2,FALSE),"","error"))</f>
        <v/>
      </c>
      <c r="BS78" s="422" t="str">
        <f t="shared" si="12"/>
        <v/>
      </c>
      <c r="BT78" s="422" t="str">
        <f t="shared" si="13"/>
        <v/>
      </c>
      <c r="BU78" s="422" t="str">
        <f>IF(E78="","",IF(AND(フラグ管理用!AQ72="予算区分_地単_通常",フラグ管理用!AL72&gt;3),"error",IF(AND(フラグ管理用!AQ72="予算区分_地単_検査等",フラグ管理用!AL72&gt;6),"error",IF(AND(フラグ管理用!AQ72="予算区分_補助",フラグ管理用!AL72&lt;7),"error",""))))</f>
        <v/>
      </c>
      <c r="BV78" s="452" t="str">
        <f>フラグ管理用!AW72</f>
        <v/>
      </c>
      <c r="BW78" s="457" t="str">
        <f t="shared" si="14"/>
        <v/>
      </c>
    </row>
    <row r="79" spans="1:75">
      <c r="A79" s="6"/>
      <c r="B79" s="14"/>
      <c r="C79" s="40">
        <v>49</v>
      </c>
      <c r="D79" s="50"/>
      <c r="E79" s="57"/>
      <c r="F79" s="57"/>
      <c r="G79" s="78"/>
      <c r="H79" s="86"/>
      <c r="I79" s="96" t="str">
        <f>IF(E79="補",VLOOKUP(H79,'事業名一覧 '!$A$3:$C$55,3,FALSE),"")</f>
        <v/>
      </c>
      <c r="J79" s="112"/>
      <c r="K79" s="112"/>
      <c r="L79" s="112"/>
      <c r="M79" s="112"/>
      <c r="N79" s="112"/>
      <c r="O79" s="112"/>
      <c r="P79" s="86"/>
      <c r="Q79" s="179" t="str">
        <f t="shared" si="1"/>
        <v/>
      </c>
      <c r="R79" s="194" t="str">
        <f t="shared" si="16"/>
        <v/>
      </c>
      <c r="S79" s="200"/>
      <c r="T79" s="211"/>
      <c r="U79" s="211"/>
      <c r="V79" s="211"/>
      <c r="W79" s="233"/>
      <c r="X79" s="233"/>
      <c r="Y79" s="211"/>
      <c r="Z79" s="211"/>
      <c r="AA79" s="86"/>
      <c r="AB79" s="112"/>
      <c r="AC79" s="112"/>
      <c r="AD79" s="112"/>
      <c r="AE79" s="57"/>
      <c r="AF79" s="57"/>
      <c r="AG79" s="57"/>
      <c r="AH79" s="321"/>
      <c r="AI79" s="321"/>
      <c r="AJ79" s="86"/>
      <c r="AK79" s="86"/>
      <c r="AL79" s="354"/>
      <c r="AM79" s="372"/>
      <c r="AN79" s="381"/>
      <c r="AO79" s="392" t="str">
        <f t="shared" si="2"/>
        <v/>
      </c>
      <c r="AP79" s="397" t="str">
        <f t="shared" si="17"/>
        <v/>
      </c>
      <c r="AQ79" s="402" t="str">
        <f t="shared" si="15"/>
        <v/>
      </c>
      <c r="AR79" s="407" t="str">
        <f>IF(E79="","",IF(AND(フラグ管理用!G73=2,フラグ管理用!F73=1),"error",""))</f>
        <v/>
      </c>
      <c r="AS79" s="407" t="str">
        <f>IF(E79="","",IF(AND(フラグ管理用!G73=2,フラグ管理用!E73=1),"error",""))</f>
        <v/>
      </c>
      <c r="AT79" s="415" t="str">
        <f t="shared" si="18"/>
        <v/>
      </c>
      <c r="AU79" s="422" t="str">
        <f>IF(E79="","",IF(フラグ管理用!AX73=1,"",IF(AND(フラグ管理用!E73=1,フラグ管理用!J73=1),"",IF(AND(フラグ管理用!E73=2,フラグ管理用!F73=1,フラグ管理用!J73=1),"",IF(AND(フラグ管理用!E73=2,フラグ管理用!F73=2,フラグ管理用!G73=1),"",IF(AND(フラグ管理用!E73=2,フラグ管理用!F73=2,フラグ管理用!G73=2,フラグ管理用!K73=1),"","error"))))))</f>
        <v/>
      </c>
      <c r="AV79" s="428" t="str">
        <f t="shared" si="19"/>
        <v/>
      </c>
      <c r="AW79" s="428" t="str">
        <f t="shared" si="4"/>
        <v/>
      </c>
      <c r="AX79" s="428" t="str">
        <f t="shared" si="5"/>
        <v/>
      </c>
      <c r="AY79" s="428" t="str">
        <f>IF(E79="","",IF(AND(フラグ管理用!J73=1,フラグ管理用!O73=1),"",IF(AND(フラグ管理用!K73=1,フラグ管理用!O73&gt;1,フラグ管理用!G73=1),"","error")))</f>
        <v/>
      </c>
      <c r="AZ79" s="428" t="str">
        <f>IF(E79="","",IF(AND(フラグ管理用!O73=10,ISBLANK(P79)=FALSE),"",IF(AND(フラグ管理用!O73&lt;10,ISBLANK(P79)=TRUE),"","error")))</f>
        <v/>
      </c>
      <c r="BA79" s="422" t="str">
        <f t="shared" si="6"/>
        <v/>
      </c>
      <c r="BB79" s="422" t="str">
        <f t="shared" si="20"/>
        <v/>
      </c>
      <c r="BC79" s="422" t="str">
        <f>IF(E79="","",IF(AND(フラグ管理用!F73=2,フラグ管理用!J73=1),IF(OR(U79&lt;&gt;0,V79&lt;&gt;0,W79&lt;&gt;0,X79&lt;&gt;0),"error",""),""))</f>
        <v/>
      </c>
      <c r="BD79" s="422" t="str">
        <f>IF(E79="","",IF(AND(フラグ管理用!K73=1,フラグ管理用!G73=1),IF(OR(S79&lt;&gt;0,T79&lt;&gt;0,W79&lt;&gt;0,X79&lt;&gt;0),"error",""),""))</f>
        <v/>
      </c>
      <c r="BE79" s="422" t="str">
        <f t="shared" si="21"/>
        <v/>
      </c>
      <c r="BF79" s="422" t="str">
        <f t="shared" si="22"/>
        <v/>
      </c>
      <c r="BG79" s="422"/>
      <c r="BH79" s="422" t="str">
        <f t="shared" si="7"/>
        <v/>
      </c>
      <c r="BI79" s="422" t="str">
        <f t="shared" si="8"/>
        <v/>
      </c>
      <c r="BJ79" s="422" t="str">
        <f t="shared" si="9"/>
        <v/>
      </c>
      <c r="BK79" s="422" t="str">
        <f>IF(E79="","",IF(フラグ管理用!AD73=2,IF(AND(フラグ管理用!E73=2,フラグ管理用!AA73=1),"","error"),""))</f>
        <v/>
      </c>
      <c r="BL79" s="422" t="str">
        <f>IF(E79="","",IF(AND(フラグ管理用!E73=1,フラグ管理用!K73=1,H79&lt;&gt;"妊娠出産子育て支援交付金"),"error",""))</f>
        <v/>
      </c>
      <c r="BM79" s="422"/>
      <c r="BN79" s="422" t="str">
        <f t="shared" si="10"/>
        <v/>
      </c>
      <c r="BO79" s="422" t="str">
        <f>IF(E79="","",IF(フラグ管理用!AF73=29,"error",IF(AND(フラグ管理用!AO73="事業始期_通常",フラグ管理用!AF73&lt;17),"error",IF(AND(フラグ管理用!AO73="事業始期_補助",フラグ管理用!AF73&lt;14),"error",""))))</f>
        <v/>
      </c>
      <c r="BP79" s="422" t="str">
        <f t="shared" si="11"/>
        <v/>
      </c>
      <c r="BQ79" s="422" t="str">
        <f>IF(E79="","",IF(AND(フラグ管理用!AP73="事業終期_通常",OR(フラグ管理用!AG73&lt;17,フラグ管理用!AG73&gt;28)),"error",IF(AND(フラグ管理用!AP73="事業終期_基金",フラグ管理用!AG73&lt;17),"error","")))</f>
        <v/>
      </c>
      <c r="BR79" s="422" t="str">
        <f>IF(E79="","",IF(VLOOKUP(AF79,―!$X$2:$Y$30,2,FALSE)&lt;=VLOOKUP(AG79,―!$X$2:$Y$30,2,FALSE),"","error"))</f>
        <v/>
      </c>
      <c r="BS79" s="422" t="str">
        <f t="shared" si="12"/>
        <v/>
      </c>
      <c r="BT79" s="422" t="str">
        <f t="shared" si="13"/>
        <v/>
      </c>
      <c r="BU79" s="422" t="str">
        <f>IF(E79="","",IF(AND(フラグ管理用!AQ73="予算区分_地単_通常",フラグ管理用!AL73&gt;3),"error",IF(AND(フラグ管理用!AQ73="予算区分_地単_検査等",フラグ管理用!AL73&gt;6),"error",IF(AND(フラグ管理用!AQ73="予算区分_補助",フラグ管理用!AL73&lt;7),"error",""))))</f>
        <v/>
      </c>
      <c r="BV79" s="452" t="str">
        <f>フラグ管理用!AW73</f>
        <v/>
      </c>
      <c r="BW79" s="457" t="str">
        <f t="shared" si="14"/>
        <v/>
      </c>
    </row>
    <row r="80" spans="1:75">
      <c r="A80" s="6"/>
      <c r="B80" s="14"/>
      <c r="C80" s="40">
        <v>50</v>
      </c>
      <c r="D80" s="50"/>
      <c r="E80" s="57"/>
      <c r="F80" s="57"/>
      <c r="G80" s="78"/>
      <c r="H80" s="86"/>
      <c r="I80" s="96" t="str">
        <f>IF(E80="補",VLOOKUP(H80,'事業名一覧 '!$A$3:$C$55,3,FALSE),"")</f>
        <v/>
      </c>
      <c r="J80" s="112"/>
      <c r="K80" s="112"/>
      <c r="L80" s="112"/>
      <c r="M80" s="112"/>
      <c r="N80" s="112"/>
      <c r="O80" s="112"/>
      <c r="P80" s="86"/>
      <c r="Q80" s="179" t="str">
        <f t="shared" si="1"/>
        <v/>
      </c>
      <c r="R80" s="194" t="str">
        <f t="shared" si="16"/>
        <v/>
      </c>
      <c r="S80" s="200"/>
      <c r="T80" s="211"/>
      <c r="U80" s="211"/>
      <c r="V80" s="211"/>
      <c r="W80" s="233"/>
      <c r="X80" s="233"/>
      <c r="Y80" s="211"/>
      <c r="Z80" s="211"/>
      <c r="AA80" s="86"/>
      <c r="AB80" s="112"/>
      <c r="AC80" s="112"/>
      <c r="AD80" s="112"/>
      <c r="AE80" s="57"/>
      <c r="AF80" s="57"/>
      <c r="AG80" s="57"/>
      <c r="AH80" s="321"/>
      <c r="AI80" s="321"/>
      <c r="AJ80" s="86"/>
      <c r="AK80" s="86"/>
      <c r="AL80" s="354"/>
      <c r="AM80" s="372"/>
      <c r="AN80" s="381"/>
      <c r="AO80" s="392" t="str">
        <f t="shared" si="2"/>
        <v/>
      </c>
      <c r="AP80" s="397" t="str">
        <f t="shared" si="17"/>
        <v/>
      </c>
      <c r="AQ80" s="402" t="str">
        <f t="shared" si="15"/>
        <v/>
      </c>
      <c r="AR80" s="407" t="str">
        <f>IF(E80="","",IF(AND(フラグ管理用!G74=2,フラグ管理用!F74=1),"error",""))</f>
        <v/>
      </c>
      <c r="AS80" s="407" t="str">
        <f>IF(E80="","",IF(AND(フラグ管理用!G74=2,フラグ管理用!E74=1),"error",""))</f>
        <v/>
      </c>
      <c r="AT80" s="415" t="str">
        <f t="shared" si="18"/>
        <v/>
      </c>
      <c r="AU80" s="422" t="str">
        <f>IF(E80="","",IF(フラグ管理用!AX74=1,"",IF(AND(フラグ管理用!E74=1,フラグ管理用!J74=1),"",IF(AND(フラグ管理用!E74=2,フラグ管理用!F74=1,フラグ管理用!J74=1),"",IF(AND(フラグ管理用!E74=2,フラグ管理用!F74=2,フラグ管理用!G74=1),"",IF(AND(フラグ管理用!E74=2,フラグ管理用!F74=2,フラグ管理用!G74=2,フラグ管理用!K74=1),"","error"))))))</f>
        <v/>
      </c>
      <c r="AV80" s="428" t="str">
        <f t="shared" si="19"/>
        <v/>
      </c>
      <c r="AW80" s="428" t="str">
        <f t="shared" si="4"/>
        <v/>
      </c>
      <c r="AX80" s="428" t="str">
        <f t="shared" si="5"/>
        <v/>
      </c>
      <c r="AY80" s="428" t="str">
        <f>IF(E80="","",IF(AND(フラグ管理用!J74=1,フラグ管理用!O74=1),"",IF(AND(フラグ管理用!K74=1,フラグ管理用!O74&gt;1,フラグ管理用!G74=1),"","error")))</f>
        <v/>
      </c>
      <c r="AZ80" s="428" t="str">
        <f>IF(E80="","",IF(AND(フラグ管理用!O74=10,ISBLANK(P80)=FALSE),"",IF(AND(フラグ管理用!O74&lt;10,ISBLANK(P80)=TRUE),"","error")))</f>
        <v/>
      </c>
      <c r="BA80" s="422" t="str">
        <f t="shared" si="6"/>
        <v/>
      </c>
      <c r="BB80" s="422" t="str">
        <f t="shared" si="20"/>
        <v/>
      </c>
      <c r="BC80" s="422" t="str">
        <f>IF(E80="","",IF(AND(フラグ管理用!F74=2,フラグ管理用!J74=1),IF(OR(U80&lt;&gt;0,V80&lt;&gt;0,W80&lt;&gt;0,X80&lt;&gt;0),"error",""),""))</f>
        <v/>
      </c>
      <c r="BD80" s="422" t="str">
        <f>IF(E80="","",IF(AND(フラグ管理用!K74=1,フラグ管理用!G74=1),IF(OR(S80&lt;&gt;0,T80&lt;&gt;0,W80&lt;&gt;0,X80&lt;&gt;0),"error",""),""))</f>
        <v/>
      </c>
      <c r="BE80" s="422" t="str">
        <f t="shared" si="21"/>
        <v/>
      </c>
      <c r="BF80" s="422" t="str">
        <f t="shared" si="22"/>
        <v/>
      </c>
      <c r="BG80" s="422"/>
      <c r="BH80" s="422" t="str">
        <f t="shared" si="7"/>
        <v/>
      </c>
      <c r="BI80" s="422" t="str">
        <f t="shared" si="8"/>
        <v/>
      </c>
      <c r="BJ80" s="422" t="str">
        <f t="shared" si="9"/>
        <v/>
      </c>
      <c r="BK80" s="422" t="str">
        <f>IF(E80="","",IF(フラグ管理用!AD74=2,IF(AND(フラグ管理用!E74=2,フラグ管理用!AA74=1),"","error"),""))</f>
        <v/>
      </c>
      <c r="BL80" s="422" t="str">
        <f>IF(E80="","",IF(AND(フラグ管理用!E74=1,フラグ管理用!K74=1,H80&lt;&gt;"妊娠出産子育て支援交付金"),"error",""))</f>
        <v/>
      </c>
      <c r="BM80" s="422"/>
      <c r="BN80" s="422" t="str">
        <f t="shared" si="10"/>
        <v/>
      </c>
      <c r="BO80" s="422" t="str">
        <f>IF(E80="","",IF(フラグ管理用!AF74=29,"error",IF(AND(フラグ管理用!AO74="事業始期_通常",フラグ管理用!AF74&lt;17),"error",IF(AND(フラグ管理用!AO74="事業始期_補助",フラグ管理用!AF74&lt;14),"error",""))))</f>
        <v/>
      </c>
      <c r="BP80" s="422" t="str">
        <f t="shared" si="11"/>
        <v/>
      </c>
      <c r="BQ80" s="422" t="str">
        <f>IF(E80="","",IF(AND(フラグ管理用!AP74="事業終期_通常",OR(フラグ管理用!AG74&lt;17,フラグ管理用!AG74&gt;28)),"error",IF(AND(フラグ管理用!AP74="事業終期_基金",フラグ管理用!AG74&lt;17),"error","")))</f>
        <v/>
      </c>
      <c r="BR80" s="422" t="str">
        <f>IF(E80="","",IF(VLOOKUP(AF80,―!$X$2:$Y$30,2,FALSE)&lt;=VLOOKUP(AG80,―!$X$2:$Y$30,2,FALSE),"","error"))</f>
        <v/>
      </c>
      <c r="BS80" s="422" t="str">
        <f t="shared" si="12"/>
        <v/>
      </c>
      <c r="BT80" s="422" t="str">
        <f t="shared" si="13"/>
        <v/>
      </c>
      <c r="BU80" s="422" t="str">
        <f>IF(E80="","",IF(AND(フラグ管理用!AQ74="予算区分_地単_通常",フラグ管理用!AL74&gt;3),"error",IF(AND(フラグ管理用!AQ74="予算区分_地単_検査等",フラグ管理用!AL74&gt;6),"error",IF(AND(フラグ管理用!AQ74="予算区分_補助",フラグ管理用!AL74&lt;7),"error",""))))</f>
        <v/>
      </c>
      <c r="BV80" s="452" t="str">
        <f>フラグ管理用!AW74</f>
        <v/>
      </c>
      <c r="BW80" s="457" t="str">
        <f t="shared" si="14"/>
        <v/>
      </c>
    </row>
    <row r="81" spans="1:75">
      <c r="A81" s="6"/>
      <c r="B81" s="14"/>
      <c r="C81" s="40">
        <v>51</v>
      </c>
      <c r="D81" s="50"/>
      <c r="E81" s="57"/>
      <c r="F81" s="57"/>
      <c r="G81" s="78"/>
      <c r="H81" s="86"/>
      <c r="I81" s="96" t="str">
        <f>IF(E81="補",VLOOKUP(H81,'事業名一覧 '!$A$3:$C$55,3,FALSE),"")</f>
        <v/>
      </c>
      <c r="J81" s="112"/>
      <c r="K81" s="112"/>
      <c r="L81" s="112"/>
      <c r="M81" s="112"/>
      <c r="N81" s="112"/>
      <c r="O81" s="112"/>
      <c r="P81" s="86"/>
      <c r="Q81" s="179" t="str">
        <f t="shared" si="1"/>
        <v/>
      </c>
      <c r="R81" s="194" t="str">
        <f t="shared" si="16"/>
        <v/>
      </c>
      <c r="S81" s="200"/>
      <c r="T81" s="211"/>
      <c r="U81" s="211"/>
      <c r="V81" s="211"/>
      <c r="W81" s="233"/>
      <c r="X81" s="233"/>
      <c r="Y81" s="211"/>
      <c r="Z81" s="211"/>
      <c r="AA81" s="86"/>
      <c r="AB81" s="112"/>
      <c r="AC81" s="112"/>
      <c r="AD81" s="112"/>
      <c r="AE81" s="57"/>
      <c r="AF81" s="57"/>
      <c r="AG81" s="57"/>
      <c r="AH81" s="321"/>
      <c r="AI81" s="321"/>
      <c r="AJ81" s="86"/>
      <c r="AK81" s="86"/>
      <c r="AL81" s="354"/>
      <c r="AM81" s="372"/>
      <c r="AN81" s="381"/>
      <c r="AO81" s="392" t="str">
        <f t="shared" si="2"/>
        <v/>
      </c>
      <c r="AP81" s="397" t="str">
        <f t="shared" si="17"/>
        <v/>
      </c>
      <c r="AQ81" s="402" t="str">
        <f t="shared" si="15"/>
        <v/>
      </c>
      <c r="AR81" s="407" t="str">
        <f>IF(E81="","",IF(AND(フラグ管理用!G75=2,フラグ管理用!F75=1),"error",""))</f>
        <v/>
      </c>
      <c r="AS81" s="407" t="str">
        <f>IF(E81="","",IF(AND(フラグ管理用!G75=2,フラグ管理用!E75=1),"error",""))</f>
        <v/>
      </c>
      <c r="AT81" s="415" t="str">
        <f t="shared" si="18"/>
        <v/>
      </c>
      <c r="AU81" s="422" t="str">
        <f>IF(E81="","",IF(フラグ管理用!AX75=1,"",IF(AND(フラグ管理用!E75=1,フラグ管理用!J75=1),"",IF(AND(フラグ管理用!E75=2,フラグ管理用!F75=1,フラグ管理用!J75=1),"",IF(AND(フラグ管理用!E75=2,フラグ管理用!F75=2,フラグ管理用!G75=1),"",IF(AND(フラグ管理用!E75=2,フラグ管理用!F75=2,フラグ管理用!G75=2,フラグ管理用!K75=1),"","error"))))))</f>
        <v/>
      </c>
      <c r="AV81" s="428" t="str">
        <f t="shared" si="19"/>
        <v/>
      </c>
      <c r="AW81" s="428" t="str">
        <f t="shared" si="4"/>
        <v/>
      </c>
      <c r="AX81" s="428" t="str">
        <f t="shared" si="5"/>
        <v/>
      </c>
      <c r="AY81" s="428" t="str">
        <f>IF(E81="","",IF(AND(フラグ管理用!J75=1,フラグ管理用!O75=1),"",IF(AND(フラグ管理用!K75=1,フラグ管理用!O75&gt;1,フラグ管理用!G75=1),"","error")))</f>
        <v/>
      </c>
      <c r="AZ81" s="428" t="str">
        <f>IF(E81="","",IF(AND(フラグ管理用!O75=10,ISBLANK(P81)=FALSE),"",IF(AND(フラグ管理用!O75&lt;10,ISBLANK(P81)=TRUE),"","error")))</f>
        <v/>
      </c>
      <c r="BA81" s="422" t="str">
        <f t="shared" si="6"/>
        <v/>
      </c>
      <c r="BB81" s="422" t="str">
        <f t="shared" si="20"/>
        <v/>
      </c>
      <c r="BC81" s="422" t="str">
        <f>IF(E81="","",IF(AND(フラグ管理用!F75=2,フラグ管理用!J75=1),IF(OR(U81&lt;&gt;0,V81&lt;&gt;0,W81&lt;&gt;0,X81&lt;&gt;0),"error",""),""))</f>
        <v/>
      </c>
      <c r="BD81" s="422" t="str">
        <f>IF(E81="","",IF(AND(フラグ管理用!K75=1,フラグ管理用!G75=1),IF(OR(S81&lt;&gt;0,T81&lt;&gt;0,W81&lt;&gt;0,X81&lt;&gt;0),"error",""),""))</f>
        <v/>
      </c>
      <c r="BE81" s="422" t="str">
        <f t="shared" si="21"/>
        <v/>
      </c>
      <c r="BF81" s="422" t="str">
        <f t="shared" si="22"/>
        <v/>
      </c>
      <c r="BG81" s="422"/>
      <c r="BH81" s="422" t="str">
        <f t="shared" si="7"/>
        <v/>
      </c>
      <c r="BI81" s="422" t="str">
        <f t="shared" si="8"/>
        <v/>
      </c>
      <c r="BJ81" s="422" t="str">
        <f t="shared" si="9"/>
        <v/>
      </c>
      <c r="BK81" s="422" t="str">
        <f>IF(E81="","",IF(フラグ管理用!AD75=2,IF(AND(フラグ管理用!E75=2,フラグ管理用!AA75=1),"","error"),""))</f>
        <v/>
      </c>
      <c r="BL81" s="422" t="str">
        <f>IF(E81="","",IF(AND(フラグ管理用!E75=1,フラグ管理用!K75=1,H81&lt;&gt;"妊娠出産子育て支援交付金"),"error",""))</f>
        <v/>
      </c>
      <c r="BM81" s="422"/>
      <c r="BN81" s="422" t="str">
        <f t="shared" si="10"/>
        <v/>
      </c>
      <c r="BO81" s="422" t="str">
        <f>IF(E81="","",IF(フラグ管理用!AF75=29,"error",IF(AND(フラグ管理用!AO75="事業始期_通常",フラグ管理用!AF75&lt;17),"error",IF(AND(フラグ管理用!AO75="事業始期_補助",フラグ管理用!AF75&lt;14),"error",""))))</f>
        <v/>
      </c>
      <c r="BP81" s="422" t="str">
        <f t="shared" si="11"/>
        <v/>
      </c>
      <c r="BQ81" s="422" t="str">
        <f>IF(E81="","",IF(AND(フラグ管理用!AP75="事業終期_通常",OR(フラグ管理用!AG75&lt;17,フラグ管理用!AG75&gt;28)),"error",IF(AND(フラグ管理用!AP75="事業終期_基金",フラグ管理用!AG75&lt;17),"error","")))</f>
        <v/>
      </c>
      <c r="BR81" s="422" t="str">
        <f>IF(E81="","",IF(VLOOKUP(AF81,―!$X$2:$Y$30,2,FALSE)&lt;=VLOOKUP(AG81,―!$X$2:$Y$30,2,FALSE),"","error"))</f>
        <v/>
      </c>
      <c r="BS81" s="422" t="str">
        <f t="shared" si="12"/>
        <v/>
      </c>
      <c r="BT81" s="422" t="str">
        <f t="shared" si="13"/>
        <v/>
      </c>
      <c r="BU81" s="422" t="str">
        <f>IF(E81="","",IF(AND(フラグ管理用!AQ75="予算区分_地単_通常",フラグ管理用!AL75&gt;3),"error",IF(AND(フラグ管理用!AQ75="予算区分_地単_検査等",フラグ管理用!AL75&gt;6),"error",IF(AND(フラグ管理用!AQ75="予算区分_補助",フラグ管理用!AL75&lt;7),"error",""))))</f>
        <v/>
      </c>
      <c r="BV81" s="452" t="str">
        <f>フラグ管理用!AW75</f>
        <v/>
      </c>
      <c r="BW81" s="457" t="str">
        <f t="shared" si="14"/>
        <v/>
      </c>
    </row>
    <row r="82" spans="1:75">
      <c r="A82" s="6"/>
      <c r="B82" s="14"/>
      <c r="C82" s="40">
        <v>52</v>
      </c>
      <c r="D82" s="50"/>
      <c r="E82" s="57"/>
      <c r="F82" s="57"/>
      <c r="G82" s="78"/>
      <c r="H82" s="86"/>
      <c r="I82" s="96" t="str">
        <f>IF(E82="補",VLOOKUP(H82,'事業名一覧 '!$A$3:$C$55,3,FALSE),"")</f>
        <v/>
      </c>
      <c r="J82" s="112"/>
      <c r="K82" s="112"/>
      <c r="L82" s="112"/>
      <c r="M82" s="112"/>
      <c r="N82" s="112"/>
      <c r="O82" s="112"/>
      <c r="P82" s="86"/>
      <c r="Q82" s="179" t="str">
        <f t="shared" si="1"/>
        <v/>
      </c>
      <c r="R82" s="194" t="str">
        <f t="shared" si="16"/>
        <v/>
      </c>
      <c r="S82" s="200"/>
      <c r="T82" s="211"/>
      <c r="U82" s="211"/>
      <c r="V82" s="211"/>
      <c r="W82" s="233"/>
      <c r="X82" s="233"/>
      <c r="Y82" s="211"/>
      <c r="Z82" s="211"/>
      <c r="AA82" s="86"/>
      <c r="AB82" s="112"/>
      <c r="AC82" s="112"/>
      <c r="AD82" s="112"/>
      <c r="AE82" s="57"/>
      <c r="AF82" s="57"/>
      <c r="AG82" s="57"/>
      <c r="AH82" s="321"/>
      <c r="AI82" s="321"/>
      <c r="AJ82" s="86"/>
      <c r="AK82" s="86"/>
      <c r="AL82" s="354"/>
      <c r="AM82" s="372"/>
      <c r="AN82" s="381"/>
      <c r="AO82" s="392" t="str">
        <f t="shared" si="2"/>
        <v/>
      </c>
      <c r="AP82" s="397" t="str">
        <f t="shared" si="17"/>
        <v/>
      </c>
      <c r="AQ82" s="402" t="str">
        <f t="shared" si="15"/>
        <v/>
      </c>
      <c r="AR82" s="407" t="str">
        <f>IF(E82="","",IF(AND(フラグ管理用!G76=2,フラグ管理用!F76=1),"error",""))</f>
        <v/>
      </c>
      <c r="AS82" s="407" t="str">
        <f>IF(E82="","",IF(AND(フラグ管理用!G76=2,フラグ管理用!E76=1),"error",""))</f>
        <v/>
      </c>
      <c r="AT82" s="415" t="str">
        <f t="shared" si="18"/>
        <v/>
      </c>
      <c r="AU82" s="422" t="str">
        <f>IF(E82="","",IF(フラグ管理用!AX76=1,"",IF(AND(フラグ管理用!E76=1,フラグ管理用!J76=1),"",IF(AND(フラグ管理用!E76=2,フラグ管理用!F76=1,フラグ管理用!J76=1),"",IF(AND(フラグ管理用!E76=2,フラグ管理用!F76=2,フラグ管理用!G76=1),"",IF(AND(フラグ管理用!E76=2,フラグ管理用!F76=2,フラグ管理用!G76=2,フラグ管理用!K76=1),"","error"))))))</f>
        <v/>
      </c>
      <c r="AV82" s="428" t="str">
        <f t="shared" si="19"/>
        <v/>
      </c>
      <c r="AW82" s="428" t="str">
        <f t="shared" si="4"/>
        <v/>
      </c>
      <c r="AX82" s="428" t="str">
        <f t="shared" si="5"/>
        <v/>
      </c>
      <c r="AY82" s="428" t="str">
        <f>IF(E82="","",IF(AND(フラグ管理用!J76=1,フラグ管理用!O76=1),"",IF(AND(フラグ管理用!K76=1,フラグ管理用!O76&gt;1,フラグ管理用!G76=1),"","error")))</f>
        <v/>
      </c>
      <c r="AZ82" s="428" t="str">
        <f>IF(E82="","",IF(AND(フラグ管理用!O76=10,ISBLANK(P82)=FALSE),"",IF(AND(フラグ管理用!O76&lt;10,ISBLANK(P82)=TRUE),"","error")))</f>
        <v/>
      </c>
      <c r="BA82" s="422" t="str">
        <f t="shared" si="6"/>
        <v/>
      </c>
      <c r="BB82" s="422" t="str">
        <f t="shared" si="20"/>
        <v/>
      </c>
      <c r="BC82" s="422" t="str">
        <f>IF(E82="","",IF(AND(フラグ管理用!F76=2,フラグ管理用!J76=1),IF(OR(U82&lt;&gt;0,V82&lt;&gt;0,W82&lt;&gt;0,X82&lt;&gt;0),"error",""),""))</f>
        <v/>
      </c>
      <c r="BD82" s="422" t="str">
        <f>IF(E82="","",IF(AND(フラグ管理用!K76=1,フラグ管理用!G76=1),IF(OR(S82&lt;&gt;0,T82&lt;&gt;0,W82&lt;&gt;0,X82&lt;&gt;0),"error",""),""))</f>
        <v/>
      </c>
      <c r="BE82" s="422" t="str">
        <f t="shared" si="21"/>
        <v/>
      </c>
      <c r="BF82" s="422" t="str">
        <f t="shared" si="22"/>
        <v/>
      </c>
      <c r="BG82" s="422"/>
      <c r="BH82" s="422" t="str">
        <f t="shared" si="7"/>
        <v/>
      </c>
      <c r="BI82" s="422" t="str">
        <f t="shared" si="8"/>
        <v/>
      </c>
      <c r="BJ82" s="422" t="str">
        <f t="shared" si="9"/>
        <v/>
      </c>
      <c r="BK82" s="422" t="str">
        <f>IF(E82="","",IF(フラグ管理用!AD76=2,IF(AND(フラグ管理用!E76=2,フラグ管理用!AA76=1),"","error"),""))</f>
        <v/>
      </c>
      <c r="BL82" s="422" t="str">
        <f>IF(E82="","",IF(AND(フラグ管理用!E76=1,フラグ管理用!K76=1,H82&lt;&gt;"妊娠出産子育て支援交付金"),"error",""))</f>
        <v/>
      </c>
      <c r="BM82" s="422"/>
      <c r="BN82" s="422" t="str">
        <f t="shared" si="10"/>
        <v/>
      </c>
      <c r="BO82" s="422" t="str">
        <f>IF(E82="","",IF(フラグ管理用!AF76=29,"error",IF(AND(フラグ管理用!AO76="事業始期_通常",フラグ管理用!AF76&lt;17),"error",IF(AND(フラグ管理用!AO76="事業始期_補助",フラグ管理用!AF76&lt;14),"error",""))))</f>
        <v/>
      </c>
      <c r="BP82" s="422" t="str">
        <f t="shared" si="11"/>
        <v/>
      </c>
      <c r="BQ82" s="422" t="str">
        <f>IF(E82="","",IF(AND(フラグ管理用!AP76="事業終期_通常",OR(フラグ管理用!AG76&lt;17,フラグ管理用!AG76&gt;28)),"error",IF(AND(フラグ管理用!AP76="事業終期_基金",フラグ管理用!AG76&lt;17),"error","")))</f>
        <v/>
      </c>
      <c r="BR82" s="422" t="str">
        <f>IF(E82="","",IF(VLOOKUP(AF82,―!$X$2:$Y$30,2,FALSE)&lt;=VLOOKUP(AG82,―!$X$2:$Y$30,2,FALSE),"","error"))</f>
        <v/>
      </c>
      <c r="BS82" s="422" t="str">
        <f t="shared" si="12"/>
        <v/>
      </c>
      <c r="BT82" s="422" t="str">
        <f t="shared" si="13"/>
        <v/>
      </c>
      <c r="BU82" s="422" t="str">
        <f>IF(E82="","",IF(AND(フラグ管理用!AQ76="予算区分_地単_通常",フラグ管理用!AL76&gt;3),"error",IF(AND(フラグ管理用!AQ76="予算区分_地単_検査等",フラグ管理用!AL76&gt;6),"error",IF(AND(フラグ管理用!AQ76="予算区分_補助",フラグ管理用!AL76&lt;7),"error",""))))</f>
        <v/>
      </c>
      <c r="BV82" s="452" t="str">
        <f>フラグ管理用!AW76</f>
        <v/>
      </c>
      <c r="BW82" s="457" t="str">
        <f t="shared" si="14"/>
        <v/>
      </c>
    </row>
    <row r="83" spans="1:75">
      <c r="A83" s="6"/>
      <c r="B83" s="14"/>
      <c r="C83" s="40">
        <v>53</v>
      </c>
      <c r="D83" s="50"/>
      <c r="E83" s="57"/>
      <c r="F83" s="57"/>
      <c r="G83" s="78"/>
      <c r="H83" s="86"/>
      <c r="I83" s="96" t="str">
        <f>IF(E83="補",VLOOKUP(H83,'事業名一覧 '!$A$3:$C$55,3,FALSE),"")</f>
        <v/>
      </c>
      <c r="J83" s="112"/>
      <c r="K83" s="112"/>
      <c r="L83" s="112"/>
      <c r="M83" s="112"/>
      <c r="N83" s="112"/>
      <c r="O83" s="112"/>
      <c r="P83" s="86"/>
      <c r="Q83" s="179" t="str">
        <f t="shared" si="1"/>
        <v/>
      </c>
      <c r="R83" s="194" t="str">
        <f t="shared" si="16"/>
        <v/>
      </c>
      <c r="S83" s="200"/>
      <c r="T83" s="211"/>
      <c r="U83" s="211"/>
      <c r="V83" s="211"/>
      <c r="W83" s="233"/>
      <c r="X83" s="233"/>
      <c r="Y83" s="211"/>
      <c r="Z83" s="211"/>
      <c r="AA83" s="86"/>
      <c r="AB83" s="112"/>
      <c r="AC83" s="112"/>
      <c r="AD83" s="112"/>
      <c r="AE83" s="57"/>
      <c r="AF83" s="57"/>
      <c r="AG83" s="57"/>
      <c r="AH83" s="321"/>
      <c r="AI83" s="321"/>
      <c r="AJ83" s="86"/>
      <c r="AK83" s="86"/>
      <c r="AL83" s="354"/>
      <c r="AM83" s="372"/>
      <c r="AN83" s="381"/>
      <c r="AO83" s="392" t="str">
        <f t="shared" si="2"/>
        <v/>
      </c>
      <c r="AP83" s="397" t="str">
        <f t="shared" si="17"/>
        <v/>
      </c>
      <c r="AQ83" s="402" t="str">
        <f t="shared" si="15"/>
        <v/>
      </c>
      <c r="AR83" s="407" t="str">
        <f>IF(E83="","",IF(AND(フラグ管理用!G77=2,フラグ管理用!F77=1),"error",""))</f>
        <v/>
      </c>
      <c r="AS83" s="407" t="str">
        <f>IF(E83="","",IF(AND(フラグ管理用!G77=2,フラグ管理用!E77=1),"error",""))</f>
        <v/>
      </c>
      <c r="AT83" s="415" t="str">
        <f t="shared" si="18"/>
        <v/>
      </c>
      <c r="AU83" s="422" t="str">
        <f>IF(E83="","",IF(フラグ管理用!AX77=1,"",IF(AND(フラグ管理用!E77=1,フラグ管理用!J77=1),"",IF(AND(フラグ管理用!E77=2,フラグ管理用!F77=1,フラグ管理用!J77=1),"",IF(AND(フラグ管理用!E77=2,フラグ管理用!F77=2,フラグ管理用!G77=1),"",IF(AND(フラグ管理用!E77=2,フラグ管理用!F77=2,フラグ管理用!G77=2,フラグ管理用!K77=1),"","error"))))))</f>
        <v/>
      </c>
      <c r="AV83" s="428" t="str">
        <f t="shared" si="19"/>
        <v/>
      </c>
      <c r="AW83" s="428" t="str">
        <f t="shared" si="4"/>
        <v/>
      </c>
      <c r="AX83" s="428" t="str">
        <f t="shared" si="5"/>
        <v/>
      </c>
      <c r="AY83" s="428" t="str">
        <f>IF(E83="","",IF(AND(フラグ管理用!J77=1,フラグ管理用!O77=1),"",IF(AND(フラグ管理用!K77=1,フラグ管理用!O77&gt;1,フラグ管理用!G77=1),"","error")))</f>
        <v/>
      </c>
      <c r="AZ83" s="428" t="str">
        <f>IF(E83="","",IF(AND(フラグ管理用!O77=10,ISBLANK(P83)=FALSE),"",IF(AND(フラグ管理用!O77&lt;10,ISBLANK(P83)=TRUE),"","error")))</f>
        <v/>
      </c>
      <c r="BA83" s="422" t="str">
        <f t="shared" si="6"/>
        <v/>
      </c>
      <c r="BB83" s="422" t="str">
        <f t="shared" si="20"/>
        <v/>
      </c>
      <c r="BC83" s="422" t="str">
        <f>IF(E83="","",IF(AND(フラグ管理用!F77=2,フラグ管理用!J77=1),IF(OR(U83&lt;&gt;0,V83&lt;&gt;0,W83&lt;&gt;0,X83&lt;&gt;0),"error",""),""))</f>
        <v/>
      </c>
      <c r="BD83" s="422" t="str">
        <f>IF(E83="","",IF(AND(フラグ管理用!K77=1,フラグ管理用!G77=1),IF(OR(S83&lt;&gt;0,T83&lt;&gt;0,W83&lt;&gt;0,X83&lt;&gt;0),"error",""),""))</f>
        <v/>
      </c>
      <c r="BE83" s="422" t="str">
        <f t="shared" si="21"/>
        <v/>
      </c>
      <c r="BF83" s="422" t="str">
        <f t="shared" si="22"/>
        <v/>
      </c>
      <c r="BG83" s="422"/>
      <c r="BH83" s="422" t="str">
        <f t="shared" si="7"/>
        <v/>
      </c>
      <c r="BI83" s="422" t="str">
        <f t="shared" si="8"/>
        <v/>
      </c>
      <c r="BJ83" s="422" t="str">
        <f t="shared" si="9"/>
        <v/>
      </c>
      <c r="BK83" s="422" t="str">
        <f>IF(E83="","",IF(フラグ管理用!AD77=2,IF(AND(フラグ管理用!E77=2,フラグ管理用!AA77=1),"","error"),""))</f>
        <v/>
      </c>
      <c r="BL83" s="422" t="str">
        <f>IF(E83="","",IF(AND(フラグ管理用!E77=1,フラグ管理用!K77=1,H83&lt;&gt;"妊娠出産子育て支援交付金"),"error",""))</f>
        <v/>
      </c>
      <c r="BM83" s="422"/>
      <c r="BN83" s="422" t="str">
        <f t="shared" si="10"/>
        <v/>
      </c>
      <c r="BO83" s="422" t="str">
        <f>IF(E83="","",IF(フラグ管理用!AF77=29,"error",IF(AND(フラグ管理用!AO77="事業始期_通常",フラグ管理用!AF77&lt;17),"error",IF(AND(フラグ管理用!AO77="事業始期_補助",フラグ管理用!AF77&lt;14),"error",""))))</f>
        <v/>
      </c>
      <c r="BP83" s="422" t="str">
        <f t="shared" si="11"/>
        <v/>
      </c>
      <c r="BQ83" s="422" t="str">
        <f>IF(E83="","",IF(AND(フラグ管理用!AP77="事業終期_通常",OR(フラグ管理用!AG77&lt;17,フラグ管理用!AG77&gt;28)),"error",IF(AND(フラグ管理用!AP77="事業終期_基金",フラグ管理用!AG77&lt;17),"error","")))</f>
        <v/>
      </c>
      <c r="BR83" s="422" t="str">
        <f>IF(E83="","",IF(VLOOKUP(AF83,―!$X$2:$Y$30,2,FALSE)&lt;=VLOOKUP(AG83,―!$X$2:$Y$30,2,FALSE),"","error"))</f>
        <v/>
      </c>
      <c r="BS83" s="422" t="str">
        <f t="shared" si="12"/>
        <v/>
      </c>
      <c r="BT83" s="422" t="str">
        <f t="shared" si="13"/>
        <v/>
      </c>
      <c r="BU83" s="422" t="str">
        <f>IF(E83="","",IF(AND(フラグ管理用!AQ77="予算区分_地単_通常",フラグ管理用!AL77&gt;3),"error",IF(AND(フラグ管理用!AQ77="予算区分_地単_検査等",フラグ管理用!AL77&gt;6),"error",IF(AND(フラグ管理用!AQ77="予算区分_補助",フラグ管理用!AL77&lt;7),"error",""))))</f>
        <v/>
      </c>
      <c r="BV83" s="452" t="str">
        <f>フラグ管理用!AW77</f>
        <v/>
      </c>
      <c r="BW83" s="457" t="str">
        <f t="shared" si="14"/>
        <v/>
      </c>
    </row>
    <row r="84" spans="1:75">
      <c r="A84" s="6"/>
      <c r="B84" s="14"/>
      <c r="C84" s="40">
        <v>54</v>
      </c>
      <c r="D84" s="50"/>
      <c r="E84" s="57"/>
      <c r="F84" s="57"/>
      <c r="G84" s="78"/>
      <c r="H84" s="86"/>
      <c r="I84" s="96" t="str">
        <f>IF(E84="補",VLOOKUP(H84,'事業名一覧 '!$A$3:$C$55,3,FALSE),"")</f>
        <v/>
      </c>
      <c r="J84" s="112"/>
      <c r="K84" s="112"/>
      <c r="L84" s="112"/>
      <c r="M84" s="112"/>
      <c r="N84" s="112"/>
      <c r="O84" s="112"/>
      <c r="P84" s="86"/>
      <c r="Q84" s="179" t="str">
        <f t="shared" si="1"/>
        <v/>
      </c>
      <c r="R84" s="194" t="str">
        <f t="shared" si="16"/>
        <v/>
      </c>
      <c r="S84" s="200"/>
      <c r="T84" s="211"/>
      <c r="U84" s="211"/>
      <c r="V84" s="211"/>
      <c r="W84" s="233"/>
      <c r="X84" s="233"/>
      <c r="Y84" s="211"/>
      <c r="Z84" s="211"/>
      <c r="AA84" s="86"/>
      <c r="AB84" s="112"/>
      <c r="AC84" s="112"/>
      <c r="AD84" s="112"/>
      <c r="AE84" s="57"/>
      <c r="AF84" s="57"/>
      <c r="AG84" s="57"/>
      <c r="AH84" s="321"/>
      <c r="AI84" s="321"/>
      <c r="AJ84" s="86"/>
      <c r="AK84" s="86"/>
      <c r="AL84" s="354"/>
      <c r="AM84" s="372"/>
      <c r="AN84" s="381"/>
      <c r="AO84" s="392" t="str">
        <f t="shared" si="2"/>
        <v/>
      </c>
      <c r="AP84" s="397" t="str">
        <f t="shared" si="17"/>
        <v/>
      </c>
      <c r="AQ84" s="402" t="str">
        <f t="shared" si="15"/>
        <v/>
      </c>
      <c r="AR84" s="407" t="str">
        <f>IF(E84="","",IF(AND(フラグ管理用!G78=2,フラグ管理用!F78=1),"error",""))</f>
        <v/>
      </c>
      <c r="AS84" s="407" t="str">
        <f>IF(E84="","",IF(AND(フラグ管理用!G78=2,フラグ管理用!E78=1),"error",""))</f>
        <v/>
      </c>
      <c r="AT84" s="415" t="str">
        <f t="shared" si="18"/>
        <v/>
      </c>
      <c r="AU84" s="422" t="str">
        <f>IF(E84="","",IF(フラグ管理用!AX78=1,"",IF(AND(フラグ管理用!E78=1,フラグ管理用!J78=1),"",IF(AND(フラグ管理用!E78=2,フラグ管理用!F78=1,フラグ管理用!J78=1),"",IF(AND(フラグ管理用!E78=2,フラグ管理用!F78=2,フラグ管理用!G78=1),"",IF(AND(フラグ管理用!E78=2,フラグ管理用!F78=2,フラグ管理用!G78=2,フラグ管理用!K78=1),"","error"))))))</f>
        <v/>
      </c>
      <c r="AV84" s="428" t="str">
        <f t="shared" si="19"/>
        <v/>
      </c>
      <c r="AW84" s="428" t="str">
        <f t="shared" si="4"/>
        <v/>
      </c>
      <c r="AX84" s="428" t="str">
        <f t="shared" si="5"/>
        <v/>
      </c>
      <c r="AY84" s="428" t="str">
        <f>IF(E84="","",IF(AND(フラグ管理用!J78=1,フラグ管理用!O78=1),"",IF(AND(フラグ管理用!K78=1,フラグ管理用!O78&gt;1,フラグ管理用!G78=1),"","error")))</f>
        <v/>
      </c>
      <c r="AZ84" s="428" t="str">
        <f>IF(E84="","",IF(AND(フラグ管理用!O78=10,ISBLANK(P84)=FALSE),"",IF(AND(フラグ管理用!O78&lt;10,ISBLANK(P84)=TRUE),"","error")))</f>
        <v/>
      </c>
      <c r="BA84" s="422" t="str">
        <f t="shared" si="6"/>
        <v/>
      </c>
      <c r="BB84" s="422" t="str">
        <f t="shared" si="20"/>
        <v/>
      </c>
      <c r="BC84" s="422" t="str">
        <f>IF(E84="","",IF(AND(フラグ管理用!F78=2,フラグ管理用!J78=1),IF(OR(U84&lt;&gt;0,V84&lt;&gt;0,W84&lt;&gt;0,X84&lt;&gt;0),"error",""),""))</f>
        <v/>
      </c>
      <c r="BD84" s="422" t="str">
        <f>IF(E84="","",IF(AND(フラグ管理用!K78=1,フラグ管理用!G78=1),IF(OR(S84&lt;&gt;0,T84&lt;&gt;0,W84&lt;&gt;0,X84&lt;&gt;0),"error",""),""))</f>
        <v/>
      </c>
      <c r="BE84" s="422" t="str">
        <f t="shared" si="21"/>
        <v/>
      </c>
      <c r="BF84" s="422" t="str">
        <f t="shared" si="22"/>
        <v/>
      </c>
      <c r="BG84" s="422"/>
      <c r="BH84" s="422" t="str">
        <f t="shared" si="7"/>
        <v/>
      </c>
      <c r="BI84" s="422" t="str">
        <f t="shared" si="8"/>
        <v/>
      </c>
      <c r="BJ84" s="422" t="str">
        <f t="shared" si="9"/>
        <v/>
      </c>
      <c r="BK84" s="422" t="str">
        <f>IF(E84="","",IF(フラグ管理用!AD78=2,IF(AND(フラグ管理用!E78=2,フラグ管理用!AA78=1),"","error"),""))</f>
        <v/>
      </c>
      <c r="BL84" s="422" t="str">
        <f>IF(E84="","",IF(AND(フラグ管理用!E78=1,フラグ管理用!K78=1,H84&lt;&gt;"妊娠出産子育て支援交付金"),"error",""))</f>
        <v/>
      </c>
      <c r="BM84" s="422"/>
      <c r="BN84" s="422" t="str">
        <f t="shared" si="10"/>
        <v/>
      </c>
      <c r="BO84" s="422" t="str">
        <f>IF(E84="","",IF(フラグ管理用!AF78=29,"error",IF(AND(フラグ管理用!AO78="事業始期_通常",フラグ管理用!AF78&lt;17),"error",IF(AND(フラグ管理用!AO78="事業始期_補助",フラグ管理用!AF78&lt;14),"error",""))))</f>
        <v/>
      </c>
      <c r="BP84" s="422" t="str">
        <f t="shared" si="11"/>
        <v/>
      </c>
      <c r="BQ84" s="422" t="str">
        <f>IF(E84="","",IF(AND(フラグ管理用!AP78="事業終期_通常",OR(フラグ管理用!AG78&lt;17,フラグ管理用!AG78&gt;28)),"error",IF(AND(フラグ管理用!AP78="事業終期_基金",フラグ管理用!AG78&lt;17),"error","")))</f>
        <v/>
      </c>
      <c r="BR84" s="422" t="str">
        <f>IF(E84="","",IF(VLOOKUP(AF84,―!$X$2:$Y$30,2,FALSE)&lt;=VLOOKUP(AG84,―!$X$2:$Y$30,2,FALSE),"","error"))</f>
        <v/>
      </c>
      <c r="BS84" s="422" t="str">
        <f t="shared" si="12"/>
        <v/>
      </c>
      <c r="BT84" s="422" t="str">
        <f t="shared" si="13"/>
        <v/>
      </c>
      <c r="BU84" s="422" t="str">
        <f>IF(E84="","",IF(AND(フラグ管理用!AQ78="予算区分_地単_通常",フラグ管理用!AL78&gt;3),"error",IF(AND(フラグ管理用!AQ78="予算区分_地単_検査等",フラグ管理用!AL78&gt;6),"error",IF(AND(フラグ管理用!AQ78="予算区分_補助",フラグ管理用!AL78&lt;7),"error",""))))</f>
        <v/>
      </c>
      <c r="BV84" s="452" t="str">
        <f>フラグ管理用!AW78</f>
        <v/>
      </c>
      <c r="BW84" s="457" t="str">
        <f t="shared" si="14"/>
        <v/>
      </c>
    </row>
    <row r="85" spans="1:75">
      <c r="A85" s="6"/>
      <c r="B85" s="14"/>
      <c r="C85" s="40">
        <v>55</v>
      </c>
      <c r="D85" s="50"/>
      <c r="E85" s="57"/>
      <c r="F85" s="57"/>
      <c r="G85" s="78"/>
      <c r="H85" s="86"/>
      <c r="I85" s="96" t="str">
        <f>IF(E85="補",VLOOKUP(H85,'事業名一覧 '!$A$3:$C$55,3,FALSE),"")</f>
        <v/>
      </c>
      <c r="J85" s="112"/>
      <c r="K85" s="112"/>
      <c r="L85" s="112"/>
      <c r="M85" s="112"/>
      <c r="N85" s="112"/>
      <c r="O85" s="112"/>
      <c r="P85" s="86"/>
      <c r="Q85" s="179" t="str">
        <f t="shared" si="1"/>
        <v/>
      </c>
      <c r="R85" s="194" t="str">
        <f t="shared" si="16"/>
        <v/>
      </c>
      <c r="S85" s="200"/>
      <c r="T85" s="211"/>
      <c r="U85" s="211"/>
      <c r="V85" s="211"/>
      <c r="W85" s="233"/>
      <c r="X85" s="233"/>
      <c r="Y85" s="211"/>
      <c r="Z85" s="211"/>
      <c r="AA85" s="86"/>
      <c r="AB85" s="112"/>
      <c r="AC85" s="112"/>
      <c r="AD85" s="112"/>
      <c r="AE85" s="57"/>
      <c r="AF85" s="57"/>
      <c r="AG85" s="57"/>
      <c r="AH85" s="321"/>
      <c r="AI85" s="321"/>
      <c r="AJ85" s="86"/>
      <c r="AK85" s="86"/>
      <c r="AL85" s="354"/>
      <c r="AM85" s="372"/>
      <c r="AN85" s="381"/>
      <c r="AO85" s="392" t="str">
        <f t="shared" si="2"/>
        <v/>
      </c>
      <c r="AP85" s="397" t="str">
        <f t="shared" si="17"/>
        <v/>
      </c>
      <c r="AQ85" s="402" t="str">
        <f t="shared" si="15"/>
        <v/>
      </c>
      <c r="AR85" s="407" t="str">
        <f>IF(E85="","",IF(AND(フラグ管理用!G79=2,フラグ管理用!F79=1),"error",""))</f>
        <v/>
      </c>
      <c r="AS85" s="407" t="str">
        <f>IF(E85="","",IF(AND(フラグ管理用!G79=2,フラグ管理用!E79=1),"error",""))</f>
        <v/>
      </c>
      <c r="AT85" s="415" t="str">
        <f t="shared" si="18"/>
        <v/>
      </c>
      <c r="AU85" s="422" t="str">
        <f>IF(E85="","",IF(フラグ管理用!AX79=1,"",IF(AND(フラグ管理用!E79=1,フラグ管理用!J79=1),"",IF(AND(フラグ管理用!E79=2,フラグ管理用!F79=1,フラグ管理用!J79=1),"",IF(AND(フラグ管理用!E79=2,フラグ管理用!F79=2,フラグ管理用!G79=1),"",IF(AND(フラグ管理用!E79=2,フラグ管理用!F79=2,フラグ管理用!G79=2,フラグ管理用!K79=1),"","error"))))))</f>
        <v/>
      </c>
      <c r="AV85" s="428" t="str">
        <f t="shared" si="19"/>
        <v/>
      </c>
      <c r="AW85" s="428" t="str">
        <f t="shared" si="4"/>
        <v/>
      </c>
      <c r="AX85" s="428" t="str">
        <f t="shared" si="5"/>
        <v/>
      </c>
      <c r="AY85" s="428" t="str">
        <f>IF(E85="","",IF(AND(フラグ管理用!J79=1,フラグ管理用!O79=1),"",IF(AND(フラグ管理用!K79=1,フラグ管理用!O79&gt;1,フラグ管理用!G79=1),"","error")))</f>
        <v/>
      </c>
      <c r="AZ85" s="428" t="str">
        <f>IF(E85="","",IF(AND(フラグ管理用!O79=10,ISBLANK(P85)=FALSE),"",IF(AND(フラグ管理用!O79&lt;10,ISBLANK(P85)=TRUE),"","error")))</f>
        <v/>
      </c>
      <c r="BA85" s="422" t="str">
        <f t="shared" si="6"/>
        <v/>
      </c>
      <c r="BB85" s="422" t="str">
        <f t="shared" si="20"/>
        <v/>
      </c>
      <c r="BC85" s="422" t="str">
        <f>IF(E85="","",IF(AND(フラグ管理用!F79=2,フラグ管理用!J79=1),IF(OR(U85&lt;&gt;0,V85&lt;&gt;0,W85&lt;&gt;0,X85&lt;&gt;0),"error",""),""))</f>
        <v/>
      </c>
      <c r="BD85" s="422" t="str">
        <f>IF(E85="","",IF(AND(フラグ管理用!K79=1,フラグ管理用!G79=1),IF(OR(S85&lt;&gt;0,T85&lt;&gt;0,W85&lt;&gt;0,X85&lt;&gt;0),"error",""),""))</f>
        <v/>
      </c>
      <c r="BE85" s="422" t="str">
        <f t="shared" si="21"/>
        <v/>
      </c>
      <c r="BF85" s="422" t="str">
        <f t="shared" si="22"/>
        <v/>
      </c>
      <c r="BG85" s="422"/>
      <c r="BH85" s="422" t="str">
        <f t="shared" si="7"/>
        <v/>
      </c>
      <c r="BI85" s="422" t="str">
        <f t="shared" si="8"/>
        <v/>
      </c>
      <c r="BJ85" s="422" t="str">
        <f t="shared" si="9"/>
        <v/>
      </c>
      <c r="BK85" s="422" t="str">
        <f>IF(E85="","",IF(フラグ管理用!AD79=2,IF(AND(フラグ管理用!E79=2,フラグ管理用!AA79=1),"","error"),""))</f>
        <v/>
      </c>
      <c r="BL85" s="422" t="str">
        <f>IF(E85="","",IF(AND(フラグ管理用!E79=1,フラグ管理用!K79=1,H85&lt;&gt;"妊娠出産子育て支援交付金"),"error",""))</f>
        <v/>
      </c>
      <c r="BM85" s="422"/>
      <c r="BN85" s="422" t="str">
        <f t="shared" si="10"/>
        <v/>
      </c>
      <c r="BO85" s="422" t="str">
        <f>IF(E85="","",IF(フラグ管理用!AF79=29,"error",IF(AND(フラグ管理用!AO79="事業始期_通常",フラグ管理用!AF79&lt;17),"error",IF(AND(フラグ管理用!AO79="事業始期_補助",フラグ管理用!AF79&lt;14),"error",""))))</f>
        <v/>
      </c>
      <c r="BP85" s="422" t="str">
        <f t="shared" si="11"/>
        <v/>
      </c>
      <c r="BQ85" s="422" t="str">
        <f>IF(E85="","",IF(AND(フラグ管理用!AP79="事業終期_通常",OR(フラグ管理用!AG79&lt;17,フラグ管理用!AG79&gt;28)),"error",IF(AND(フラグ管理用!AP79="事業終期_基金",フラグ管理用!AG79&lt;17),"error","")))</f>
        <v/>
      </c>
      <c r="BR85" s="422" t="str">
        <f>IF(E85="","",IF(VLOOKUP(AF85,―!$X$2:$Y$30,2,FALSE)&lt;=VLOOKUP(AG85,―!$X$2:$Y$30,2,FALSE),"","error"))</f>
        <v/>
      </c>
      <c r="BS85" s="422" t="str">
        <f t="shared" si="12"/>
        <v/>
      </c>
      <c r="BT85" s="422" t="str">
        <f t="shared" si="13"/>
        <v/>
      </c>
      <c r="BU85" s="422" t="str">
        <f>IF(E85="","",IF(AND(フラグ管理用!AQ79="予算区分_地単_通常",フラグ管理用!AL79&gt;3),"error",IF(AND(フラグ管理用!AQ79="予算区分_地単_検査等",フラグ管理用!AL79&gt;6),"error",IF(AND(フラグ管理用!AQ79="予算区分_補助",フラグ管理用!AL79&lt;7),"error",""))))</f>
        <v/>
      </c>
      <c r="BV85" s="452" t="str">
        <f>フラグ管理用!AW79</f>
        <v/>
      </c>
      <c r="BW85" s="457" t="str">
        <f t="shared" si="14"/>
        <v/>
      </c>
    </row>
    <row r="86" spans="1:75">
      <c r="A86" s="6"/>
      <c r="B86" s="14"/>
      <c r="C86" s="40">
        <v>56</v>
      </c>
      <c r="D86" s="50"/>
      <c r="E86" s="57"/>
      <c r="F86" s="57"/>
      <c r="G86" s="78"/>
      <c r="H86" s="86"/>
      <c r="I86" s="96" t="str">
        <f>IF(E86="補",VLOOKUP(H86,'事業名一覧 '!$A$3:$C$55,3,FALSE),"")</f>
        <v/>
      </c>
      <c r="J86" s="112"/>
      <c r="K86" s="112"/>
      <c r="L86" s="112"/>
      <c r="M86" s="112"/>
      <c r="N86" s="112"/>
      <c r="O86" s="112"/>
      <c r="P86" s="86"/>
      <c r="Q86" s="179" t="str">
        <f t="shared" si="1"/>
        <v/>
      </c>
      <c r="R86" s="194" t="str">
        <f t="shared" si="16"/>
        <v/>
      </c>
      <c r="S86" s="200"/>
      <c r="T86" s="211"/>
      <c r="U86" s="211"/>
      <c r="V86" s="211"/>
      <c r="W86" s="233"/>
      <c r="X86" s="233"/>
      <c r="Y86" s="211"/>
      <c r="Z86" s="211"/>
      <c r="AA86" s="86"/>
      <c r="AB86" s="112"/>
      <c r="AC86" s="112"/>
      <c r="AD86" s="112"/>
      <c r="AE86" s="57"/>
      <c r="AF86" s="57"/>
      <c r="AG86" s="57"/>
      <c r="AH86" s="321"/>
      <c r="AI86" s="321"/>
      <c r="AJ86" s="86"/>
      <c r="AK86" s="86"/>
      <c r="AL86" s="354"/>
      <c r="AM86" s="372"/>
      <c r="AN86" s="381"/>
      <c r="AO86" s="392" t="str">
        <f t="shared" si="2"/>
        <v/>
      </c>
      <c r="AP86" s="397" t="str">
        <f t="shared" si="17"/>
        <v/>
      </c>
      <c r="AQ86" s="402" t="str">
        <f t="shared" si="15"/>
        <v/>
      </c>
      <c r="AR86" s="407" t="str">
        <f>IF(E86="","",IF(AND(フラグ管理用!G80=2,フラグ管理用!F80=1),"error",""))</f>
        <v/>
      </c>
      <c r="AS86" s="407" t="str">
        <f>IF(E86="","",IF(AND(フラグ管理用!G80=2,フラグ管理用!E80=1),"error",""))</f>
        <v/>
      </c>
      <c r="AT86" s="415" t="str">
        <f t="shared" si="18"/>
        <v/>
      </c>
      <c r="AU86" s="422" t="str">
        <f>IF(E86="","",IF(フラグ管理用!AX80=1,"",IF(AND(フラグ管理用!E80=1,フラグ管理用!J80=1),"",IF(AND(フラグ管理用!E80=2,フラグ管理用!F80=1,フラグ管理用!J80=1),"",IF(AND(フラグ管理用!E80=2,フラグ管理用!F80=2,フラグ管理用!G80=1),"",IF(AND(フラグ管理用!E80=2,フラグ管理用!F80=2,フラグ管理用!G80=2,フラグ管理用!K80=1),"","error"))))))</f>
        <v/>
      </c>
      <c r="AV86" s="428" t="str">
        <f t="shared" si="19"/>
        <v/>
      </c>
      <c r="AW86" s="428" t="str">
        <f t="shared" si="4"/>
        <v/>
      </c>
      <c r="AX86" s="428" t="str">
        <f t="shared" si="5"/>
        <v/>
      </c>
      <c r="AY86" s="428" t="str">
        <f>IF(E86="","",IF(AND(フラグ管理用!J80=1,フラグ管理用!O80=1),"",IF(AND(フラグ管理用!K80=1,フラグ管理用!O80&gt;1,フラグ管理用!G80=1),"","error")))</f>
        <v/>
      </c>
      <c r="AZ86" s="428" t="str">
        <f>IF(E86="","",IF(AND(フラグ管理用!O80=10,ISBLANK(P86)=FALSE),"",IF(AND(フラグ管理用!O80&lt;10,ISBLANK(P86)=TRUE),"","error")))</f>
        <v/>
      </c>
      <c r="BA86" s="422" t="str">
        <f t="shared" si="6"/>
        <v/>
      </c>
      <c r="BB86" s="422" t="str">
        <f t="shared" si="20"/>
        <v/>
      </c>
      <c r="BC86" s="422" t="str">
        <f>IF(E86="","",IF(AND(フラグ管理用!F80=2,フラグ管理用!J80=1),IF(OR(U86&lt;&gt;0,V86&lt;&gt;0,W86&lt;&gt;0,X86&lt;&gt;0),"error",""),""))</f>
        <v/>
      </c>
      <c r="BD86" s="422" t="str">
        <f>IF(E86="","",IF(AND(フラグ管理用!K80=1,フラグ管理用!G80=1),IF(OR(S86&lt;&gt;0,T86&lt;&gt;0,W86&lt;&gt;0,X86&lt;&gt;0),"error",""),""))</f>
        <v/>
      </c>
      <c r="BE86" s="422" t="str">
        <f t="shared" si="21"/>
        <v/>
      </c>
      <c r="BF86" s="422" t="str">
        <f t="shared" si="22"/>
        <v/>
      </c>
      <c r="BG86" s="422"/>
      <c r="BH86" s="422" t="str">
        <f t="shared" si="7"/>
        <v/>
      </c>
      <c r="BI86" s="422" t="str">
        <f t="shared" si="8"/>
        <v/>
      </c>
      <c r="BJ86" s="422" t="str">
        <f t="shared" si="9"/>
        <v/>
      </c>
      <c r="BK86" s="422" t="str">
        <f>IF(E86="","",IF(フラグ管理用!AD80=2,IF(AND(フラグ管理用!E80=2,フラグ管理用!AA80=1),"","error"),""))</f>
        <v/>
      </c>
      <c r="BL86" s="422" t="str">
        <f>IF(E86="","",IF(AND(フラグ管理用!E80=1,フラグ管理用!K80=1,H86&lt;&gt;"妊娠出産子育て支援交付金"),"error",""))</f>
        <v/>
      </c>
      <c r="BM86" s="422"/>
      <c r="BN86" s="422" t="str">
        <f t="shared" si="10"/>
        <v/>
      </c>
      <c r="BO86" s="422" t="str">
        <f>IF(E86="","",IF(フラグ管理用!AF80=29,"error",IF(AND(フラグ管理用!AO80="事業始期_通常",フラグ管理用!AF80&lt;17),"error",IF(AND(フラグ管理用!AO80="事業始期_補助",フラグ管理用!AF80&lt;14),"error",""))))</f>
        <v/>
      </c>
      <c r="BP86" s="422" t="str">
        <f t="shared" si="11"/>
        <v/>
      </c>
      <c r="BQ86" s="422" t="str">
        <f>IF(E86="","",IF(AND(フラグ管理用!AP80="事業終期_通常",OR(フラグ管理用!AG80&lt;17,フラグ管理用!AG80&gt;28)),"error",IF(AND(フラグ管理用!AP80="事業終期_基金",フラグ管理用!AG80&lt;17),"error","")))</f>
        <v/>
      </c>
      <c r="BR86" s="422" t="str">
        <f>IF(E86="","",IF(VLOOKUP(AF86,―!$X$2:$Y$30,2,FALSE)&lt;=VLOOKUP(AG86,―!$X$2:$Y$30,2,FALSE),"","error"))</f>
        <v/>
      </c>
      <c r="BS86" s="422" t="str">
        <f t="shared" si="12"/>
        <v/>
      </c>
      <c r="BT86" s="422" t="str">
        <f t="shared" si="13"/>
        <v/>
      </c>
      <c r="BU86" s="422" t="str">
        <f>IF(E86="","",IF(AND(フラグ管理用!AQ80="予算区分_地単_通常",フラグ管理用!AL80&gt;3),"error",IF(AND(フラグ管理用!AQ80="予算区分_地単_検査等",フラグ管理用!AL80&gt;6),"error",IF(AND(フラグ管理用!AQ80="予算区分_補助",フラグ管理用!AL80&lt;7),"error",""))))</f>
        <v/>
      </c>
      <c r="BV86" s="452" t="str">
        <f>フラグ管理用!AW80</f>
        <v/>
      </c>
      <c r="BW86" s="457" t="str">
        <f t="shared" si="14"/>
        <v/>
      </c>
    </row>
    <row r="87" spans="1:75">
      <c r="A87" s="6"/>
      <c r="B87" s="14"/>
      <c r="C87" s="40">
        <v>57</v>
      </c>
      <c r="D87" s="50"/>
      <c r="E87" s="57"/>
      <c r="F87" s="57"/>
      <c r="G87" s="78"/>
      <c r="H87" s="86"/>
      <c r="I87" s="96" t="str">
        <f>IF(E87="補",VLOOKUP(H87,'事業名一覧 '!$A$3:$C$55,3,FALSE),"")</f>
        <v/>
      </c>
      <c r="J87" s="112"/>
      <c r="K87" s="112"/>
      <c r="L87" s="112"/>
      <c r="M87" s="112"/>
      <c r="N87" s="112"/>
      <c r="O87" s="112"/>
      <c r="P87" s="86"/>
      <c r="Q87" s="179" t="str">
        <f t="shared" si="1"/>
        <v/>
      </c>
      <c r="R87" s="194" t="str">
        <f t="shared" si="16"/>
        <v/>
      </c>
      <c r="S87" s="200"/>
      <c r="T87" s="211"/>
      <c r="U87" s="211"/>
      <c r="V87" s="211"/>
      <c r="W87" s="233"/>
      <c r="X87" s="233"/>
      <c r="Y87" s="211"/>
      <c r="Z87" s="211"/>
      <c r="AA87" s="86"/>
      <c r="AB87" s="112"/>
      <c r="AC87" s="112"/>
      <c r="AD87" s="112"/>
      <c r="AE87" s="57"/>
      <c r="AF87" s="57"/>
      <c r="AG87" s="57"/>
      <c r="AH87" s="321"/>
      <c r="AI87" s="321"/>
      <c r="AJ87" s="86"/>
      <c r="AK87" s="86"/>
      <c r="AL87" s="354"/>
      <c r="AM87" s="372"/>
      <c r="AN87" s="381"/>
      <c r="AO87" s="392" t="str">
        <f t="shared" si="2"/>
        <v/>
      </c>
      <c r="AP87" s="397" t="str">
        <f t="shared" si="17"/>
        <v/>
      </c>
      <c r="AQ87" s="402" t="str">
        <f t="shared" si="15"/>
        <v/>
      </c>
      <c r="AR87" s="407" t="str">
        <f>IF(E87="","",IF(AND(フラグ管理用!G81=2,フラグ管理用!F81=1),"error",""))</f>
        <v/>
      </c>
      <c r="AS87" s="407" t="str">
        <f>IF(E87="","",IF(AND(フラグ管理用!G81=2,フラグ管理用!E81=1),"error",""))</f>
        <v/>
      </c>
      <c r="AT87" s="415" t="str">
        <f t="shared" si="18"/>
        <v/>
      </c>
      <c r="AU87" s="422" t="str">
        <f>IF(E87="","",IF(フラグ管理用!AX81=1,"",IF(AND(フラグ管理用!E81=1,フラグ管理用!J81=1),"",IF(AND(フラグ管理用!E81=2,フラグ管理用!F81=1,フラグ管理用!J81=1),"",IF(AND(フラグ管理用!E81=2,フラグ管理用!F81=2,フラグ管理用!G81=1),"",IF(AND(フラグ管理用!E81=2,フラグ管理用!F81=2,フラグ管理用!G81=2,フラグ管理用!K81=1),"","error"))))))</f>
        <v/>
      </c>
      <c r="AV87" s="428" t="str">
        <f t="shared" si="19"/>
        <v/>
      </c>
      <c r="AW87" s="428" t="str">
        <f t="shared" si="4"/>
        <v/>
      </c>
      <c r="AX87" s="428" t="str">
        <f t="shared" si="5"/>
        <v/>
      </c>
      <c r="AY87" s="428" t="str">
        <f>IF(E87="","",IF(AND(フラグ管理用!J81=1,フラグ管理用!O81=1),"",IF(AND(フラグ管理用!K81=1,フラグ管理用!O81&gt;1,フラグ管理用!G81=1),"","error")))</f>
        <v/>
      </c>
      <c r="AZ87" s="428" t="str">
        <f>IF(E87="","",IF(AND(フラグ管理用!O81=10,ISBLANK(P87)=FALSE),"",IF(AND(フラグ管理用!O81&lt;10,ISBLANK(P87)=TRUE),"","error")))</f>
        <v/>
      </c>
      <c r="BA87" s="422" t="str">
        <f t="shared" si="6"/>
        <v/>
      </c>
      <c r="BB87" s="422" t="str">
        <f t="shared" si="20"/>
        <v/>
      </c>
      <c r="BC87" s="422" t="str">
        <f>IF(E87="","",IF(AND(フラグ管理用!F81=2,フラグ管理用!J81=1),IF(OR(U87&lt;&gt;0,V87&lt;&gt;0,W87&lt;&gt;0,X87&lt;&gt;0),"error",""),""))</f>
        <v/>
      </c>
      <c r="BD87" s="422" t="str">
        <f>IF(E87="","",IF(AND(フラグ管理用!K81=1,フラグ管理用!G81=1),IF(OR(S87&lt;&gt;0,T87&lt;&gt;0,W87&lt;&gt;0,X87&lt;&gt;0),"error",""),""))</f>
        <v/>
      </c>
      <c r="BE87" s="422" t="str">
        <f t="shared" si="21"/>
        <v/>
      </c>
      <c r="BF87" s="422" t="str">
        <f t="shared" si="22"/>
        <v/>
      </c>
      <c r="BG87" s="422"/>
      <c r="BH87" s="422" t="str">
        <f t="shared" si="7"/>
        <v/>
      </c>
      <c r="BI87" s="422" t="str">
        <f t="shared" si="8"/>
        <v/>
      </c>
      <c r="BJ87" s="422" t="str">
        <f t="shared" si="9"/>
        <v/>
      </c>
      <c r="BK87" s="422" t="str">
        <f>IF(E87="","",IF(フラグ管理用!AD81=2,IF(AND(フラグ管理用!E81=2,フラグ管理用!AA81=1),"","error"),""))</f>
        <v/>
      </c>
      <c r="BL87" s="422" t="str">
        <f>IF(E87="","",IF(AND(フラグ管理用!E81=1,フラグ管理用!K81=1,H87&lt;&gt;"妊娠出産子育て支援交付金"),"error",""))</f>
        <v/>
      </c>
      <c r="BM87" s="422"/>
      <c r="BN87" s="422" t="str">
        <f t="shared" si="10"/>
        <v/>
      </c>
      <c r="BO87" s="422" t="str">
        <f>IF(E87="","",IF(フラグ管理用!AF81=29,"error",IF(AND(フラグ管理用!AO81="事業始期_通常",フラグ管理用!AF81&lt;17),"error",IF(AND(フラグ管理用!AO81="事業始期_補助",フラグ管理用!AF81&lt;14),"error",""))))</f>
        <v/>
      </c>
      <c r="BP87" s="422" t="str">
        <f t="shared" si="11"/>
        <v/>
      </c>
      <c r="BQ87" s="422" t="str">
        <f>IF(E87="","",IF(AND(フラグ管理用!AP81="事業終期_通常",OR(フラグ管理用!AG81&lt;17,フラグ管理用!AG81&gt;28)),"error",IF(AND(フラグ管理用!AP81="事業終期_基金",フラグ管理用!AG81&lt;17),"error","")))</f>
        <v/>
      </c>
      <c r="BR87" s="422" t="str">
        <f>IF(E87="","",IF(VLOOKUP(AF87,―!$X$2:$Y$30,2,FALSE)&lt;=VLOOKUP(AG87,―!$X$2:$Y$30,2,FALSE),"","error"))</f>
        <v/>
      </c>
      <c r="BS87" s="422" t="str">
        <f t="shared" si="12"/>
        <v/>
      </c>
      <c r="BT87" s="422" t="str">
        <f t="shared" si="13"/>
        <v/>
      </c>
      <c r="BU87" s="422" t="str">
        <f>IF(E87="","",IF(AND(フラグ管理用!AQ81="予算区分_地単_通常",フラグ管理用!AL81&gt;3),"error",IF(AND(フラグ管理用!AQ81="予算区分_地単_検査等",フラグ管理用!AL81&gt;6),"error",IF(AND(フラグ管理用!AQ81="予算区分_補助",フラグ管理用!AL81&lt;7),"error",""))))</f>
        <v/>
      </c>
      <c r="BV87" s="452" t="str">
        <f>フラグ管理用!AW81</f>
        <v/>
      </c>
      <c r="BW87" s="457" t="str">
        <f t="shared" si="14"/>
        <v/>
      </c>
    </row>
    <row r="88" spans="1:75">
      <c r="A88" s="6"/>
      <c r="B88" s="14"/>
      <c r="C88" s="40">
        <v>58</v>
      </c>
      <c r="D88" s="50"/>
      <c r="E88" s="57"/>
      <c r="F88" s="57"/>
      <c r="G88" s="78"/>
      <c r="H88" s="86"/>
      <c r="I88" s="96" t="str">
        <f>IF(E88="補",VLOOKUP(H88,'事業名一覧 '!$A$3:$C$55,3,FALSE),"")</f>
        <v/>
      </c>
      <c r="J88" s="112"/>
      <c r="K88" s="112"/>
      <c r="L88" s="112"/>
      <c r="M88" s="112"/>
      <c r="N88" s="112"/>
      <c r="O88" s="112"/>
      <c r="P88" s="86"/>
      <c r="Q88" s="179" t="str">
        <f t="shared" si="1"/>
        <v/>
      </c>
      <c r="R88" s="194" t="str">
        <f t="shared" si="16"/>
        <v/>
      </c>
      <c r="S88" s="200"/>
      <c r="T88" s="211"/>
      <c r="U88" s="211"/>
      <c r="V88" s="211"/>
      <c r="W88" s="233"/>
      <c r="X88" s="233"/>
      <c r="Y88" s="211"/>
      <c r="Z88" s="211"/>
      <c r="AA88" s="86"/>
      <c r="AB88" s="112"/>
      <c r="AC88" s="112"/>
      <c r="AD88" s="112"/>
      <c r="AE88" s="57"/>
      <c r="AF88" s="57"/>
      <c r="AG88" s="57"/>
      <c r="AH88" s="321"/>
      <c r="AI88" s="321"/>
      <c r="AJ88" s="86"/>
      <c r="AK88" s="86"/>
      <c r="AL88" s="354"/>
      <c r="AM88" s="372"/>
      <c r="AN88" s="381"/>
      <c r="AO88" s="392" t="str">
        <f t="shared" si="2"/>
        <v/>
      </c>
      <c r="AP88" s="397" t="str">
        <f t="shared" si="17"/>
        <v/>
      </c>
      <c r="AQ88" s="402" t="str">
        <f t="shared" si="15"/>
        <v/>
      </c>
      <c r="AR88" s="407" t="str">
        <f>IF(E88="","",IF(AND(フラグ管理用!G82=2,フラグ管理用!F82=1),"error",""))</f>
        <v/>
      </c>
      <c r="AS88" s="407" t="str">
        <f>IF(E88="","",IF(AND(フラグ管理用!G82=2,フラグ管理用!E82=1),"error",""))</f>
        <v/>
      </c>
      <c r="AT88" s="415" t="str">
        <f t="shared" si="18"/>
        <v/>
      </c>
      <c r="AU88" s="422" t="str">
        <f>IF(E88="","",IF(フラグ管理用!AX82=1,"",IF(AND(フラグ管理用!E82=1,フラグ管理用!J82=1),"",IF(AND(フラグ管理用!E82=2,フラグ管理用!F82=1,フラグ管理用!J82=1),"",IF(AND(フラグ管理用!E82=2,フラグ管理用!F82=2,フラグ管理用!G82=1),"",IF(AND(フラグ管理用!E82=2,フラグ管理用!F82=2,フラグ管理用!G82=2,フラグ管理用!K82=1),"","error"))))))</f>
        <v/>
      </c>
      <c r="AV88" s="428" t="str">
        <f t="shared" si="19"/>
        <v/>
      </c>
      <c r="AW88" s="428" t="str">
        <f t="shared" si="4"/>
        <v/>
      </c>
      <c r="AX88" s="428" t="str">
        <f t="shared" si="5"/>
        <v/>
      </c>
      <c r="AY88" s="428" t="str">
        <f>IF(E88="","",IF(AND(フラグ管理用!J82=1,フラグ管理用!O82=1),"",IF(AND(フラグ管理用!K82=1,フラグ管理用!O82&gt;1,フラグ管理用!G82=1),"","error")))</f>
        <v/>
      </c>
      <c r="AZ88" s="428" t="str">
        <f>IF(E88="","",IF(AND(フラグ管理用!O82=10,ISBLANK(P88)=FALSE),"",IF(AND(フラグ管理用!O82&lt;10,ISBLANK(P88)=TRUE),"","error")))</f>
        <v/>
      </c>
      <c r="BA88" s="422" t="str">
        <f t="shared" si="6"/>
        <v/>
      </c>
      <c r="BB88" s="422" t="str">
        <f t="shared" si="20"/>
        <v/>
      </c>
      <c r="BC88" s="422" t="str">
        <f>IF(E88="","",IF(AND(フラグ管理用!F82=2,フラグ管理用!J82=1),IF(OR(U88&lt;&gt;0,V88&lt;&gt;0,W88&lt;&gt;0,X88&lt;&gt;0),"error",""),""))</f>
        <v/>
      </c>
      <c r="BD88" s="422" t="str">
        <f>IF(E88="","",IF(AND(フラグ管理用!K82=1,フラグ管理用!G82=1),IF(OR(S88&lt;&gt;0,T88&lt;&gt;0,W88&lt;&gt;0,X88&lt;&gt;0),"error",""),""))</f>
        <v/>
      </c>
      <c r="BE88" s="422" t="str">
        <f t="shared" si="21"/>
        <v/>
      </c>
      <c r="BF88" s="422" t="str">
        <f t="shared" si="22"/>
        <v/>
      </c>
      <c r="BG88" s="422"/>
      <c r="BH88" s="422" t="str">
        <f t="shared" si="7"/>
        <v/>
      </c>
      <c r="BI88" s="422" t="str">
        <f t="shared" si="8"/>
        <v/>
      </c>
      <c r="BJ88" s="422" t="str">
        <f t="shared" si="9"/>
        <v/>
      </c>
      <c r="BK88" s="422" t="str">
        <f>IF(E88="","",IF(フラグ管理用!AD82=2,IF(AND(フラグ管理用!E82=2,フラグ管理用!AA82=1),"","error"),""))</f>
        <v/>
      </c>
      <c r="BL88" s="422" t="str">
        <f>IF(E88="","",IF(AND(フラグ管理用!E82=1,フラグ管理用!K82=1,H88&lt;&gt;"妊娠出産子育て支援交付金"),"error",""))</f>
        <v/>
      </c>
      <c r="BM88" s="422"/>
      <c r="BN88" s="422" t="str">
        <f t="shared" si="10"/>
        <v/>
      </c>
      <c r="BO88" s="422" t="str">
        <f>IF(E88="","",IF(フラグ管理用!AF82=29,"error",IF(AND(フラグ管理用!AO82="事業始期_通常",フラグ管理用!AF82&lt;17),"error",IF(AND(フラグ管理用!AO82="事業始期_補助",フラグ管理用!AF82&lt;14),"error",""))))</f>
        <v/>
      </c>
      <c r="BP88" s="422" t="str">
        <f t="shared" si="11"/>
        <v/>
      </c>
      <c r="BQ88" s="422" t="str">
        <f>IF(E88="","",IF(AND(フラグ管理用!AP82="事業終期_通常",OR(フラグ管理用!AG82&lt;17,フラグ管理用!AG82&gt;28)),"error",IF(AND(フラグ管理用!AP82="事業終期_基金",フラグ管理用!AG82&lt;17),"error","")))</f>
        <v/>
      </c>
      <c r="BR88" s="422" t="str">
        <f>IF(E88="","",IF(VLOOKUP(AF88,―!$X$2:$Y$30,2,FALSE)&lt;=VLOOKUP(AG88,―!$X$2:$Y$30,2,FALSE),"","error"))</f>
        <v/>
      </c>
      <c r="BS88" s="422" t="str">
        <f t="shared" si="12"/>
        <v/>
      </c>
      <c r="BT88" s="422" t="str">
        <f t="shared" si="13"/>
        <v/>
      </c>
      <c r="BU88" s="422" t="str">
        <f>IF(E88="","",IF(AND(フラグ管理用!AQ82="予算区分_地単_通常",フラグ管理用!AL82&gt;3),"error",IF(AND(フラグ管理用!AQ82="予算区分_地単_検査等",フラグ管理用!AL82&gt;6),"error",IF(AND(フラグ管理用!AQ82="予算区分_補助",フラグ管理用!AL82&lt;7),"error",""))))</f>
        <v/>
      </c>
      <c r="BV88" s="452" t="str">
        <f>フラグ管理用!AW82</f>
        <v/>
      </c>
      <c r="BW88" s="457" t="str">
        <f t="shared" si="14"/>
        <v/>
      </c>
    </row>
    <row r="89" spans="1:75">
      <c r="A89" s="6"/>
      <c r="B89" s="14"/>
      <c r="C89" s="40">
        <v>59</v>
      </c>
      <c r="D89" s="50"/>
      <c r="E89" s="57"/>
      <c r="F89" s="57"/>
      <c r="G89" s="78"/>
      <c r="H89" s="86"/>
      <c r="I89" s="96" t="str">
        <f>IF(E89="補",VLOOKUP(H89,'事業名一覧 '!$A$3:$C$55,3,FALSE),"")</f>
        <v/>
      </c>
      <c r="J89" s="112"/>
      <c r="K89" s="112"/>
      <c r="L89" s="112"/>
      <c r="M89" s="112"/>
      <c r="N89" s="112"/>
      <c r="O89" s="112"/>
      <c r="P89" s="86"/>
      <c r="Q89" s="179" t="str">
        <f t="shared" si="1"/>
        <v/>
      </c>
      <c r="R89" s="194" t="str">
        <f t="shared" si="16"/>
        <v/>
      </c>
      <c r="S89" s="200"/>
      <c r="T89" s="211"/>
      <c r="U89" s="211"/>
      <c r="V89" s="211"/>
      <c r="W89" s="233"/>
      <c r="X89" s="233"/>
      <c r="Y89" s="211"/>
      <c r="Z89" s="211"/>
      <c r="AA89" s="86"/>
      <c r="AB89" s="112"/>
      <c r="AC89" s="112"/>
      <c r="AD89" s="112"/>
      <c r="AE89" s="57"/>
      <c r="AF89" s="57"/>
      <c r="AG89" s="57"/>
      <c r="AH89" s="321"/>
      <c r="AI89" s="321"/>
      <c r="AJ89" s="86"/>
      <c r="AK89" s="86"/>
      <c r="AL89" s="354"/>
      <c r="AM89" s="372"/>
      <c r="AN89" s="381"/>
      <c r="AO89" s="392" t="str">
        <f t="shared" si="2"/>
        <v/>
      </c>
      <c r="AP89" s="397" t="str">
        <f t="shared" si="17"/>
        <v/>
      </c>
      <c r="AQ89" s="402" t="str">
        <f t="shared" si="15"/>
        <v/>
      </c>
      <c r="AR89" s="407" t="str">
        <f>IF(E89="","",IF(AND(フラグ管理用!G83=2,フラグ管理用!F83=1),"error",""))</f>
        <v/>
      </c>
      <c r="AS89" s="407" t="str">
        <f>IF(E89="","",IF(AND(フラグ管理用!G83=2,フラグ管理用!E83=1),"error",""))</f>
        <v/>
      </c>
      <c r="AT89" s="415" t="str">
        <f t="shared" si="18"/>
        <v/>
      </c>
      <c r="AU89" s="422" t="str">
        <f>IF(E89="","",IF(フラグ管理用!AX83=1,"",IF(AND(フラグ管理用!E83=1,フラグ管理用!J83=1),"",IF(AND(フラグ管理用!E83=2,フラグ管理用!F83=1,フラグ管理用!J83=1),"",IF(AND(フラグ管理用!E83=2,フラグ管理用!F83=2,フラグ管理用!G83=1),"",IF(AND(フラグ管理用!E83=2,フラグ管理用!F83=2,フラグ管理用!G83=2,フラグ管理用!K83=1),"","error"))))))</f>
        <v/>
      </c>
      <c r="AV89" s="428" t="str">
        <f t="shared" si="19"/>
        <v/>
      </c>
      <c r="AW89" s="428" t="str">
        <f t="shared" si="4"/>
        <v/>
      </c>
      <c r="AX89" s="428" t="str">
        <f t="shared" si="5"/>
        <v/>
      </c>
      <c r="AY89" s="428" t="str">
        <f>IF(E89="","",IF(AND(フラグ管理用!J83=1,フラグ管理用!O83=1),"",IF(AND(フラグ管理用!K83=1,フラグ管理用!O83&gt;1,フラグ管理用!G83=1),"","error")))</f>
        <v/>
      </c>
      <c r="AZ89" s="428" t="str">
        <f>IF(E89="","",IF(AND(フラグ管理用!O83=10,ISBLANK(P89)=FALSE),"",IF(AND(フラグ管理用!O83&lt;10,ISBLANK(P89)=TRUE),"","error")))</f>
        <v/>
      </c>
      <c r="BA89" s="422" t="str">
        <f t="shared" si="6"/>
        <v/>
      </c>
      <c r="BB89" s="422" t="str">
        <f t="shared" si="20"/>
        <v/>
      </c>
      <c r="BC89" s="422" t="str">
        <f>IF(E89="","",IF(AND(フラグ管理用!F83=2,フラグ管理用!J83=1),IF(OR(U89&lt;&gt;0,V89&lt;&gt;0,W89&lt;&gt;0,X89&lt;&gt;0),"error",""),""))</f>
        <v/>
      </c>
      <c r="BD89" s="422" t="str">
        <f>IF(E89="","",IF(AND(フラグ管理用!K83=1,フラグ管理用!G83=1),IF(OR(S89&lt;&gt;0,T89&lt;&gt;0,W89&lt;&gt;0,X89&lt;&gt;0),"error",""),""))</f>
        <v/>
      </c>
      <c r="BE89" s="422" t="str">
        <f t="shared" si="21"/>
        <v/>
      </c>
      <c r="BF89" s="422" t="str">
        <f t="shared" si="22"/>
        <v/>
      </c>
      <c r="BG89" s="422"/>
      <c r="BH89" s="422" t="str">
        <f t="shared" si="7"/>
        <v/>
      </c>
      <c r="BI89" s="422" t="str">
        <f t="shared" si="8"/>
        <v/>
      </c>
      <c r="BJ89" s="422" t="str">
        <f t="shared" si="9"/>
        <v/>
      </c>
      <c r="BK89" s="422" t="str">
        <f>IF(E89="","",IF(フラグ管理用!AD83=2,IF(AND(フラグ管理用!E83=2,フラグ管理用!AA83=1),"","error"),""))</f>
        <v/>
      </c>
      <c r="BL89" s="422" t="str">
        <f>IF(E89="","",IF(AND(フラグ管理用!E83=1,フラグ管理用!K83=1,H89&lt;&gt;"妊娠出産子育て支援交付金"),"error",""))</f>
        <v/>
      </c>
      <c r="BM89" s="422"/>
      <c r="BN89" s="422" t="str">
        <f t="shared" si="10"/>
        <v/>
      </c>
      <c r="BO89" s="422" t="str">
        <f>IF(E89="","",IF(フラグ管理用!AF83=29,"error",IF(AND(フラグ管理用!AO83="事業始期_通常",フラグ管理用!AF83&lt;17),"error",IF(AND(フラグ管理用!AO83="事業始期_補助",フラグ管理用!AF83&lt;14),"error",""))))</f>
        <v/>
      </c>
      <c r="BP89" s="422" t="str">
        <f t="shared" si="11"/>
        <v/>
      </c>
      <c r="BQ89" s="422" t="str">
        <f>IF(E89="","",IF(AND(フラグ管理用!AP83="事業終期_通常",OR(フラグ管理用!AG83&lt;17,フラグ管理用!AG83&gt;28)),"error",IF(AND(フラグ管理用!AP83="事業終期_基金",フラグ管理用!AG83&lt;17),"error","")))</f>
        <v/>
      </c>
      <c r="BR89" s="422" t="str">
        <f>IF(E89="","",IF(VLOOKUP(AF89,―!$X$2:$Y$30,2,FALSE)&lt;=VLOOKUP(AG89,―!$X$2:$Y$30,2,FALSE),"","error"))</f>
        <v/>
      </c>
      <c r="BS89" s="422" t="str">
        <f t="shared" si="12"/>
        <v/>
      </c>
      <c r="BT89" s="422" t="str">
        <f t="shared" si="13"/>
        <v/>
      </c>
      <c r="BU89" s="422" t="str">
        <f>IF(E89="","",IF(AND(フラグ管理用!AQ83="予算区分_地単_通常",フラグ管理用!AL83&gt;3),"error",IF(AND(フラグ管理用!AQ83="予算区分_地単_検査等",フラグ管理用!AL83&gt;6),"error",IF(AND(フラグ管理用!AQ83="予算区分_補助",フラグ管理用!AL83&lt;7),"error",""))))</f>
        <v/>
      </c>
      <c r="BV89" s="452" t="str">
        <f>フラグ管理用!AW83</f>
        <v/>
      </c>
      <c r="BW89" s="457" t="str">
        <f t="shared" si="14"/>
        <v/>
      </c>
    </row>
    <row r="90" spans="1:75">
      <c r="A90" s="6"/>
      <c r="B90" s="14"/>
      <c r="C90" s="40">
        <v>60</v>
      </c>
      <c r="D90" s="50"/>
      <c r="E90" s="57"/>
      <c r="F90" s="57"/>
      <c r="G90" s="78"/>
      <c r="H90" s="86"/>
      <c r="I90" s="96" t="str">
        <f>IF(E90="補",VLOOKUP(H90,'事業名一覧 '!$A$3:$C$55,3,FALSE),"")</f>
        <v/>
      </c>
      <c r="J90" s="112"/>
      <c r="K90" s="112"/>
      <c r="L90" s="112"/>
      <c r="M90" s="112"/>
      <c r="N90" s="112"/>
      <c r="O90" s="112"/>
      <c r="P90" s="86"/>
      <c r="Q90" s="179" t="str">
        <f t="shared" si="1"/>
        <v/>
      </c>
      <c r="R90" s="194" t="str">
        <f t="shared" si="16"/>
        <v/>
      </c>
      <c r="S90" s="200"/>
      <c r="T90" s="211"/>
      <c r="U90" s="211"/>
      <c r="V90" s="211"/>
      <c r="W90" s="233"/>
      <c r="X90" s="233"/>
      <c r="Y90" s="211"/>
      <c r="Z90" s="211"/>
      <c r="AA90" s="86"/>
      <c r="AB90" s="112"/>
      <c r="AC90" s="112"/>
      <c r="AD90" s="112"/>
      <c r="AE90" s="57"/>
      <c r="AF90" s="57"/>
      <c r="AG90" s="57"/>
      <c r="AH90" s="321"/>
      <c r="AI90" s="321"/>
      <c r="AJ90" s="86"/>
      <c r="AK90" s="86"/>
      <c r="AL90" s="354"/>
      <c r="AM90" s="372"/>
      <c r="AN90" s="381"/>
      <c r="AO90" s="392" t="str">
        <f t="shared" si="2"/>
        <v/>
      </c>
      <c r="AP90" s="397" t="str">
        <f t="shared" si="17"/>
        <v/>
      </c>
      <c r="AQ90" s="402" t="str">
        <f t="shared" si="15"/>
        <v/>
      </c>
      <c r="AR90" s="407" t="str">
        <f>IF(E90="","",IF(AND(フラグ管理用!G84=2,フラグ管理用!F84=1),"error",""))</f>
        <v/>
      </c>
      <c r="AS90" s="407" t="str">
        <f>IF(E90="","",IF(AND(フラグ管理用!G84=2,フラグ管理用!E84=1),"error",""))</f>
        <v/>
      </c>
      <c r="AT90" s="415" t="str">
        <f t="shared" si="18"/>
        <v/>
      </c>
      <c r="AU90" s="422" t="str">
        <f>IF(E90="","",IF(フラグ管理用!AX84=1,"",IF(AND(フラグ管理用!E84=1,フラグ管理用!J84=1),"",IF(AND(フラグ管理用!E84=2,フラグ管理用!F84=1,フラグ管理用!J84=1),"",IF(AND(フラグ管理用!E84=2,フラグ管理用!F84=2,フラグ管理用!G84=1),"",IF(AND(フラグ管理用!E84=2,フラグ管理用!F84=2,フラグ管理用!G84=2,フラグ管理用!K84=1),"","error"))))))</f>
        <v/>
      </c>
      <c r="AV90" s="428" t="str">
        <f t="shared" si="19"/>
        <v/>
      </c>
      <c r="AW90" s="428" t="str">
        <f t="shared" si="4"/>
        <v/>
      </c>
      <c r="AX90" s="428" t="str">
        <f t="shared" si="5"/>
        <v/>
      </c>
      <c r="AY90" s="428" t="str">
        <f>IF(E90="","",IF(AND(フラグ管理用!J84=1,フラグ管理用!O84=1),"",IF(AND(フラグ管理用!K84=1,フラグ管理用!O84&gt;1,フラグ管理用!G84=1),"","error")))</f>
        <v/>
      </c>
      <c r="AZ90" s="428" t="str">
        <f>IF(E90="","",IF(AND(フラグ管理用!O84=10,ISBLANK(P90)=FALSE),"",IF(AND(フラグ管理用!O84&lt;10,ISBLANK(P90)=TRUE),"","error")))</f>
        <v/>
      </c>
      <c r="BA90" s="422" t="str">
        <f t="shared" si="6"/>
        <v/>
      </c>
      <c r="BB90" s="422" t="str">
        <f t="shared" si="20"/>
        <v/>
      </c>
      <c r="BC90" s="422" t="str">
        <f>IF(E90="","",IF(AND(フラグ管理用!F84=2,フラグ管理用!J84=1),IF(OR(U90&lt;&gt;0,V90&lt;&gt;0,W90&lt;&gt;0,X90&lt;&gt;0),"error",""),""))</f>
        <v/>
      </c>
      <c r="BD90" s="422" t="str">
        <f>IF(E90="","",IF(AND(フラグ管理用!K84=1,フラグ管理用!G84=1),IF(OR(S90&lt;&gt;0,T90&lt;&gt;0,W90&lt;&gt;0,X90&lt;&gt;0),"error",""),""))</f>
        <v/>
      </c>
      <c r="BE90" s="422" t="str">
        <f t="shared" si="21"/>
        <v/>
      </c>
      <c r="BF90" s="422" t="str">
        <f t="shared" si="22"/>
        <v/>
      </c>
      <c r="BG90" s="422"/>
      <c r="BH90" s="422" t="str">
        <f t="shared" si="7"/>
        <v/>
      </c>
      <c r="BI90" s="422" t="str">
        <f t="shared" si="8"/>
        <v/>
      </c>
      <c r="BJ90" s="422" t="str">
        <f t="shared" si="9"/>
        <v/>
      </c>
      <c r="BK90" s="422" t="str">
        <f>IF(E90="","",IF(フラグ管理用!AD84=2,IF(AND(フラグ管理用!E84=2,フラグ管理用!AA84=1),"","error"),""))</f>
        <v/>
      </c>
      <c r="BL90" s="422" t="str">
        <f>IF(E90="","",IF(AND(フラグ管理用!E84=1,フラグ管理用!K84=1,H90&lt;&gt;"妊娠出産子育て支援交付金"),"error",""))</f>
        <v/>
      </c>
      <c r="BM90" s="422"/>
      <c r="BN90" s="422" t="str">
        <f t="shared" si="10"/>
        <v/>
      </c>
      <c r="BO90" s="422" t="str">
        <f>IF(E90="","",IF(フラグ管理用!AF84=29,"error",IF(AND(フラグ管理用!AO84="事業始期_通常",フラグ管理用!AF84&lt;17),"error",IF(AND(フラグ管理用!AO84="事業始期_補助",フラグ管理用!AF84&lt;14),"error",""))))</f>
        <v/>
      </c>
      <c r="BP90" s="422" t="str">
        <f t="shared" si="11"/>
        <v/>
      </c>
      <c r="BQ90" s="422" t="str">
        <f>IF(E90="","",IF(AND(フラグ管理用!AP84="事業終期_通常",OR(フラグ管理用!AG84&lt;17,フラグ管理用!AG84&gt;28)),"error",IF(AND(フラグ管理用!AP84="事業終期_基金",フラグ管理用!AG84&lt;17),"error","")))</f>
        <v/>
      </c>
      <c r="BR90" s="422" t="str">
        <f>IF(E90="","",IF(VLOOKUP(AF90,―!$X$2:$Y$30,2,FALSE)&lt;=VLOOKUP(AG90,―!$X$2:$Y$30,2,FALSE),"","error"))</f>
        <v/>
      </c>
      <c r="BS90" s="422" t="str">
        <f t="shared" si="12"/>
        <v/>
      </c>
      <c r="BT90" s="422" t="str">
        <f t="shared" si="13"/>
        <v/>
      </c>
      <c r="BU90" s="422" t="str">
        <f>IF(E90="","",IF(AND(フラグ管理用!AQ84="予算区分_地単_通常",フラグ管理用!AL84&gt;3),"error",IF(AND(フラグ管理用!AQ84="予算区分_地単_検査等",フラグ管理用!AL84&gt;6),"error",IF(AND(フラグ管理用!AQ84="予算区分_補助",フラグ管理用!AL84&lt;7),"error",""))))</f>
        <v/>
      </c>
      <c r="BV90" s="452" t="str">
        <f>フラグ管理用!AW84</f>
        <v/>
      </c>
      <c r="BW90" s="457" t="str">
        <f t="shared" si="14"/>
        <v/>
      </c>
    </row>
    <row r="91" spans="1:75">
      <c r="A91" s="6"/>
      <c r="B91" s="14"/>
      <c r="C91" s="40">
        <v>61</v>
      </c>
      <c r="D91" s="50"/>
      <c r="E91" s="57"/>
      <c r="F91" s="57"/>
      <c r="G91" s="78"/>
      <c r="H91" s="86"/>
      <c r="I91" s="96" t="str">
        <f>IF(E91="補",VLOOKUP(H91,'事業名一覧 '!$A$3:$C$55,3,FALSE),"")</f>
        <v/>
      </c>
      <c r="J91" s="112"/>
      <c r="K91" s="112"/>
      <c r="L91" s="112"/>
      <c r="M91" s="112"/>
      <c r="N91" s="112"/>
      <c r="O91" s="112"/>
      <c r="P91" s="86"/>
      <c r="Q91" s="179" t="str">
        <f t="shared" si="1"/>
        <v/>
      </c>
      <c r="R91" s="194" t="str">
        <f t="shared" si="16"/>
        <v/>
      </c>
      <c r="S91" s="200"/>
      <c r="T91" s="211"/>
      <c r="U91" s="211"/>
      <c r="V91" s="211"/>
      <c r="W91" s="233"/>
      <c r="X91" s="233"/>
      <c r="Y91" s="211"/>
      <c r="Z91" s="211"/>
      <c r="AA91" s="86"/>
      <c r="AB91" s="112"/>
      <c r="AC91" s="112"/>
      <c r="AD91" s="112"/>
      <c r="AE91" s="57"/>
      <c r="AF91" s="57"/>
      <c r="AG91" s="57"/>
      <c r="AH91" s="321"/>
      <c r="AI91" s="321"/>
      <c r="AJ91" s="86"/>
      <c r="AK91" s="86"/>
      <c r="AL91" s="354"/>
      <c r="AM91" s="372"/>
      <c r="AN91" s="381"/>
      <c r="AO91" s="392" t="str">
        <f t="shared" si="2"/>
        <v/>
      </c>
      <c r="AP91" s="397" t="str">
        <f t="shared" si="17"/>
        <v/>
      </c>
      <c r="AQ91" s="402" t="str">
        <f t="shared" si="15"/>
        <v/>
      </c>
      <c r="AR91" s="407" t="str">
        <f>IF(E91="","",IF(AND(フラグ管理用!G85=2,フラグ管理用!F85=1),"error",""))</f>
        <v/>
      </c>
      <c r="AS91" s="407" t="str">
        <f>IF(E91="","",IF(AND(フラグ管理用!G85=2,フラグ管理用!E85=1),"error",""))</f>
        <v/>
      </c>
      <c r="AT91" s="415" t="str">
        <f t="shared" si="18"/>
        <v/>
      </c>
      <c r="AU91" s="422" t="str">
        <f>IF(E91="","",IF(フラグ管理用!AX85=1,"",IF(AND(フラグ管理用!E85=1,フラグ管理用!J85=1),"",IF(AND(フラグ管理用!E85=2,フラグ管理用!F85=1,フラグ管理用!J85=1),"",IF(AND(フラグ管理用!E85=2,フラグ管理用!F85=2,フラグ管理用!G85=1),"",IF(AND(フラグ管理用!E85=2,フラグ管理用!F85=2,フラグ管理用!G85=2,フラグ管理用!K85=1),"","error"))))))</f>
        <v/>
      </c>
      <c r="AV91" s="428" t="str">
        <f t="shared" si="19"/>
        <v/>
      </c>
      <c r="AW91" s="428" t="str">
        <f t="shared" si="4"/>
        <v/>
      </c>
      <c r="AX91" s="428" t="str">
        <f t="shared" si="5"/>
        <v/>
      </c>
      <c r="AY91" s="428" t="str">
        <f>IF(E91="","",IF(AND(フラグ管理用!J85=1,フラグ管理用!O85=1),"",IF(AND(フラグ管理用!K85=1,フラグ管理用!O85&gt;1,フラグ管理用!G85=1),"","error")))</f>
        <v/>
      </c>
      <c r="AZ91" s="428" t="str">
        <f>IF(E91="","",IF(AND(フラグ管理用!O85=10,ISBLANK(P91)=FALSE),"",IF(AND(フラグ管理用!O85&lt;10,ISBLANK(P91)=TRUE),"","error")))</f>
        <v/>
      </c>
      <c r="BA91" s="422" t="str">
        <f t="shared" si="6"/>
        <v/>
      </c>
      <c r="BB91" s="422" t="str">
        <f t="shared" si="20"/>
        <v/>
      </c>
      <c r="BC91" s="422" t="str">
        <f>IF(E91="","",IF(AND(フラグ管理用!F85=2,フラグ管理用!J85=1),IF(OR(U91&lt;&gt;0,V91&lt;&gt;0,W91&lt;&gt;0,X91&lt;&gt;0),"error",""),""))</f>
        <v/>
      </c>
      <c r="BD91" s="422" t="str">
        <f>IF(E91="","",IF(AND(フラグ管理用!K85=1,フラグ管理用!G85=1),IF(OR(S91&lt;&gt;0,T91&lt;&gt;0,W91&lt;&gt;0,X91&lt;&gt;0),"error",""),""))</f>
        <v/>
      </c>
      <c r="BE91" s="422" t="str">
        <f t="shared" si="21"/>
        <v/>
      </c>
      <c r="BF91" s="422" t="str">
        <f t="shared" si="22"/>
        <v/>
      </c>
      <c r="BG91" s="422"/>
      <c r="BH91" s="422" t="str">
        <f t="shared" si="7"/>
        <v/>
      </c>
      <c r="BI91" s="422" t="str">
        <f t="shared" si="8"/>
        <v/>
      </c>
      <c r="BJ91" s="422" t="str">
        <f t="shared" si="9"/>
        <v/>
      </c>
      <c r="BK91" s="422" t="str">
        <f>IF(E91="","",IF(フラグ管理用!AD85=2,IF(AND(フラグ管理用!E85=2,フラグ管理用!AA85=1),"","error"),""))</f>
        <v/>
      </c>
      <c r="BL91" s="422" t="str">
        <f>IF(E91="","",IF(AND(フラグ管理用!E85=1,フラグ管理用!K85=1,H91&lt;&gt;"妊娠出産子育て支援交付金"),"error",""))</f>
        <v/>
      </c>
      <c r="BM91" s="422"/>
      <c r="BN91" s="422" t="str">
        <f t="shared" si="10"/>
        <v/>
      </c>
      <c r="BO91" s="422" t="str">
        <f>IF(E91="","",IF(フラグ管理用!AF85=29,"error",IF(AND(フラグ管理用!AO85="事業始期_通常",フラグ管理用!AF85&lt;17),"error",IF(AND(フラグ管理用!AO85="事業始期_補助",フラグ管理用!AF85&lt;14),"error",""))))</f>
        <v/>
      </c>
      <c r="BP91" s="422" t="str">
        <f t="shared" si="11"/>
        <v/>
      </c>
      <c r="BQ91" s="422" t="str">
        <f>IF(E91="","",IF(AND(フラグ管理用!AP85="事業終期_通常",OR(フラグ管理用!AG85&lt;17,フラグ管理用!AG85&gt;28)),"error",IF(AND(フラグ管理用!AP85="事業終期_基金",フラグ管理用!AG85&lt;17),"error","")))</f>
        <v/>
      </c>
      <c r="BR91" s="422" t="str">
        <f>IF(E91="","",IF(VLOOKUP(AF91,―!$X$2:$Y$30,2,FALSE)&lt;=VLOOKUP(AG91,―!$X$2:$Y$30,2,FALSE),"","error"))</f>
        <v/>
      </c>
      <c r="BS91" s="422" t="str">
        <f t="shared" si="12"/>
        <v/>
      </c>
      <c r="BT91" s="422" t="str">
        <f t="shared" si="13"/>
        <v/>
      </c>
      <c r="BU91" s="422" t="str">
        <f>IF(E91="","",IF(AND(フラグ管理用!AQ85="予算区分_地単_通常",フラグ管理用!AL85&gt;3),"error",IF(AND(フラグ管理用!AQ85="予算区分_地単_検査等",フラグ管理用!AL85&gt;6),"error",IF(AND(フラグ管理用!AQ85="予算区分_補助",フラグ管理用!AL85&lt;7),"error",""))))</f>
        <v/>
      </c>
      <c r="BV91" s="452" t="str">
        <f>フラグ管理用!AW85</f>
        <v/>
      </c>
      <c r="BW91" s="457" t="str">
        <f t="shared" si="14"/>
        <v/>
      </c>
    </row>
    <row r="92" spans="1:75">
      <c r="A92" s="6"/>
      <c r="B92" s="14"/>
      <c r="C92" s="40">
        <v>62</v>
      </c>
      <c r="D92" s="50"/>
      <c r="E92" s="57"/>
      <c r="F92" s="57"/>
      <c r="G92" s="78"/>
      <c r="H92" s="86"/>
      <c r="I92" s="96" t="str">
        <f>IF(E92="補",VLOOKUP(H92,'事業名一覧 '!$A$3:$C$55,3,FALSE),"")</f>
        <v/>
      </c>
      <c r="J92" s="112"/>
      <c r="K92" s="112"/>
      <c r="L92" s="112"/>
      <c r="M92" s="112"/>
      <c r="N92" s="112"/>
      <c r="O92" s="112"/>
      <c r="P92" s="86"/>
      <c r="Q92" s="179" t="str">
        <f t="shared" si="1"/>
        <v/>
      </c>
      <c r="R92" s="194" t="str">
        <f t="shared" si="16"/>
        <v/>
      </c>
      <c r="S92" s="200"/>
      <c r="T92" s="211"/>
      <c r="U92" s="211"/>
      <c r="V92" s="211"/>
      <c r="W92" s="233"/>
      <c r="X92" s="233"/>
      <c r="Y92" s="211"/>
      <c r="Z92" s="211"/>
      <c r="AA92" s="86"/>
      <c r="AB92" s="112"/>
      <c r="AC92" s="112"/>
      <c r="AD92" s="112"/>
      <c r="AE92" s="57"/>
      <c r="AF92" s="57"/>
      <c r="AG92" s="57"/>
      <c r="AH92" s="321"/>
      <c r="AI92" s="321"/>
      <c r="AJ92" s="86"/>
      <c r="AK92" s="86"/>
      <c r="AL92" s="354"/>
      <c r="AM92" s="372"/>
      <c r="AN92" s="381"/>
      <c r="AO92" s="392" t="str">
        <f t="shared" si="2"/>
        <v/>
      </c>
      <c r="AP92" s="397" t="str">
        <f t="shared" si="17"/>
        <v/>
      </c>
      <c r="AQ92" s="402" t="str">
        <f t="shared" si="15"/>
        <v/>
      </c>
      <c r="AR92" s="407" t="str">
        <f>IF(E92="","",IF(AND(フラグ管理用!G86=2,フラグ管理用!F86=1),"error",""))</f>
        <v/>
      </c>
      <c r="AS92" s="407" t="str">
        <f>IF(E92="","",IF(AND(フラグ管理用!G86=2,フラグ管理用!E86=1),"error",""))</f>
        <v/>
      </c>
      <c r="AT92" s="415" t="str">
        <f t="shared" si="18"/>
        <v/>
      </c>
      <c r="AU92" s="422" t="str">
        <f>IF(E92="","",IF(フラグ管理用!AX86=1,"",IF(AND(フラグ管理用!E86=1,フラグ管理用!J86=1),"",IF(AND(フラグ管理用!E86=2,フラグ管理用!F86=1,フラグ管理用!J86=1),"",IF(AND(フラグ管理用!E86=2,フラグ管理用!F86=2,フラグ管理用!G86=1),"",IF(AND(フラグ管理用!E86=2,フラグ管理用!F86=2,フラグ管理用!G86=2,フラグ管理用!K86=1),"","error"))))))</f>
        <v/>
      </c>
      <c r="AV92" s="428" t="str">
        <f t="shared" si="19"/>
        <v/>
      </c>
      <c r="AW92" s="428" t="str">
        <f t="shared" si="4"/>
        <v/>
      </c>
      <c r="AX92" s="428" t="str">
        <f t="shared" si="5"/>
        <v/>
      </c>
      <c r="AY92" s="428" t="str">
        <f>IF(E92="","",IF(AND(フラグ管理用!J86=1,フラグ管理用!O86=1),"",IF(AND(フラグ管理用!K86=1,フラグ管理用!O86&gt;1,フラグ管理用!G86=1),"","error")))</f>
        <v/>
      </c>
      <c r="AZ92" s="428" t="str">
        <f>IF(E92="","",IF(AND(フラグ管理用!O86=10,ISBLANK(P92)=FALSE),"",IF(AND(フラグ管理用!O86&lt;10,ISBLANK(P92)=TRUE),"","error")))</f>
        <v/>
      </c>
      <c r="BA92" s="422" t="str">
        <f t="shared" si="6"/>
        <v/>
      </c>
      <c r="BB92" s="422" t="str">
        <f t="shared" si="20"/>
        <v/>
      </c>
      <c r="BC92" s="422" t="str">
        <f>IF(E92="","",IF(AND(フラグ管理用!F86=2,フラグ管理用!J86=1),IF(OR(U92&lt;&gt;0,V92&lt;&gt;0,W92&lt;&gt;0,X92&lt;&gt;0),"error",""),""))</f>
        <v/>
      </c>
      <c r="BD92" s="422" t="str">
        <f>IF(E92="","",IF(AND(フラグ管理用!K86=1,フラグ管理用!G86=1),IF(OR(S92&lt;&gt;0,T92&lt;&gt;0,W92&lt;&gt;0,X92&lt;&gt;0),"error",""),""))</f>
        <v/>
      </c>
      <c r="BE92" s="422" t="str">
        <f t="shared" si="21"/>
        <v/>
      </c>
      <c r="BF92" s="422" t="str">
        <f t="shared" si="22"/>
        <v/>
      </c>
      <c r="BG92" s="422"/>
      <c r="BH92" s="422" t="str">
        <f t="shared" si="7"/>
        <v/>
      </c>
      <c r="BI92" s="422" t="str">
        <f t="shared" si="8"/>
        <v/>
      </c>
      <c r="BJ92" s="422" t="str">
        <f t="shared" si="9"/>
        <v/>
      </c>
      <c r="BK92" s="422" t="str">
        <f>IF(E92="","",IF(フラグ管理用!AD86=2,IF(AND(フラグ管理用!E86=2,フラグ管理用!AA86=1),"","error"),""))</f>
        <v/>
      </c>
      <c r="BL92" s="422" t="str">
        <f>IF(E92="","",IF(AND(フラグ管理用!E86=1,フラグ管理用!K86=1,H92&lt;&gt;"妊娠出産子育て支援交付金"),"error",""))</f>
        <v/>
      </c>
      <c r="BM92" s="422"/>
      <c r="BN92" s="422" t="str">
        <f t="shared" si="10"/>
        <v/>
      </c>
      <c r="BO92" s="422" t="str">
        <f>IF(E92="","",IF(フラグ管理用!AF86=29,"error",IF(AND(フラグ管理用!AO86="事業始期_通常",フラグ管理用!AF86&lt;17),"error",IF(AND(フラグ管理用!AO86="事業始期_補助",フラグ管理用!AF86&lt;14),"error",""))))</f>
        <v/>
      </c>
      <c r="BP92" s="422" t="str">
        <f t="shared" si="11"/>
        <v/>
      </c>
      <c r="BQ92" s="422" t="str">
        <f>IF(E92="","",IF(AND(フラグ管理用!AP86="事業終期_通常",OR(フラグ管理用!AG86&lt;17,フラグ管理用!AG86&gt;28)),"error",IF(AND(フラグ管理用!AP86="事業終期_基金",フラグ管理用!AG86&lt;17),"error","")))</f>
        <v/>
      </c>
      <c r="BR92" s="422" t="str">
        <f>IF(E92="","",IF(VLOOKUP(AF92,―!$X$2:$Y$30,2,FALSE)&lt;=VLOOKUP(AG92,―!$X$2:$Y$30,2,FALSE),"","error"))</f>
        <v/>
      </c>
      <c r="BS92" s="422" t="str">
        <f t="shared" si="12"/>
        <v/>
      </c>
      <c r="BT92" s="422" t="str">
        <f t="shared" si="13"/>
        <v/>
      </c>
      <c r="BU92" s="422" t="str">
        <f>IF(E92="","",IF(AND(フラグ管理用!AQ86="予算区分_地単_通常",フラグ管理用!AL86&gt;3),"error",IF(AND(フラグ管理用!AQ86="予算区分_地単_検査等",フラグ管理用!AL86&gt;6),"error",IF(AND(フラグ管理用!AQ86="予算区分_補助",フラグ管理用!AL86&lt;7),"error",""))))</f>
        <v/>
      </c>
      <c r="BV92" s="452" t="str">
        <f>フラグ管理用!AW86</f>
        <v/>
      </c>
      <c r="BW92" s="457" t="str">
        <f t="shared" si="14"/>
        <v/>
      </c>
    </row>
    <row r="93" spans="1:75">
      <c r="A93" s="6"/>
      <c r="B93" s="14"/>
      <c r="C93" s="40">
        <v>63</v>
      </c>
      <c r="D93" s="50"/>
      <c r="E93" s="57"/>
      <c r="F93" s="57"/>
      <c r="G93" s="78"/>
      <c r="H93" s="86"/>
      <c r="I93" s="96" t="str">
        <f>IF(E93="補",VLOOKUP(H93,'事業名一覧 '!$A$3:$C$55,3,FALSE),"")</f>
        <v/>
      </c>
      <c r="J93" s="112"/>
      <c r="K93" s="112"/>
      <c r="L93" s="112"/>
      <c r="M93" s="112"/>
      <c r="N93" s="112"/>
      <c r="O93" s="112"/>
      <c r="P93" s="86"/>
      <c r="Q93" s="179" t="str">
        <f t="shared" si="1"/>
        <v/>
      </c>
      <c r="R93" s="194" t="str">
        <f t="shared" si="16"/>
        <v/>
      </c>
      <c r="S93" s="200"/>
      <c r="T93" s="211"/>
      <c r="U93" s="211"/>
      <c r="V93" s="211"/>
      <c r="W93" s="233"/>
      <c r="X93" s="233"/>
      <c r="Y93" s="211"/>
      <c r="Z93" s="211"/>
      <c r="AA93" s="86"/>
      <c r="AB93" s="112"/>
      <c r="AC93" s="112"/>
      <c r="AD93" s="112"/>
      <c r="AE93" s="57"/>
      <c r="AF93" s="57"/>
      <c r="AG93" s="57"/>
      <c r="AH93" s="321"/>
      <c r="AI93" s="321"/>
      <c r="AJ93" s="86"/>
      <c r="AK93" s="86"/>
      <c r="AL93" s="354"/>
      <c r="AM93" s="372"/>
      <c r="AN93" s="381"/>
      <c r="AO93" s="392" t="str">
        <f t="shared" si="2"/>
        <v/>
      </c>
      <c r="AP93" s="397" t="str">
        <f t="shared" si="17"/>
        <v/>
      </c>
      <c r="AQ93" s="402" t="str">
        <f t="shared" si="15"/>
        <v/>
      </c>
      <c r="AR93" s="407" t="str">
        <f>IF(E93="","",IF(AND(フラグ管理用!G87=2,フラグ管理用!F87=1),"error",""))</f>
        <v/>
      </c>
      <c r="AS93" s="407" t="str">
        <f>IF(E93="","",IF(AND(フラグ管理用!G87=2,フラグ管理用!E87=1),"error",""))</f>
        <v/>
      </c>
      <c r="AT93" s="415" t="str">
        <f t="shared" si="18"/>
        <v/>
      </c>
      <c r="AU93" s="422" t="str">
        <f>IF(E93="","",IF(フラグ管理用!AX87=1,"",IF(AND(フラグ管理用!E87=1,フラグ管理用!J87=1),"",IF(AND(フラグ管理用!E87=2,フラグ管理用!F87=1,フラグ管理用!J87=1),"",IF(AND(フラグ管理用!E87=2,フラグ管理用!F87=2,フラグ管理用!G87=1),"",IF(AND(フラグ管理用!E87=2,フラグ管理用!F87=2,フラグ管理用!G87=2,フラグ管理用!K87=1),"","error"))))))</f>
        <v/>
      </c>
      <c r="AV93" s="428" t="str">
        <f t="shared" si="19"/>
        <v/>
      </c>
      <c r="AW93" s="428" t="str">
        <f t="shared" si="4"/>
        <v/>
      </c>
      <c r="AX93" s="428" t="str">
        <f t="shared" si="5"/>
        <v/>
      </c>
      <c r="AY93" s="428" t="str">
        <f>IF(E93="","",IF(AND(フラグ管理用!J87=1,フラグ管理用!O87=1),"",IF(AND(フラグ管理用!K87=1,フラグ管理用!O87&gt;1,フラグ管理用!G87=1),"","error")))</f>
        <v/>
      </c>
      <c r="AZ93" s="428" t="str">
        <f>IF(E93="","",IF(AND(フラグ管理用!O87=10,ISBLANK(P93)=FALSE),"",IF(AND(フラグ管理用!O87&lt;10,ISBLANK(P93)=TRUE),"","error")))</f>
        <v/>
      </c>
      <c r="BA93" s="422" t="str">
        <f t="shared" si="6"/>
        <v/>
      </c>
      <c r="BB93" s="422" t="str">
        <f t="shared" si="20"/>
        <v/>
      </c>
      <c r="BC93" s="422" t="str">
        <f>IF(E93="","",IF(AND(フラグ管理用!F87=2,フラグ管理用!J87=1),IF(OR(U93&lt;&gt;0,V93&lt;&gt;0,W93&lt;&gt;0,X93&lt;&gt;0),"error",""),""))</f>
        <v/>
      </c>
      <c r="BD93" s="422" t="str">
        <f>IF(E93="","",IF(AND(フラグ管理用!K87=1,フラグ管理用!G87=1),IF(OR(S93&lt;&gt;0,T93&lt;&gt;0,W93&lt;&gt;0,X93&lt;&gt;0),"error",""),""))</f>
        <v/>
      </c>
      <c r="BE93" s="422" t="str">
        <f t="shared" si="21"/>
        <v/>
      </c>
      <c r="BF93" s="422" t="str">
        <f t="shared" si="22"/>
        <v/>
      </c>
      <c r="BG93" s="422"/>
      <c r="BH93" s="422" t="str">
        <f t="shared" si="7"/>
        <v/>
      </c>
      <c r="BI93" s="422" t="str">
        <f t="shared" si="8"/>
        <v/>
      </c>
      <c r="BJ93" s="422" t="str">
        <f t="shared" si="9"/>
        <v/>
      </c>
      <c r="BK93" s="422" t="str">
        <f>IF(E93="","",IF(フラグ管理用!AD87=2,IF(AND(フラグ管理用!E87=2,フラグ管理用!AA87=1),"","error"),""))</f>
        <v/>
      </c>
      <c r="BL93" s="422" t="str">
        <f>IF(E93="","",IF(AND(フラグ管理用!E87=1,フラグ管理用!K87=1,H93&lt;&gt;"妊娠出産子育て支援交付金"),"error",""))</f>
        <v/>
      </c>
      <c r="BM93" s="422"/>
      <c r="BN93" s="422" t="str">
        <f t="shared" si="10"/>
        <v/>
      </c>
      <c r="BO93" s="422" t="str">
        <f>IF(E93="","",IF(フラグ管理用!AF87=29,"error",IF(AND(フラグ管理用!AO87="事業始期_通常",フラグ管理用!AF87&lt;17),"error",IF(AND(フラグ管理用!AO87="事業始期_補助",フラグ管理用!AF87&lt;14),"error",""))))</f>
        <v/>
      </c>
      <c r="BP93" s="422" t="str">
        <f t="shared" si="11"/>
        <v/>
      </c>
      <c r="BQ93" s="422" t="str">
        <f>IF(E93="","",IF(AND(フラグ管理用!AP87="事業終期_通常",OR(フラグ管理用!AG87&lt;17,フラグ管理用!AG87&gt;28)),"error",IF(AND(フラグ管理用!AP87="事業終期_基金",フラグ管理用!AG87&lt;17),"error","")))</f>
        <v/>
      </c>
      <c r="BR93" s="422" t="str">
        <f>IF(E93="","",IF(VLOOKUP(AF93,―!$X$2:$Y$30,2,FALSE)&lt;=VLOOKUP(AG93,―!$X$2:$Y$30,2,FALSE),"","error"))</f>
        <v/>
      </c>
      <c r="BS93" s="422" t="str">
        <f t="shared" si="12"/>
        <v/>
      </c>
      <c r="BT93" s="422" t="str">
        <f t="shared" si="13"/>
        <v/>
      </c>
      <c r="BU93" s="422" t="str">
        <f>IF(E93="","",IF(AND(フラグ管理用!AQ87="予算区分_地単_通常",フラグ管理用!AL87&gt;3),"error",IF(AND(フラグ管理用!AQ87="予算区分_地単_検査等",フラグ管理用!AL87&gt;6),"error",IF(AND(フラグ管理用!AQ87="予算区分_補助",フラグ管理用!AL87&lt;7),"error",""))))</f>
        <v/>
      </c>
      <c r="BV93" s="452" t="str">
        <f>フラグ管理用!AW87</f>
        <v/>
      </c>
      <c r="BW93" s="457" t="str">
        <f t="shared" si="14"/>
        <v/>
      </c>
    </row>
    <row r="94" spans="1:75">
      <c r="A94" s="6"/>
      <c r="B94" s="14"/>
      <c r="C94" s="40">
        <v>64</v>
      </c>
      <c r="D94" s="50"/>
      <c r="E94" s="57"/>
      <c r="F94" s="57"/>
      <c r="G94" s="78"/>
      <c r="H94" s="86"/>
      <c r="I94" s="96" t="str">
        <f>IF(E94="補",VLOOKUP(H94,'事業名一覧 '!$A$3:$C$55,3,FALSE),"")</f>
        <v/>
      </c>
      <c r="J94" s="112"/>
      <c r="K94" s="112"/>
      <c r="L94" s="112"/>
      <c r="M94" s="112"/>
      <c r="N94" s="112"/>
      <c r="O94" s="112"/>
      <c r="P94" s="86"/>
      <c r="Q94" s="179" t="str">
        <f t="shared" si="1"/>
        <v/>
      </c>
      <c r="R94" s="194" t="str">
        <f t="shared" si="16"/>
        <v/>
      </c>
      <c r="S94" s="200"/>
      <c r="T94" s="211"/>
      <c r="U94" s="211"/>
      <c r="V94" s="211"/>
      <c r="W94" s="233"/>
      <c r="X94" s="233"/>
      <c r="Y94" s="211"/>
      <c r="Z94" s="211"/>
      <c r="AA94" s="86"/>
      <c r="AB94" s="112"/>
      <c r="AC94" s="112"/>
      <c r="AD94" s="112"/>
      <c r="AE94" s="57"/>
      <c r="AF94" s="57"/>
      <c r="AG94" s="57"/>
      <c r="AH94" s="321"/>
      <c r="AI94" s="321"/>
      <c r="AJ94" s="86"/>
      <c r="AK94" s="86"/>
      <c r="AL94" s="354"/>
      <c r="AM94" s="372"/>
      <c r="AN94" s="381"/>
      <c r="AO94" s="392" t="str">
        <f t="shared" si="2"/>
        <v/>
      </c>
      <c r="AP94" s="397" t="str">
        <f t="shared" si="17"/>
        <v/>
      </c>
      <c r="AQ94" s="402" t="str">
        <f t="shared" si="15"/>
        <v/>
      </c>
      <c r="AR94" s="407" t="str">
        <f>IF(E94="","",IF(AND(フラグ管理用!G88=2,フラグ管理用!F88=1),"error",""))</f>
        <v/>
      </c>
      <c r="AS94" s="407" t="str">
        <f>IF(E94="","",IF(AND(フラグ管理用!G88=2,フラグ管理用!E88=1),"error",""))</f>
        <v/>
      </c>
      <c r="AT94" s="415" t="str">
        <f t="shared" si="18"/>
        <v/>
      </c>
      <c r="AU94" s="422" t="str">
        <f>IF(E94="","",IF(フラグ管理用!AX88=1,"",IF(AND(フラグ管理用!E88=1,フラグ管理用!J88=1),"",IF(AND(フラグ管理用!E88=2,フラグ管理用!F88=1,フラグ管理用!J88=1),"",IF(AND(フラグ管理用!E88=2,フラグ管理用!F88=2,フラグ管理用!G88=1),"",IF(AND(フラグ管理用!E88=2,フラグ管理用!F88=2,フラグ管理用!G88=2,フラグ管理用!K88=1),"","error"))))))</f>
        <v/>
      </c>
      <c r="AV94" s="428" t="str">
        <f t="shared" si="19"/>
        <v/>
      </c>
      <c r="AW94" s="428" t="str">
        <f t="shared" si="4"/>
        <v/>
      </c>
      <c r="AX94" s="428" t="str">
        <f t="shared" si="5"/>
        <v/>
      </c>
      <c r="AY94" s="428" t="str">
        <f>IF(E94="","",IF(AND(フラグ管理用!J88=1,フラグ管理用!O88=1),"",IF(AND(フラグ管理用!K88=1,フラグ管理用!O88&gt;1,フラグ管理用!G88=1),"","error")))</f>
        <v/>
      </c>
      <c r="AZ94" s="428" t="str">
        <f>IF(E94="","",IF(AND(フラグ管理用!O88=10,ISBLANK(P94)=FALSE),"",IF(AND(フラグ管理用!O88&lt;10,ISBLANK(P94)=TRUE),"","error")))</f>
        <v/>
      </c>
      <c r="BA94" s="422" t="str">
        <f t="shared" si="6"/>
        <v/>
      </c>
      <c r="BB94" s="422" t="str">
        <f t="shared" si="20"/>
        <v/>
      </c>
      <c r="BC94" s="422" t="str">
        <f>IF(E94="","",IF(AND(フラグ管理用!F88=2,フラグ管理用!J88=1),IF(OR(U94&lt;&gt;0,V94&lt;&gt;0,W94&lt;&gt;0,X94&lt;&gt;0),"error",""),""))</f>
        <v/>
      </c>
      <c r="BD94" s="422" t="str">
        <f>IF(E94="","",IF(AND(フラグ管理用!K88=1,フラグ管理用!G88=1),IF(OR(S94&lt;&gt;0,T94&lt;&gt;0,W94&lt;&gt;0,X94&lt;&gt;0),"error",""),""))</f>
        <v/>
      </c>
      <c r="BE94" s="422" t="str">
        <f t="shared" si="21"/>
        <v/>
      </c>
      <c r="BF94" s="422" t="str">
        <f t="shared" si="22"/>
        <v/>
      </c>
      <c r="BG94" s="422"/>
      <c r="BH94" s="422" t="str">
        <f t="shared" si="7"/>
        <v/>
      </c>
      <c r="BI94" s="422" t="str">
        <f t="shared" si="8"/>
        <v/>
      </c>
      <c r="BJ94" s="422" t="str">
        <f t="shared" si="9"/>
        <v/>
      </c>
      <c r="BK94" s="422" t="str">
        <f>IF(E94="","",IF(フラグ管理用!AD88=2,IF(AND(フラグ管理用!E88=2,フラグ管理用!AA88=1),"","error"),""))</f>
        <v/>
      </c>
      <c r="BL94" s="422" t="str">
        <f>IF(E94="","",IF(AND(フラグ管理用!E88=1,フラグ管理用!K88=1,H94&lt;&gt;"妊娠出産子育て支援交付金"),"error",""))</f>
        <v/>
      </c>
      <c r="BM94" s="422"/>
      <c r="BN94" s="422" t="str">
        <f t="shared" si="10"/>
        <v/>
      </c>
      <c r="BO94" s="422" t="str">
        <f>IF(E94="","",IF(フラグ管理用!AF88=29,"error",IF(AND(フラグ管理用!AO88="事業始期_通常",フラグ管理用!AF88&lt;17),"error",IF(AND(フラグ管理用!AO88="事業始期_補助",フラグ管理用!AF88&lt;14),"error",""))))</f>
        <v/>
      </c>
      <c r="BP94" s="422" t="str">
        <f t="shared" si="11"/>
        <v/>
      </c>
      <c r="BQ94" s="422" t="str">
        <f>IF(E94="","",IF(AND(フラグ管理用!AP88="事業終期_通常",OR(フラグ管理用!AG88&lt;17,フラグ管理用!AG88&gt;28)),"error",IF(AND(フラグ管理用!AP88="事業終期_基金",フラグ管理用!AG88&lt;17),"error","")))</f>
        <v/>
      </c>
      <c r="BR94" s="422" t="str">
        <f>IF(E94="","",IF(VLOOKUP(AF94,―!$X$2:$Y$30,2,FALSE)&lt;=VLOOKUP(AG94,―!$X$2:$Y$30,2,FALSE),"","error"))</f>
        <v/>
      </c>
      <c r="BS94" s="422" t="str">
        <f t="shared" si="12"/>
        <v/>
      </c>
      <c r="BT94" s="422" t="str">
        <f t="shared" si="13"/>
        <v/>
      </c>
      <c r="BU94" s="422" t="str">
        <f>IF(E94="","",IF(AND(フラグ管理用!AQ88="予算区分_地単_通常",フラグ管理用!AL88&gt;3),"error",IF(AND(フラグ管理用!AQ88="予算区分_地単_検査等",フラグ管理用!AL88&gt;6),"error",IF(AND(フラグ管理用!AQ88="予算区分_補助",フラグ管理用!AL88&lt;7),"error",""))))</f>
        <v/>
      </c>
      <c r="BV94" s="452" t="str">
        <f>フラグ管理用!AW88</f>
        <v/>
      </c>
      <c r="BW94" s="457" t="str">
        <f t="shared" si="14"/>
        <v/>
      </c>
    </row>
    <row r="95" spans="1:75">
      <c r="A95" s="6"/>
      <c r="B95" s="14"/>
      <c r="C95" s="40">
        <v>65</v>
      </c>
      <c r="D95" s="50"/>
      <c r="E95" s="57"/>
      <c r="F95" s="57"/>
      <c r="G95" s="78"/>
      <c r="H95" s="86"/>
      <c r="I95" s="96" t="str">
        <f>IF(E95="補",VLOOKUP(H95,'事業名一覧 '!$A$3:$C$55,3,FALSE),"")</f>
        <v/>
      </c>
      <c r="J95" s="112"/>
      <c r="K95" s="112"/>
      <c r="L95" s="112"/>
      <c r="M95" s="112"/>
      <c r="N95" s="112"/>
      <c r="O95" s="112"/>
      <c r="P95" s="86"/>
      <c r="Q95" s="179" t="str">
        <f t="shared" ref="Q95:Q158" si="23">IF(E95="","",SUM(R95,Y95,Z95))</f>
        <v/>
      </c>
      <c r="R95" s="194" t="str">
        <f t="shared" si="16"/>
        <v/>
      </c>
      <c r="S95" s="200"/>
      <c r="T95" s="211"/>
      <c r="U95" s="211"/>
      <c r="V95" s="211"/>
      <c r="W95" s="233"/>
      <c r="X95" s="233"/>
      <c r="Y95" s="211"/>
      <c r="Z95" s="211"/>
      <c r="AA95" s="86"/>
      <c r="AB95" s="112"/>
      <c r="AC95" s="112"/>
      <c r="AD95" s="112"/>
      <c r="AE95" s="57"/>
      <c r="AF95" s="57"/>
      <c r="AG95" s="57"/>
      <c r="AH95" s="321"/>
      <c r="AI95" s="321"/>
      <c r="AJ95" s="86"/>
      <c r="AK95" s="86"/>
      <c r="AL95" s="354"/>
      <c r="AM95" s="372"/>
      <c r="AN95" s="381"/>
      <c r="AO95" s="392" t="str">
        <f t="shared" ref="AO95:AO158" si="24">IF(E95="","",IF(D95="","error",""))</f>
        <v/>
      </c>
      <c r="AP95" s="397" t="str">
        <f t="shared" si="17"/>
        <v/>
      </c>
      <c r="AQ95" s="402" t="str">
        <f t="shared" si="15"/>
        <v/>
      </c>
      <c r="AR95" s="407" t="str">
        <f>IF(E95="","",IF(AND(フラグ管理用!G89=2,フラグ管理用!F89=1),"error",""))</f>
        <v/>
      </c>
      <c r="AS95" s="407" t="str">
        <f>IF(E95="","",IF(AND(フラグ管理用!G89=2,フラグ管理用!E89=1),"error",""))</f>
        <v/>
      </c>
      <c r="AT95" s="415" t="str">
        <f t="shared" si="18"/>
        <v/>
      </c>
      <c r="AU95" s="422" t="str">
        <f>IF(E95="","",IF(フラグ管理用!AX89=1,"",IF(AND(フラグ管理用!E89=1,フラグ管理用!J89=1),"",IF(AND(フラグ管理用!E89=2,フラグ管理用!F89=1,フラグ管理用!J89=1),"",IF(AND(フラグ管理用!E89=2,フラグ管理用!F89=2,フラグ管理用!G89=1),"",IF(AND(フラグ管理用!E89=2,フラグ管理用!F89=2,フラグ管理用!G89=2,フラグ管理用!K89=1),"","error"))))))</f>
        <v/>
      </c>
      <c r="AV95" s="428" t="str">
        <f t="shared" si="19"/>
        <v/>
      </c>
      <c r="AW95" s="428" t="str">
        <f t="shared" ref="AW95:AW158" si="25">IF(E95="","",IF(OR(L95="",M95="",N95=""),"error",""))</f>
        <v/>
      </c>
      <c r="AX95" s="428" t="str">
        <f t="shared" ref="AX95:AX158" si="26">IF(E95="","",IF(O95="","error",""))</f>
        <v/>
      </c>
      <c r="AY95" s="428" t="str">
        <f>IF(E95="","",IF(AND(フラグ管理用!J89=1,フラグ管理用!O89=1),"",IF(AND(フラグ管理用!K89=1,フラグ管理用!O89&gt;1,フラグ管理用!G89=1),"","error")))</f>
        <v/>
      </c>
      <c r="AZ95" s="428" t="str">
        <f>IF(E95="","",IF(AND(フラグ管理用!O89=10,ISBLANK(P95)=FALSE),"",IF(AND(フラグ管理用!O89&lt;10,ISBLANK(P95)=TRUE),"","error")))</f>
        <v/>
      </c>
      <c r="BA95" s="422" t="str">
        <f t="shared" ref="BA95:BA158" si="27">IF(E95="","",IF(E95="単",IF(Y95&lt;&gt;0,"error",""),""))</f>
        <v/>
      </c>
      <c r="BB95" s="422" t="str">
        <f t="shared" si="20"/>
        <v/>
      </c>
      <c r="BC95" s="422" t="str">
        <f>IF(E95="","",IF(AND(フラグ管理用!F89=2,フラグ管理用!J89=1),IF(OR(U95&lt;&gt;0,V95&lt;&gt;0,W95&lt;&gt;0,X95&lt;&gt;0),"error",""),""))</f>
        <v/>
      </c>
      <c r="BD95" s="422" t="str">
        <f>IF(E95="","",IF(AND(フラグ管理用!K89=1,フラグ管理用!G89=1),IF(OR(S95&lt;&gt;0,T95&lt;&gt;0,W95&lt;&gt;0,X95&lt;&gt;0),"error",""),""))</f>
        <v/>
      </c>
      <c r="BE95" s="422" t="str">
        <f t="shared" si="21"/>
        <v/>
      </c>
      <c r="BF95" s="422" t="str">
        <f t="shared" si="22"/>
        <v/>
      </c>
      <c r="BG95" s="422"/>
      <c r="BH95" s="422" t="str">
        <f t="shared" ref="BH95:BH158" si="28">IF(E95="","",IF(R95&gt;0,"","error"))</f>
        <v/>
      </c>
      <c r="BI95" s="422" t="str">
        <f t="shared" ref="BI95:BI158" si="29">IF(E95="","",IF(R95=INT(R95),"","error"))</f>
        <v/>
      </c>
      <c r="BJ95" s="422" t="str">
        <f t="shared" ref="BJ95:BJ158" si="30">IF(E95="","",IF(OR(AB95="",AC95="",AD95="",AE95=""),"error",""))</f>
        <v/>
      </c>
      <c r="BK95" s="422" t="str">
        <f>IF(E95="","",IF(フラグ管理用!AD89=2,IF(AND(フラグ管理用!E89=2,フラグ管理用!AA89=1),"","error"),""))</f>
        <v/>
      </c>
      <c r="BL95" s="422" t="str">
        <f>IF(E95="","",IF(AND(フラグ管理用!E89=1,フラグ管理用!K89=1,H95&lt;&gt;"妊娠出産子育て支援交付金"),"error",""))</f>
        <v/>
      </c>
      <c r="BM95" s="422"/>
      <c r="BN95" s="422" t="str">
        <f t="shared" ref="BN95:BN158" si="31">IF(E95="","",IF(AF95="","error",""))</f>
        <v/>
      </c>
      <c r="BO95" s="422" t="str">
        <f>IF(E95="","",IF(フラグ管理用!AF89=29,"error",IF(AND(フラグ管理用!AO89="事業始期_通常",フラグ管理用!AF89&lt;17),"error",IF(AND(フラグ管理用!AO89="事業始期_補助",フラグ管理用!AF89&lt;14),"error",""))))</f>
        <v/>
      </c>
      <c r="BP95" s="422" t="str">
        <f t="shared" ref="BP95:BP158" si="32">IF(E95="","",IF(AG95="","error",""))</f>
        <v/>
      </c>
      <c r="BQ95" s="422" t="str">
        <f>IF(E95="","",IF(AND(フラグ管理用!AP89="事業終期_通常",OR(フラグ管理用!AG89&lt;17,フラグ管理用!AG89&gt;28)),"error",IF(AND(フラグ管理用!AP89="事業終期_基金",フラグ管理用!AG89&lt;17),"error","")))</f>
        <v/>
      </c>
      <c r="BR95" s="422" t="str">
        <f>IF(E95="","",IF(VLOOKUP(AF95,―!$X$2:$Y$30,2,FALSE)&lt;=VLOOKUP(AG95,―!$X$2:$Y$30,2,FALSE),"","error"))</f>
        <v/>
      </c>
      <c r="BS95" s="422" t="str">
        <f t="shared" ref="BS95:BS158" si="33">IF(E95="","",IF(OR(AH95="",AI95=""),"error",""))</f>
        <v/>
      </c>
      <c r="BT95" s="422" t="str">
        <f t="shared" ref="BT95:BT158" si="34">IF(E95="","",IF(AL95="","error",""))</f>
        <v/>
      </c>
      <c r="BU95" s="422" t="str">
        <f>IF(E95="","",IF(AND(フラグ管理用!AQ89="予算区分_地単_通常",フラグ管理用!AL89&gt;3),"error",IF(AND(フラグ管理用!AQ89="予算区分_地単_検査等",フラグ管理用!AL89&gt;6),"error",IF(AND(フラグ管理用!AQ89="予算区分_補助",フラグ管理用!AL89&lt;7),"error",""))))</f>
        <v/>
      </c>
      <c r="BV95" s="452" t="str">
        <f>フラグ管理用!AW89</f>
        <v/>
      </c>
      <c r="BW95" s="457" t="str">
        <f t="shared" ref="BW95:BW158" si="35">IF(AND(E95="",OR(D95&lt;&gt;"",F95&lt;&gt;"",G95&lt;&gt;"",H95&lt;&gt;"",J95&lt;&gt;"",K95&lt;&gt;"",L95&lt;&gt;"",M95&lt;&gt;"",N95&lt;&gt;"",O95&lt;&gt;"",P95&lt;&gt;"",S95&lt;&gt;"",T95&lt;&gt;"",U95&lt;&gt;"",V95&lt;&gt;"",W95&lt;&gt;"",X95&lt;&gt;"",Y95&lt;&gt;"",Z95&lt;&gt;"",AA95&lt;&gt;"",AB95&lt;&gt;"",AC95&lt;&gt;"",AD95&lt;&gt;"",AE95&lt;&gt;"",AF95&lt;&gt;"",AG95&lt;&gt;"",AH95&lt;&gt;"",AI95&lt;&gt;"",AJ95&lt;&gt;"",AK95&lt;&gt;"",AL95&lt;&gt;"")),"error","")</f>
        <v/>
      </c>
    </row>
    <row r="96" spans="1:75">
      <c r="A96" s="6"/>
      <c r="B96" s="14"/>
      <c r="C96" s="40">
        <v>66</v>
      </c>
      <c r="D96" s="50"/>
      <c r="E96" s="57"/>
      <c r="F96" s="57"/>
      <c r="G96" s="78"/>
      <c r="H96" s="86"/>
      <c r="I96" s="96" t="str">
        <f>IF(E96="補",VLOOKUP(H96,'事業名一覧 '!$A$3:$C$55,3,FALSE),"")</f>
        <v/>
      </c>
      <c r="J96" s="112"/>
      <c r="K96" s="112"/>
      <c r="L96" s="112"/>
      <c r="M96" s="112"/>
      <c r="N96" s="112"/>
      <c r="O96" s="112"/>
      <c r="P96" s="86"/>
      <c r="Q96" s="179" t="str">
        <f t="shared" si="23"/>
        <v/>
      </c>
      <c r="R96" s="194" t="str">
        <f t="shared" si="16"/>
        <v/>
      </c>
      <c r="S96" s="200"/>
      <c r="T96" s="211"/>
      <c r="U96" s="211"/>
      <c r="V96" s="211"/>
      <c r="W96" s="233"/>
      <c r="X96" s="233"/>
      <c r="Y96" s="211"/>
      <c r="Z96" s="211"/>
      <c r="AA96" s="86"/>
      <c r="AB96" s="112"/>
      <c r="AC96" s="112"/>
      <c r="AD96" s="112"/>
      <c r="AE96" s="57"/>
      <c r="AF96" s="57"/>
      <c r="AG96" s="57"/>
      <c r="AH96" s="321"/>
      <c r="AI96" s="321"/>
      <c r="AJ96" s="86"/>
      <c r="AK96" s="86"/>
      <c r="AL96" s="354"/>
      <c r="AM96" s="372"/>
      <c r="AN96" s="381"/>
      <c r="AO96" s="392" t="str">
        <f t="shared" si="24"/>
        <v/>
      </c>
      <c r="AP96" s="397" t="str">
        <f t="shared" si="17"/>
        <v/>
      </c>
      <c r="AQ96" s="402" t="str">
        <f t="shared" si="15"/>
        <v/>
      </c>
      <c r="AR96" s="407" t="str">
        <f>IF(E96="","",IF(AND(フラグ管理用!G90=2,フラグ管理用!F90=1),"error",""))</f>
        <v/>
      </c>
      <c r="AS96" s="407" t="str">
        <f>IF(E96="","",IF(AND(フラグ管理用!G90=2,フラグ管理用!E90=1),"error",""))</f>
        <v/>
      </c>
      <c r="AT96" s="415" t="str">
        <f t="shared" si="18"/>
        <v/>
      </c>
      <c r="AU96" s="422" t="str">
        <f>IF(E96="","",IF(フラグ管理用!AX90=1,"",IF(AND(フラグ管理用!E90=1,フラグ管理用!J90=1),"",IF(AND(フラグ管理用!E90=2,フラグ管理用!F90=1,フラグ管理用!J90=1),"",IF(AND(フラグ管理用!E90=2,フラグ管理用!F90=2,フラグ管理用!G90=1),"",IF(AND(フラグ管理用!E90=2,フラグ管理用!F90=2,フラグ管理用!G90=2,フラグ管理用!K90=1),"","error"))))))</f>
        <v/>
      </c>
      <c r="AV96" s="428" t="str">
        <f t="shared" si="19"/>
        <v/>
      </c>
      <c r="AW96" s="428" t="str">
        <f t="shared" si="25"/>
        <v/>
      </c>
      <c r="AX96" s="428" t="str">
        <f t="shared" si="26"/>
        <v/>
      </c>
      <c r="AY96" s="428" t="str">
        <f>IF(E96="","",IF(AND(フラグ管理用!J90=1,フラグ管理用!O90=1),"",IF(AND(フラグ管理用!K90=1,フラグ管理用!O90&gt;1,フラグ管理用!G90=1),"","error")))</f>
        <v/>
      </c>
      <c r="AZ96" s="428" t="str">
        <f>IF(E96="","",IF(AND(フラグ管理用!O90=10,ISBLANK(P96)=FALSE),"",IF(AND(フラグ管理用!O90&lt;10,ISBLANK(P96)=TRUE),"","error")))</f>
        <v/>
      </c>
      <c r="BA96" s="422" t="str">
        <f t="shared" si="27"/>
        <v/>
      </c>
      <c r="BB96" s="422" t="str">
        <f t="shared" si="20"/>
        <v/>
      </c>
      <c r="BC96" s="422" t="str">
        <f>IF(E96="","",IF(AND(フラグ管理用!F90=2,フラグ管理用!J90=1),IF(OR(U96&lt;&gt;0,V96&lt;&gt;0,W96&lt;&gt;0,X96&lt;&gt;0),"error",""),""))</f>
        <v/>
      </c>
      <c r="BD96" s="422" t="str">
        <f>IF(E96="","",IF(AND(フラグ管理用!K90=1,フラグ管理用!G90=1),IF(OR(S96&lt;&gt;0,T96&lt;&gt;0,W96&lt;&gt;0,X96&lt;&gt;0),"error",""),""))</f>
        <v/>
      </c>
      <c r="BE96" s="422" t="str">
        <f t="shared" si="21"/>
        <v/>
      </c>
      <c r="BF96" s="422" t="str">
        <f t="shared" si="22"/>
        <v/>
      </c>
      <c r="BG96" s="422"/>
      <c r="BH96" s="422" t="str">
        <f t="shared" si="28"/>
        <v/>
      </c>
      <c r="BI96" s="422" t="str">
        <f t="shared" si="29"/>
        <v/>
      </c>
      <c r="BJ96" s="422" t="str">
        <f t="shared" si="30"/>
        <v/>
      </c>
      <c r="BK96" s="422" t="str">
        <f>IF(E96="","",IF(フラグ管理用!AD90=2,IF(AND(フラグ管理用!E90=2,フラグ管理用!AA90=1),"","error"),""))</f>
        <v/>
      </c>
      <c r="BL96" s="422" t="str">
        <f>IF(E96="","",IF(AND(フラグ管理用!E90=1,フラグ管理用!K90=1,H96&lt;&gt;"妊娠出産子育て支援交付金"),"error",""))</f>
        <v/>
      </c>
      <c r="BM96" s="422"/>
      <c r="BN96" s="422" t="str">
        <f t="shared" si="31"/>
        <v/>
      </c>
      <c r="BO96" s="422" t="str">
        <f>IF(E96="","",IF(フラグ管理用!AF90=29,"error",IF(AND(フラグ管理用!AO90="事業始期_通常",フラグ管理用!AF90&lt;17),"error",IF(AND(フラグ管理用!AO90="事業始期_補助",フラグ管理用!AF90&lt;14),"error",""))))</f>
        <v/>
      </c>
      <c r="BP96" s="422" t="str">
        <f t="shared" si="32"/>
        <v/>
      </c>
      <c r="BQ96" s="422" t="str">
        <f>IF(E96="","",IF(AND(フラグ管理用!AP90="事業終期_通常",OR(フラグ管理用!AG90&lt;17,フラグ管理用!AG90&gt;28)),"error",IF(AND(フラグ管理用!AP90="事業終期_基金",フラグ管理用!AG90&lt;17),"error","")))</f>
        <v/>
      </c>
      <c r="BR96" s="422" t="str">
        <f>IF(E96="","",IF(VLOOKUP(AF96,―!$X$2:$Y$30,2,FALSE)&lt;=VLOOKUP(AG96,―!$X$2:$Y$30,2,FALSE),"","error"))</f>
        <v/>
      </c>
      <c r="BS96" s="422" t="str">
        <f t="shared" si="33"/>
        <v/>
      </c>
      <c r="BT96" s="422" t="str">
        <f t="shared" si="34"/>
        <v/>
      </c>
      <c r="BU96" s="422" t="str">
        <f>IF(E96="","",IF(AND(フラグ管理用!AQ90="予算区分_地単_通常",フラグ管理用!AL90&gt;3),"error",IF(AND(フラグ管理用!AQ90="予算区分_地単_検査等",フラグ管理用!AL90&gt;6),"error",IF(AND(フラグ管理用!AQ90="予算区分_補助",フラグ管理用!AL90&lt;7),"error",""))))</f>
        <v/>
      </c>
      <c r="BV96" s="452" t="str">
        <f>フラグ管理用!AW90</f>
        <v/>
      </c>
      <c r="BW96" s="457" t="str">
        <f t="shared" si="35"/>
        <v/>
      </c>
    </row>
    <row r="97" spans="1:75">
      <c r="A97" s="6"/>
      <c r="B97" s="14"/>
      <c r="C97" s="40">
        <v>67</v>
      </c>
      <c r="D97" s="50"/>
      <c r="E97" s="57"/>
      <c r="F97" s="57"/>
      <c r="G97" s="78"/>
      <c r="H97" s="86"/>
      <c r="I97" s="96" t="str">
        <f>IF(E97="補",VLOOKUP(H97,'事業名一覧 '!$A$3:$C$55,3,FALSE),"")</f>
        <v/>
      </c>
      <c r="J97" s="112"/>
      <c r="K97" s="112"/>
      <c r="L97" s="112"/>
      <c r="M97" s="112"/>
      <c r="N97" s="112"/>
      <c r="O97" s="112"/>
      <c r="P97" s="86"/>
      <c r="Q97" s="179" t="str">
        <f t="shared" si="23"/>
        <v/>
      </c>
      <c r="R97" s="194" t="str">
        <f t="shared" si="16"/>
        <v/>
      </c>
      <c r="S97" s="200"/>
      <c r="T97" s="211"/>
      <c r="U97" s="211"/>
      <c r="V97" s="211"/>
      <c r="W97" s="233"/>
      <c r="X97" s="233"/>
      <c r="Y97" s="211"/>
      <c r="Z97" s="211"/>
      <c r="AA97" s="86"/>
      <c r="AB97" s="112"/>
      <c r="AC97" s="112"/>
      <c r="AD97" s="112"/>
      <c r="AE97" s="57"/>
      <c r="AF97" s="57"/>
      <c r="AG97" s="57"/>
      <c r="AH97" s="321"/>
      <c r="AI97" s="321"/>
      <c r="AJ97" s="86"/>
      <c r="AK97" s="86"/>
      <c r="AL97" s="354"/>
      <c r="AM97" s="372"/>
      <c r="AN97" s="381"/>
      <c r="AO97" s="392" t="str">
        <f t="shared" si="24"/>
        <v/>
      </c>
      <c r="AP97" s="397" t="str">
        <f t="shared" si="17"/>
        <v/>
      </c>
      <c r="AQ97" s="402" t="str">
        <f t="shared" ref="AQ97:AQ160" si="36">IF(E97="","",IF(G97="","error",""))</f>
        <v/>
      </c>
      <c r="AR97" s="407" t="str">
        <f>IF(E97="","",IF(AND(フラグ管理用!G91=2,フラグ管理用!F91=1),"error",""))</f>
        <v/>
      </c>
      <c r="AS97" s="407" t="str">
        <f>IF(E97="","",IF(AND(フラグ管理用!G91=2,フラグ管理用!E91=1),"error",""))</f>
        <v/>
      </c>
      <c r="AT97" s="415" t="str">
        <f t="shared" si="18"/>
        <v/>
      </c>
      <c r="AU97" s="422" t="str">
        <f>IF(E97="","",IF(フラグ管理用!AX91=1,"",IF(AND(フラグ管理用!E91=1,フラグ管理用!J91=1),"",IF(AND(フラグ管理用!E91=2,フラグ管理用!F91=1,フラグ管理用!J91=1),"",IF(AND(フラグ管理用!E91=2,フラグ管理用!F91=2,フラグ管理用!G91=1),"",IF(AND(フラグ管理用!E91=2,フラグ管理用!F91=2,フラグ管理用!G91=2,フラグ管理用!K91=1),"","error"))))))</f>
        <v/>
      </c>
      <c r="AV97" s="428" t="str">
        <f t="shared" si="19"/>
        <v/>
      </c>
      <c r="AW97" s="428" t="str">
        <f t="shared" si="25"/>
        <v/>
      </c>
      <c r="AX97" s="428" t="str">
        <f t="shared" si="26"/>
        <v/>
      </c>
      <c r="AY97" s="428" t="str">
        <f>IF(E97="","",IF(AND(フラグ管理用!J91=1,フラグ管理用!O91=1),"",IF(AND(フラグ管理用!K91=1,フラグ管理用!O91&gt;1,フラグ管理用!G91=1),"","error")))</f>
        <v/>
      </c>
      <c r="AZ97" s="428" t="str">
        <f>IF(E97="","",IF(AND(フラグ管理用!O91=10,ISBLANK(P97)=FALSE),"",IF(AND(フラグ管理用!O91&lt;10,ISBLANK(P97)=TRUE),"","error")))</f>
        <v/>
      </c>
      <c r="BA97" s="422" t="str">
        <f t="shared" si="27"/>
        <v/>
      </c>
      <c r="BB97" s="422" t="str">
        <f t="shared" si="20"/>
        <v/>
      </c>
      <c r="BC97" s="422" t="str">
        <f>IF(E97="","",IF(AND(フラグ管理用!F91=2,フラグ管理用!J91=1),IF(OR(U97&lt;&gt;0,V97&lt;&gt;0,W97&lt;&gt;0,X97&lt;&gt;0),"error",""),""))</f>
        <v/>
      </c>
      <c r="BD97" s="422" t="str">
        <f>IF(E97="","",IF(AND(フラグ管理用!K91=1,フラグ管理用!G91=1),IF(OR(S97&lt;&gt;0,T97&lt;&gt;0,W97&lt;&gt;0,X97&lt;&gt;0),"error",""),""))</f>
        <v/>
      </c>
      <c r="BE97" s="422" t="str">
        <f t="shared" si="21"/>
        <v/>
      </c>
      <c r="BF97" s="422" t="str">
        <f t="shared" si="22"/>
        <v/>
      </c>
      <c r="BG97" s="422"/>
      <c r="BH97" s="422" t="str">
        <f t="shared" si="28"/>
        <v/>
      </c>
      <c r="BI97" s="422" t="str">
        <f t="shared" si="29"/>
        <v/>
      </c>
      <c r="BJ97" s="422" t="str">
        <f t="shared" si="30"/>
        <v/>
      </c>
      <c r="BK97" s="422" t="str">
        <f>IF(E97="","",IF(フラグ管理用!AD91=2,IF(AND(フラグ管理用!E91=2,フラグ管理用!AA91=1),"","error"),""))</f>
        <v/>
      </c>
      <c r="BL97" s="422" t="str">
        <f>IF(E97="","",IF(AND(フラグ管理用!E91=1,フラグ管理用!K91=1,H97&lt;&gt;"妊娠出産子育て支援交付金"),"error",""))</f>
        <v/>
      </c>
      <c r="BM97" s="422"/>
      <c r="BN97" s="422" t="str">
        <f t="shared" si="31"/>
        <v/>
      </c>
      <c r="BO97" s="422" t="str">
        <f>IF(E97="","",IF(フラグ管理用!AF91=29,"error",IF(AND(フラグ管理用!AO91="事業始期_通常",フラグ管理用!AF91&lt;17),"error",IF(AND(フラグ管理用!AO91="事業始期_補助",フラグ管理用!AF91&lt;14),"error",""))))</f>
        <v/>
      </c>
      <c r="BP97" s="422" t="str">
        <f t="shared" si="32"/>
        <v/>
      </c>
      <c r="BQ97" s="422" t="str">
        <f>IF(E97="","",IF(AND(フラグ管理用!AP91="事業終期_通常",OR(フラグ管理用!AG91&lt;17,フラグ管理用!AG91&gt;28)),"error",IF(AND(フラグ管理用!AP91="事業終期_基金",フラグ管理用!AG91&lt;17),"error","")))</f>
        <v/>
      </c>
      <c r="BR97" s="422" t="str">
        <f>IF(E97="","",IF(VLOOKUP(AF97,―!$X$2:$Y$30,2,FALSE)&lt;=VLOOKUP(AG97,―!$X$2:$Y$30,2,FALSE),"","error"))</f>
        <v/>
      </c>
      <c r="BS97" s="422" t="str">
        <f t="shared" si="33"/>
        <v/>
      </c>
      <c r="BT97" s="422" t="str">
        <f t="shared" si="34"/>
        <v/>
      </c>
      <c r="BU97" s="422" t="str">
        <f>IF(E97="","",IF(AND(フラグ管理用!AQ91="予算区分_地単_通常",フラグ管理用!AL91&gt;3),"error",IF(AND(フラグ管理用!AQ91="予算区分_地単_検査等",フラグ管理用!AL91&gt;6),"error",IF(AND(フラグ管理用!AQ91="予算区分_補助",フラグ管理用!AL91&lt;7),"error",""))))</f>
        <v/>
      </c>
      <c r="BV97" s="452" t="str">
        <f>フラグ管理用!AW91</f>
        <v/>
      </c>
      <c r="BW97" s="457" t="str">
        <f t="shared" si="35"/>
        <v/>
      </c>
    </row>
    <row r="98" spans="1:75">
      <c r="A98" s="6"/>
      <c r="B98" s="14"/>
      <c r="C98" s="40">
        <v>68</v>
      </c>
      <c r="D98" s="50"/>
      <c r="E98" s="57"/>
      <c r="F98" s="57"/>
      <c r="G98" s="78"/>
      <c r="H98" s="86"/>
      <c r="I98" s="96" t="str">
        <f>IF(E98="補",VLOOKUP(H98,'事業名一覧 '!$A$3:$C$55,3,FALSE),"")</f>
        <v/>
      </c>
      <c r="J98" s="112"/>
      <c r="K98" s="112"/>
      <c r="L98" s="112"/>
      <c r="M98" s="112"/>
      <c r="N98" s="112"/>
      <c r="O98" s="112"/>
      <c r="P98" s="86"/>
      <c r="Q98" s="179" t="str">
        <f t="shared" si="23"/>
        <v/>
      </c>
      <c r="R98" s="194" t="str">
        <f t="shared" si="16"/>
        <v/>
      </c>
      <c r="S98" s="200"/>
      <c r="T98" s="211"/>
      <c r="U98" s="211"/>
      <c r="V98" s="211"/>
      <c r="W98" s="233"/>
      <c r="X98" s="233"/>
      <c r="Y98" s="211"/>
      <c r="Z98" s="211"/>
      <c r="AA98" s="86"/>
      <c r="AB98" s="112"/>
      <c r="AC98" s="112"/>
      <c r="AD98" s="112"/>
      <c r="AE98" s="57"/>
      <c r="AF98" s="57"/>
      <c r="AG98" s="57"/>
      <c r="AH98" s="321"/>
      <c r="AI98" s="321"/>
      <c r="AJ98" s="86"/>
      <c r="AK98" s="86"/>
      <c r="AL98" s="354"/>
      <c r="AM98" s="372"/>
      <c r="AN98" s="381"/>
      <c r="AO98" s="392" t="str">
        <f t="shared" si="24"/>
        <v/>
      </c>
      <c r="AP98" s="397" t="str">
        <f t="shared" si="17"/>
        <v/>
      </c>
      <c r="AQ98" s="402" t="str">
        <f t="shared" si="36"/>
        <v/>
      </c>
      <c r="AR98" s="407" t="str">
        <f>IF(E98="","",IF(AND(フラグ管理用!G92=2,フラグ管理用!F92=1),"error",""))</f>
        <v/>
      </c>
      <c r="AS98" s="407" t="str">
        <f>IF(E98="","",IF(AND(フラグ管理用!G92=2,フラグ管理用!E92=1),"error",""))</f>
        <v/>
      </c>
      <c r="AT98" s="415" t="str">
        <f t="shared" si="18"/>
        <v/>
      </c>
      <c r="AU98" s="422" t="str">
        <f>IF(E98="","",IF(フラグ管理用!AX92=1,"",IF(AND(フラグ管理用!E92=1,フラグ管理用!J92=1),"",IF(AND(フラグ管理用!E92=2,フラグ管理用!F92=1,フラグ管理用!J92=1),"",IF(AND(フラグ管理用!E92=2,フラグ管理用!F92=2,フラグ管理用!G92=1),"",IF(AND(フラグ管理用!E92=2,フラグ管理用!F92=2,フラグ管理用!G92=2,フラグ管理用!K92=1),"","error"))))))</f>
        <v/>
      </c>
      <c r="AV98" s="428" t="str">
        <f t="shared" si="19"/>
        <v/>
      </c>
      <c r="AW98" s="428" t="str">
        <f t="shared" si="25"/>
        <v/>
      </c>
      <c r="AX98" s="428" t="str">
        <f t="shared" si="26"/>
        <v/>
      </c>
      <c r="AY98" s="428" t="str">
        <f>IF(E98="","",IF(AND(フラグ管理用!J92=1,フラグ管理用!O92=1),"",IF(AND(フラグ管理用!K92=1,フラグ管理用!O92&gt;1,フラグ管理用!G92=1),"","error")))</f>
        <v/>
      </c>
      <c r="AZ98" s="428" t="str">
        <f>IF(E98="","",IF(AND(フラグ管理用!O92=10,ISBLANK(P98)=FALSE),"",IF(AND(フラグ管理用!O92&lt;10,ISBLANK(P98)=TRUE),"","error")))</f>
        <v/>
      </c>
      <c r="BA98" s="422" t="str">
        <f t="shared" si="27"/>
        <v/>
      </c>
      <c r="BB98" s="422" t="str">
        <f t="shared" si="20"/>
        <v/>
      </c>
      <c r="BC98" s="422" t="str">
        <f>IF(E98="","",IF(AND(フラグ管理用!F92=2,フラグ管理用!J92=1),IF(OR(U98&lt;&gt;0,V98&lt;&gt;0,W98&lt;&gt;0,X98&lt;&gt;0),"error",""),""))</f>
        <v/>
      </c>
      <c r="BD98" s="422" t="str">
        <f>IF(E98="","",IF(AND(フラグ管理用!K92=1,フラグ管理用!G92=1),IF(OR(S98&lt;&gt;0,T98&lt;&gt;0,W98&lt;&gt;0,X98&lt;&gt;0),"error",""),""))</f>
        <v/>
      </c>
      <c r="BE98" s="422" t="str">
        <f t="shared" si="21"/>
        <v/>
      </c>
      <c r="BF98" s="422" t="str">
        <f t="shared" si="22"/>
        <v/>
      </c>
      <c r="BG98" s="422"/>
      <c r="BH98" s="422" t="str">
        <f t="shared" si="28"/>
        <v/>
      </c>
      <c r="BI98" s="422" t="str">
        <f t="shared" si="29"/>
        <v/>
      </c>
      <c r="BJ98" s="422" t="str">
        <f t="shared" si="30"/>
        <v/>
      </c>
      <c r="BK98" s="422" t="str">
        <f>IF(E98="","",IF(フラグ管理用!AD92=2,IF(AND(フラグ管理用!E92=2,フラグ管理用!AA92=1),"","error"),""))</f>
        <v/>
      </c>
      <c r="BL98" s="422" t="str">
        <f>IF(E98="","",IF(AND(フラグ管理用!E92=1,フラグ管理用!K92=1,H98&lt;&gt;"妊娠出産子育て支援交付金"),"error",""))</f>
        <v/>
      </c>
      <c r="BM98" s="422"/>
      <c r="BN98" s="422" t="str">
        <f t="shared" si="31"/>
        <v/>
      </c>
      <c r="BO98" s="422" t="str">
        <f>IF(E98="","",IF(フラグ管理用!AF92=29,"error",IF(AND(フラグ管理用!AO92="事業始期_通常",フラグ管理用!AF92&lt;17),"error",IF(AND(フラグ管理用!AO92="事業始期_補助",フラグ管理用!AF92&lt;14),"error",""))))</f>
        <v/>
      </c>
      <c r="BP98" s="422" t="str">
        <f t="shared" si="32"/>
        <v/>
      </c>
      <c r="BQ98" s="422" t="str">
        <f>IF(E98="","",IF(AND(フラグ管理用!AP92="事業終期_通常",OR(フラグ管理用!AG92&lt;17,フラグ管理用!AG92&gt;28)),"error",IF(AND(フラグ管理用!AP92="事業終期_基金",フラグ管理用!AG92&lt;17),"error","")))</f>
        <v/>
      </c>
      <c r="BR98" s="422" t="str">
        <f>IF(E98="","",IF(VLOOKUP(AF98,―!$X$2:$Y$30,2,FALSE)&lt;=VLOOKUP(AG98,―!$X$2:$Y$30,2,FALSE),"","error"))</f>
        <v/>
      </c>
      <c r="BS98" s="422" t="str">
        <f t="shared" si="33"/>
        <v/>
      </c>
      <c r="BT98" s="422" t="str">
        <f t="shared" si="34"/>
        <v/>
      </c>
      <c r="BU98" s="422" t="str">
        <f>IF(E98="","",IF(AND(フラグ管理用!AQ92="予算区分_地単_通常",フラグ管理用!AL92&gt;3),"error",IF(AND(フラグ管理用!AQ92="予算区分_地単_検査等",フラグ管理用!AL92&gt;6),"error",IF(AND(フラグ管理用!AQ92="予算区分_補助",フラグ管理用!AL92&lt;7),"error",""))))</f>
        <v/>
      </c>
      <c r="BV98" s="452" t="str">
        <f>フラグ管理用!AW92</f>
        <v/>
      </c>
      <c r="BW98" s="457" t="str">
        <f t="shared" si="35"/>
        <v/>
      </c>
    </row>
    <row r="99" spans="1:75">
      <c r="A99" s="6"/>
      <c r="B99" s="14"/>
      <c r="C99" s="40">
        <v>69</v>
      </c>
      <c r="D99" s="50"/>
      <c r="E99" s="57"/>
      <c r="F99" s="57"/>
      <c r="G99" s="78"/>
      <c r="H99" s="86"/>
      <c r="I99" s="96" t="str">
        <f>IF(E99="補",VLOOKUP(H99,'事業名一覧 '!$A$3:$C$55,3,FALSE),"")</f>
        <v/>
      </c>
      <c r="J99" s="112"/>
      <c r="K99" s="112"/>
      <c r="L99" s="112"/>
      <c r="M99" s="112"/>
      <c r="N99" s="112"/>
      <c r="O99" s="112"/>
      <c r="P99" s="86"/>
      <c r="Q99" s="179" t="str">
        <f t="shared" si="23"/>
        <v/>
      </c>
      <c r="R99" s="194" t="str">
        <f t="shared" si="16"/>
        <v/>
      </c>
      <c r="S99" s="200"/>
      <c r="T99" s="211"/>
      <c r="U99" s="211"/>
      <c r="V99" s="211"/>
      <c r="W99" s="233"/>
      <c r="X99" s="233"/>
      <c r="Y99" s="211"/>
      <c r="Z99" s="211"/>
      <c r="AA99" s="86"/>
      <c r="AB99" s="112"/>
      <c r="AC99" s="112"/>
      <c r="AD99" s="112"/>
      <c r="AE99" s="57"/>
      <c r="AF99" s="57"/>
      <c r="AG99" s="57"/>
      <c r="AH99" s="321"/>
      <c r="AI99" s="321"/>
      <c r="AJ99" s="86"/>
      <c r="AK99" s="86"/>
      <c r="AL99" s="354"/>
      <c r="AM99" s="372"/>
      <c r="AN99" s="381"/>
      <c r="AO99" s="392" t="str">
        <f t="shared" si="24"/>
        <v/>
      </c>
      <c r="AP99" s="397" t="str">
        <f t="shared" si="17"/>
        <v/>
      </c>
      <c r="AQ99" s="402" t="str">
        <f t="shared" si="36"/>
        <v/>
      </c>
      <c r="AR99" s="407" t="str">
        <f>IF(E99="","",IF(AND(フラグ管理用!G93=2,フラグ管理用!F93=1),"error",""))</f>
        <v/>
      </c>
      <c r="AS99" s="407" t="str">
        <f>IF(E99="","",IF(AND(フラグ管理用!G93=2,フラグ管理用!E93=1),"error",""))</f>
        <v/>
      </c>
      <c r="AT99" s="415" t="str">
        <f t="shared" si="18"/>
        <v/>
      </c>
      <c r="AU99" s="422" t="str">
        <f>IF(E99="","",IF(フラグ管理用!AX93=1,"",IF(AND(フラグ管理用!E93=1,フラグ管理用!J93=1),"",IF(AND(フラグ管理用!E93=2,フラグ管理用!F93=1,フラグ管理用!J93=1),"",IF(AND(フラグ管理用!E93=2,フラグ管理用!F93=2,フラグ管理用!G93=1),"",IF(AND(フラグ管理用!E93=2,フラグ管理用!F93=2,フラグ管理用!G93=2,フラグ管理用!K93=1),"","error"))))))</f>
        <v/>
      </c>
      <c r="AV99" s="428" t="str">
        <f t="shared" si="19"/>
        <v/>
      </c>
      <c r="AW99" s="428" t="str">
        <f t="shared" si="25"/>
        <v/>
      </c>
      <c r="AX99" s="428" t="str">
        <f t="shared" si="26"/>
        <v/>
      </c>
      <c r="AY99" s="428" t="str">
        <f>IF(E99="","",IF(AND(フラグ管理用!J93=1,フラグ管理用!O93=1),"",IF(AND(フラグ管理用!K93=1,フラグ管理用!O93&gt;1,フラグ管理用!G93=1),"","error")))</f>
        <v/>
      </c>
      <c r="AZ99" s="428" t="str">
        <f>IF(E99="","",IF(AND(フラグ管理用!O93=10,ISBLANK(P99)=FALSE),"",IF(AND(フラグ管理用!O93&lt;10,ISBLANK(P99)=TRUE),"","error")))</f>
        <v/>
      </c>
      <c r="BA99" s="422" t="str">
        <f t="shared" si="27"/>
        <v/>
      </c>
      <c r="BB99" s="422" t="str">
        <f t="shared" si="20"/>
        <v/>
      </c>
      <c r="BC99" s="422" t="str">
        <f>IF(E99="","",IF(AND(フラグ管理用!F93=2,フラグ管理用!J93=1),IF(OR(U99&lt;&gt;0,V99&lt;&gt;0,W99&lt;&gt;0,X99&lt;&gt;0),"error",""),""))</f>
        <v/>
      </c>
      <c r="BD99" s="422" t="str">
        <f>IF(E99="","",IF(AND(フラグ管理用!K93=1,フラグ管理用!G93=1),IF(OR(S99&lt;&gt;0,T99&lt;&gt;0,W99&lt;&gt;0,X99&lt;&gt;0),"error",""),""))</f>
        <v/>
      </c>
      <c r="BE99" s="422" t="str">
        <f t="shared" si="21"/>
        <v/>
      </c>
      <c r="BF99" s="422" t="str">
        <f t="shared" si="22"/>
        <v/>
      </c>
      <c r="BG99" s="422"/>
      <c r="BH99" s="422" t="str">
        <f t="shared" si="28"/>
        <v/>
      </c>
      <c r="BI99" s="422" t="str">
        <f t="shared" si="29"/>
        <v/>
      </c>
      <c r="BJ99" s="422" t="str">
        <f t="shared" si="30"/>
        <v/>
      </c>
      <c r="BK99" s="422" t="str">
        <f>IF(E99="","",IF(フラグ管理用!AD93=2,IF(AND(フラグ管理用!E93=2,フラグ管理用!AA93=1),"","error"),""))</f>
        <v/>
      </c>
      <c r="BL99" s="422" t="str">
        <f>IF(E99="","",IF(AND(フラグ管理用!E93=1,フラグ管理用!K93=1,H99&lt;&gt;"妊娠出産子育て支援交付金"),"error",""))</f>
        <v/>
      </c>
      <c r="BM99" s="422"/>
      <c r="BN99" s="422" t="str">
        <f t="shared" si="31"/>
        <v/>
      </c>
      <c r="BO99" s="422" t="str">
        <f>IF(E99="","",IF(フラグ管理用!AF93=29,"error",IF(AND(フラグ管理用!AO93="事業始期_通常",フラグ管理用!AF93&lt;17),"error",IF(AND(フラグ管理用!AO93="事業始期_補助",フラグ管理用!AF93&lt;14),"error",""))))</f>
        <v/>
      </c>
      <c r="BP99" s="422" t="str">
        <f t="shared" si="32"/>
        <v/>
      </c>
      <c r="BQ99" s="422" t="str">
        <f>IF(E99="","",IF(AND(フラグ管理用!AP93="事業終期_通常",OR(フラグ管理用!AG93&lt;17,フラグ管理用!AG93&gt;28)),"error",IF(AND(フラグ管理用!AP93="事業終期_基金",フラグ管理用!AG93&lt;17),"error","")))</f>
        <v/>
      </c>
      <c r="BR99" s="422" t="str">
        <f>IF(E99="","",IF(VLOOKUP(AF99,―!$X$2:$Y$30,2,FALSE)&lt;=VLOOKUP(AG99,―!$X$2:$Y$30,2,FALSE),"","error"))</f>
        <v/>
      </c>
      <c r="BS99" s="422" t="str">
        <f t="shared" si="33"/>
        <v/>
      </c>
      <c r="BT99" s="422" t="str">
        <f t="shared" si="34"/>
        <v/>
      </c>
      <c r="BU99" s="422" t="str">
        <f>IF(E99="","",IF(AND(フラグ管理用!AQ93="予算区分_地単_通常",フラグ管理用!AL93&gt;3),"error",IF(AND(フラグ管理用!AQ93="予算区分_地単_検査等",フラグ管理用!AL93&gt;6),"error",IF(AND(フラグ管理用!AQ93="予算区分_補助",フラグ管理用!AL93&lt;7),"error",""))))</f>
        <v/>
      </c>
      <c r="BV99" s="452" t="str">
        <f>フラグ管理用!AW93</f>
        <v/>
      </c>
      <c r="BW99" s="457" t="str">
        <f t="shared" si="35"/>
        <v/>
      </c>
    </row>
    <row r="100" spans="1:75">
      <c r="A100" s="6"/>
      <c r="B100" s="14"/>
      <c r="C100" s="40">
        <v>70</v>
      </c>
      <c r="D100" s="50"/>
      <c r="E100" s="57"/>
      <c r="F100" s="57"/>
      <c r="G100" s="78"/>
      <c r="H100" s="86"/>
      <c r="I100" s="96" t="str">
        <f>IF(E100="補",VLOOKUP(H100,'事業名一覧 '!$A$3:$C$55,3,FALSE),"")</f>
        <v/>
      </c>
      <c r="J100" s="112"/>
      <c r="K100" s="112"/>
      <c r="L100" s="112"/>
      <c r="M100" s="112"/>
      <c r="N100" s="112"/>
      <c r="O100" s="112"/>
      <c r="P100" s="86"/>
      <c r="Q100" s="179" t="str">
        <f t="shared" si="23"/>
        <v/>
      </c>
      <c r="R100" s="194" t="str">
        <f t="shared" si="16"/>
        <v/>
      </c>
      <c r="S100" s="200"/>
      <c r="T100" s="211"/>
      <c r="U100" s="211"/>
      <c r="V100" s="211"/>
      <c r="W100" s="233"/>
      <c r="X100" s="233"/>
      <c r="Y100" s="211"/>
      <c r="Z100" s="211"/>
      <c r="AA100" s="86"/>
      <c r="AB100" s="112"/>
      <c r="AC100" s="112"/>
      <c r="AD100" s="112"/>
      <c r="AE100" s="57"/>
      <c r="AF100" s="57"/>
      <c r="AG100" s="57"/>
      <c r="AH100" s="321"/>
      <c r="AI100" s="321"/>
      <c r="AJ100" s="86"/>
      <c r="AK100" s="86"/>
      <c r="AL100" s="354"/>
      <c r="AM100" s="372"/>
      <c r="AN100" s="381"/>
      <c r="AO100" s="392" t="str">
        <f t="shared" si="24"/>
        <v/>
      </c>
      <c r="AP100" s="397" t="str">
        <f t="shared" si="17"/>
        <v/>
      </c>
      <c r="AQ100" s="402" t="str">
        <f t="shared" si="36"/>
        <v/>
      </c>
      <c r="AR100" s="407" t="str">
        <f>IF(E100="","",IF(AND(フラグ管理用!G94=2,フラグ管理用!F94=1),"error",""))</f>
        <v/>
      </c>
      <c r="AS100" s="407" t="str">
        <f>IF(E100="","",IF(AND(フラグ管理用!G94=2,フラグ管理用!E94=1),"error",""))</f>
        <v/>
      </c>
      <c r="AT100" s="415" t="str">
        <f t="shared" si="18"/>
        <v/>
      </c>
      <c r="AU100" s="422" t="str">
        <f>IF(E100="","",IF(フラグ管理用!AX94=1,"",IF(AND(フラグ管理用!E94=1,フラグ管理用!J94=1),"",IF(AND(フラグ管理用!E94=2,フラグ管理用!F94=1,フラグ管理用!J94=1),"",IF(AND(フラグ管理用!E94=2,フラグ管理用!F94=2,フラグ管理用!G94=1),"",IF(AND(フラグ管理用!E94=2,フラグ管理用!F94=2,フラグ管理用!G94=2,フラグ管理用!K94=1),"","error"))))))</f>
        <v/>
      </c>
      <c r="AV100" s="428" t="str">
        <f t="shared" si="19"/>
        <v/>
      </c>
      <c r="AW100" s="428" t="str">
        <f t="shared" si="25"/>
        <v/>
      </c>
      <c r="AX100" s="428" t="str">
        <f t="shared" si="26"/>
        <v/>
      </c>
      <c r="AY100" s="428" t="str">
        <f>IF(E100="","",IF(AND(フラグ管理用!J94=1,フラグ管理用!O94=1),"",IF(AND(フラグ管理用!K94=1,フラグ管理用!O94&gt;1,フラグ管理用!G94=1),"","error")))</f>
        <v/>
      </c>
      <c r="AZ100" s="428" t="str">
        <f>IF(E100="","",IF(AND(フラグ管理用!O94=10,ISBLANK(P100)=FALSE),"",IF(AND(フラグ管理用!O94&lt;10,ISBLANK(P100)=TRUE),"","error")))</f>
        <v/>
      </c>
      <c r="BA100" s="422" t="str">
        <f t="shared" si="27"/>
        <v/>
      </c>
      <c r="BB100" s="422" t="str">
        <f t="shared" si="20"/>
        <v/>
      </c>
      <c r="BC100" s="422" t="str">
        <f>IF(E100="","",IF(AND(フラグ管理用!F94=2,フラグ管理用!J94=1),IF(OR(U100&lt;&gt;0,V100&lt;&gt;0,W100&lt;&gt;0,X100&lt;&gt;0),"error",""),""))</f>
        <v/>
      </c>
      <c r="BD100" s="422" t="str">
        <f>IF(E100="","",IF(AND(フラグ管理用!K94=1,フラグ管理用!G94=1),IF(OR(S100&lt;&gt;0,T100&lt;&gt;0,W100&lt;&gt;0,X100&lt;&gt;0),"error",""),""))</f>
        <v/>
      </c>
      <c r="BE100" s="422" t="str">
        <f t="shared" si="21"/>
        <v/>
      </c>
      <c r="BF100" s="422" t="str">
        <f t="shared" si="22"/>
        <v/>
      </c>
      <c r="BG100" s="422"/>
      <c r="BH100" s="422" t="str">
        <f t="shared" si="28"/>
        <v/>
      </c>
      <c r="BI100" s="422" t="str">
        <f t="shared" si="29"/>
        <v/>
      </c>
      <c r="BJ100" s="422" t="str">
        <f t="shared" si="30"/>
        <v/>
      </c>
      <c r="BK100" s="422" t="str">
        <f>IF(E100="","",IF(フラグ管理用!AD94=2,IF(AND(フラグ管理用!E94=2,フラグ管理用!AA94=1),"","error"),""))</f>
        <v/>
      </c>
      <c r="BL100" s="422" t="str">
        <f>IF(E100="","",IF(AND(フラグ管理用!E94=1,フラグ管理用!K94=1,H100&lt;&gt;"妊娠出産子育て支援交付金"),"error",""))</f>
        <v/>
      </c>
      <c r="BM100" s="422"/>
      <c r="BN100" s="422" t="str">
        <f t="shared" si="31"/>
        <v/>
      </c>
      <c r="BO100" s="422" t="str">
        <f>IF(E100="","",IF(フラグ管理用!AF94=29,"error",IF(AND(フラグ管理用!AO94="事業始期_通常",フラグ管理用!AF94&lt;17),"error",IF(AND(フラグ管理用!AO94="事業始期_補助",フラグ管理用!AF94&lt;14),"error",""))))</f>
        <v/>
      </c>
      <c r="BP100" s="422" t="str">
        <f t="shared" si="32"/>
        <v/>
      </c>
      <c r="BQ100" s="422" t="str">
        <f>IF(E100="","",IF(AND(フラグ管理用!AP94="事業終期_通常",OR(フラグ管理用!AG94&lt;17,フラグ管理用!AG94&gt;28)),"error",IF(AND(フラグ管理用!AP94="事業終期_基金",フラグ管理用!AG94&lt;17),"error","")))</f>
        <v/>
      </c>
      <c r="BR100" s="422" t="str">
        <f>IF(E100="","",IF(VLOOKUP(AF100,―!$X$2:$Y$30,2,FALSE)&lt;=VLOOKUP(AG100,―!$X$2:$Y$30,2,FALSE),"","error"))</f>
        <v/>
      </c>
      <c r="BS100" s="422" t="str">
        <f t="shared" si="33"/>
        <v/>
      </c>
      <c r="BT100" s="422" t="str">
        <f t="shared" si="34"/>
        <v/>
      </c>
      <c r="BU100" s="422" t="str">
        <f>IF(E100="","",IF(AND(フラグ管理用!AQ94="予算区分_地単_通常",フラグ管理用!AL94&gt;3),"error",IF(AND(フラグ管理用!AQ94="予算区分_地単_検査等",フラグ管理用!AL94&gt;6),"error",IF(AND(フラグ管理用!AQ94="予算区分_補助",フラグ管理用!AL94&lt;7),"error",""))))</f>
        <v/>
      </c>
      <c r="BV100" s="452" t="str">
        <f>フラグ管理用!AW94</f>
        <v/>
      </c>
      <c r="BW100" s="457" t="str">
        <f t="shared" si="35"/>
        <v/>
      </c>
    </row>
    <row r="101" spans="1:75">
      <c r="A101" s="6"/>
      <c r="B101" s="14"/>
      <c r="C101" s="40">
        <v>71</v>
      </c>
      <c r="D101" s="50"/>
      <c r="E101" s="57"/>
      <c r="F101" s="57"/>
      <c r="G101" s="78"/>
      <c r="H101" s="86"/>
      <c r="I101" s="96" t="str">
        <f>IF(E101="補",VLOOKUP(H101,'事業名一覧 '!$A$3:$C$55,3,FALSE),"")</f>
        <v/>
      </c>
      <c r="J101" s="112"/>
      <c r="K101" s="112"/>
      <c r="L101" s="112"/>
      <c r="M101" s="112"/>
      <c r="N101" s="112"/>
      <c r="O101" s="112"/>
      <c r="P101" s="86"/>
      <c r="Q101" s="179" t="str">
        <f t="shared" si="23"/>
        <v/>
      </c>
      <c r="R101" s="194" t="str">
        <f t="shared" ref="R101:R164" si="37">IF(E101="","",SUM(S101,T101,U101,V101,))</f>
        <v/>
      </c>
      <c r="S101" s="200"/>
      <c r="T101" s="211"/>
      <c r="U101" s="211"/>
      <c r="V101" s="211"/>
      <c r="W101" s="233"/>
      <c r="X101" s="233"/>
      <c r="Y101" s="211"/>
      <c r="Z101" s="211"/>
      <c r="AA101" s="86"/>
      <c r="AB101" s="112"/>
      <c r="AC101" s="112"/>
      <c r="AD101" s="112"/>
      <c r="AE101" s="57"/>
      <c r="AF101" s="57"/>
      <c r="AG101" s="57"/>
      <c r="AH101" s="321"/>
      <c r="AI101" s="321"/>
      <c r="AJ101" s="86"/>
      <c r="AK101" s="86"/>
      <c r="AL101" s="354"/>
      <c r="AM101" s="372"/>
      <c r="AN101" s="381"/>
      <c r="AO101" s="392" t="str">
        <f t="shared" si="24"/>
        <v/>
      </c>
      <c r="AP101" s="397" t="str">
        <f t="shared" ref="AP101:AP164" si="38">IF(E101="","",IF(F101="","error",""))</f>
        <v/>
      </c>
      <c r="AQ101" s="402" t="str">
        <f t="shared" si="36"/>
        <v/>
      </c>
      <c r="AR101" s="407" t="str">
        <f>IF(E101="","",IF(AND(フラグ管理用!G95=2,フラグ管理用!F95=1),"error",""))</f>
        <v/>
      </c>
      <c r="AS101" s="407" t="str">
        <f>IF(E101="","",IF(AND(フラグ管理用!G95=2,フラグ管理用!E95=1),"error",""))</f>
        <v/>
      </c>
      <c r="AT101" s="415" t="str">
        <f t="shared" ref="AT101:AT164" si="39">IF(E101="","",IF(AND(J101="",K101=""),"error",IF(AND(J101="",K101="－"),"error",IF(AND(J101="－",K101=""),"error",IF(AND(J101="○",K101=""),"error",IF(AND(J101="",K101="○"),"error",IF(AND(J101="－",K101="－"),"error","")))))))</f>
        <v/>
      </c>
      <c r="AU101" s="422" t="str">
        <f>IF(E101="","",IF(フラグ管理用!AX95=1,"",IF(AND(フラグ管理用!E95=1,フラグ管理用!J95=1),"",IF(AND(フラグ管理用!E95=2,フラグ管理用!F95=1,フラグ管理用!J95=1),"",IF(AND(フラグ管理用!E95=2,フラグ管理用!F95=2,フラグ管理用!G95=1),"",IF(AND(フラグ管理用!E95=2,フラグ管理用!F95=2,フラグ管理用!G95=2,フラグ管理用!K95=1),"","error"))))))</f>
        <v/>
      </c>
      <c r="AV101" s="428" t="str">
        <f t="shared" ref="AV101:AV164" si="40">IF(E101="","",IF(ISERROR(I101)=TRUE,"error",""))</f>
        <v/>
      </c>
      <c r="AW101" s="428" t="str">
        <f t="shared" si="25"/>
        <v/>
      </c>
      <c r="AX101" s="428" t="str">
        <f t="shared" si="26"/>
        <v/>
      </c>
      <c r="AY101" s="428" t="str">
        <f>IF(E101="","",IF(AND(フラグ管理用!J95=1,フラグ管理用!O95=1),"",IF(AND(フラグ管理用!K95=1,フラグ管理用!O95&gt;1,フラグ管理用!G95=1),"","error")))</f>
        <v/>
      </c>
      <c r="AZ101" s="428" t="str">
        <f>IF(E101="","",IF(AND(フラグ管理用!O95=10,ISBLANK(P101)=FALSE),"",IF(AND(フラグ管理用!O95&lt;10,ISBLANK(P101)=TRUE),"","error")))</f>
        <v/>
      </c>
      <c r="BA101" s="422" t="str">
        <f t="shared" si="27"/>
        <v/>
      </c>
      <c r="BB101" s="422" t="str">
        <f t="shared" ref="BB101:BB164" si="41">IF(E101="","",IF(F101="－",IF(OR(T101&lt;&gt;0,U101&lt;&gt;0,V101&lt;&gt;0,W101&lt;&gt;0,X101&lt;&gt;0),"error",""),""))</f>
        <v/>
      </c>
      <c r="BC101" s="422" t="str">
        <f>IF(E101="","",IF(AND(フラグ管理用!F95=2,フラグ管理用!J95=1),IF(OR(U101&lt;&gt;0,V101&lt;&gt;0,W101&lt;&gt;0,X101&lt;&gt;0),"error",""),""))</f>
        <v/>
      </c>
      <c r="BD101" s="422" t="str">
        <f>IF(E101="","",IF(AND(フラグ管理用!K95=1,フラグ管理用!G95=1),IF(OR(S101&lt;&gt;0,T101&lt;&gt;0,W101&lt;&gt;0,X101&lt;&gt;0),"error",""),""))</f>
        <v/>
      </c>
      <c r="BE101" s="422" t="str">
        <f t="shared" ref="BE101:BE164" si="42">IF(E101="","",IF(OR(W101&lt;&gt;0,X101&lt;&gt;0),"error",""))</f>
        <v/>
      </c>
      <c r="BF101" s="422" t="str">
        <f t="shared" ref="BF101:BF164" si="43">IF(E101="","",IF(OR(AND(S101&lt;&gt;0,T101&lt;&gt;0),AND(S101&lt;&gt;0,U101&lt;&gt;0),AND(S101&lt;&gt;0,V101&lt;&gt;0),AND(S101&lt;&gt;0,W101&lt;&gt;0),AND(S101&lt;&gt;0,X101&lt;&gt;0),AND(T101&lt;&gt;0,U101&lt;&gt;0),AND(T101&lt;&gt;0,V101&lt;&gt;0),AND(T101&lt;&gt;0,W101&lt;&gt;0),AND(T101&lt;&gt;0,X101&lt;&gt;0),AND(U101&lt;&gt;0,W101&lt;&gt;0),AND(U101&lt;&gt;0,X101&lt;&gt;0),AND(V101&lt;&gt;0,W101&lt;&gt;0),AND(V101&lt;&gt;0,X101&lt;&gt;0),AND(W101&lt;&gt;0,X101&lt;&gt;0)),"error",""))</f>
        <v/>
      </c>
      <c r="BG101" s="422"/>
      <c r="BH101" s="422" t="str">
        <f t="shared" si="28"/>
        <v/>
      </c>
      <c r="BI101" s="422" t="str">
        <f t="shared" si="29"/>
        <v/>
      </c>
      <c r="BJ101" s="422" t="str">
        <f t="shared" si="30"/>
        <v/>
      </c>
      <c r="BK101" s="422" t="str">
        <f>IF(E101="","",IF(フラグ管理用!AD95=2,IF(AND(フラグ管理用!E95=2,フラグ管理用!AA95=1),"","error"),""))</f>
        <v/>
      </c>
      <c r="BL101" s="422" t="str">
        <f>IF(E101="","",IF(AND(フラグ管理用!E95=1,フラグ管理用!K95=1,H101&lt;&gt;"妊娠出産子育て支援交付金"),"error",""))</f>
        <v/>
      </c>
      <c r="BM101" s="422"/>
      <c r="BN101" s="422" t="str">
        <f t="shared" si="31"/>
        <v/>
      </c>
      <c r="BO101" s="422" t="str">
        <f>IF(E101="","",IF(フラグ管理用!AF95=29,"error",IF(AND(フラグ管理用!AO95="事業始期_通常",フラグ管理用!AF95&lt;17),"error",IF(AND(フラグ管理用!AO95="事業始期_補助",フラグ管理用!AF95&lt;14),"error",""))))</f>
        <v/>
      </c>
      <c r="BP101" s="422" t="str">
        <f t="shared" si="32"/>
        <v/>
      </c>
      <c r="BQ101" s="422" t="str">
        <f>IF(E101="","",IF(AND(フラグ管理用!AP95="事業終期_通常",OR(フラグ管理用!AG95&lt;17,フラグ管理用!AG95&gt;28)),"error",IF(AND(フラグ管理用!AP95="事業終期_基金",フラグ管理用!AG95&lt;17),"error","")))</f>
        <v/>
      </c>
      <c r="BR101" s="422" t="str">
        <f>IF(E101="","",IF(VLOOKUP(AF101,―!$X$2:$Y$30,2,FALSE)&lt;=VLOOKUP(AG101,―!$X$2:$Y$30,2,FALSE),"","error"))</f>
        <v/>
      </c>
      <c r="BS101" s="422" t="str">
        <f t="shared" si="33"/>
        <v/>
      </c>
      <c r="BT101" s="422" t="str">
        <f t="shared" si="34"/>
        <v/>
      </c>
      <c r="BU101" s="422" t="str">
        <f>IF(E101="","",IF(AND(フラグ管理用!AQ95="予算区分_地単_通常",フラグ管理用!AL95&gt;3),"error",IF(AND(フラグ管理用!AQ95="予算区分_地単_検査等",フラグ管理用!AL95&gt;6),"error",IF(AND(フラグ管理用!AQ95="予算区分_補助",フラグ管理用!AL95&lt;7),"error",""))))</f>
        <v/>
      </c>
      <c r="BV101" s="452" t="str">
        <f>フラグ管理用!AW95</f>
        <v/>
      </c>
      <c r="BW101" s="457" t="str">
        <f t="shared" si="35"/>
        <v/>
      </c>
    </row>
    <row r="102" spans="1:75">
      <c r="A102" s="6"/>
      <c r="B102" s="14"/>
      <c r="C102" s="40">
        <v>72</v>
      </c>
      <c r="D102" s="50"/>
      <c r="E102" s="57"/>
      <c r="F102" s="57"/>
      <c r="G102" s="78"/>
      <c r="H102" s="86"/>
      <c r="I102" s="96" t="str">
        <f>IF(E102="補",VLOOKUP(H102,'事業名一覧 '!$A$3:$C$55,3,FALSE),"")</f>
        <v/>
      </c>
      <c r="J102" s="112"/>
      <c r="K102" s="112"/>
      <c r="L102" s="112"/>
      <c r="M102" s="112"/>
      <c r="N102" s="112"/>
      <c r="O102" s="112"/>
      <c r="P102" s="86"/>
      <c r="Q102" s="179" t="str">
        <f t="shared" si="23"/>
        <v/>
      </c>
      <c r="R102" s="194" t="str">
        <f t="shared" si="37"/>
        <v/>
      </c>
      <c r="S102" s="200"/>
      <c r="T102" s="211"/>
      <c r="U102" s="211"/>
      <c r="V102" s="211"/>
      <c r="W102" s="233"/>
      <c r="X102" s="233"/>
      <c r="Y102" s="211"/>
      <c r="Z102" s="211"/>
      <c r="AA102" s="86"/>
      <c r="AB102" s="112"/>
      <c r="AC102" s="112"/>
      <c r="AD102" s="112"/>
      <c r="AE102" s="57"/>
      <c r="AF102" s="57"/>
      <c r="AG102" s="57"/>
      <c r="AH102" s="321"/>
      <c r="AI102" s="321"/>
      <c r="AJ102" s="86"/>
      <c r="AK102" s="86"/>
      <c r="AL102" s="354"/>
      <c r="AM102" s="372"/>
      <c r="AN102" s="381"/>
      <c r="AO102" s="392" t="str">
        <f t="shared" si="24"/>
        <v/>
      </c>
      <c r="AP102" s="397" t="str">
        <f t="shared" si="38"/>
        <v/>
      </c>
      <c r="AQ102" s="402" t="str">
        <f t="shared" si="36"/>
        <v/>
      </c>
      <c r="AR102" s="407" t="str">
        <f>IF(E102="","",IF(AND(フラグ管理用!G96=2,フラグ管理用!F96=1),"error",""))</f>
        <v/>
      </c>
      <c r="AS102" s="407" t="str">
        <f>IF(E102="","",IF(AND(フラグ管理用!G96=2,フラグ管理用!E96=1),"error",""))</f>
        <v/>
      </c>
      <c r="AT102" s="415" t="str">
        <f t="shared" si="39"/>
        <v/>
      </c>
      <c r="AU102" s="422" t="str">
        <f>IF(E102="","",IF(フラグ管理用!AX96=1,"",IF(AND(フラグ管理用!E96=1,フラグ管理用!J96=1),"",IF(AND(フラグ管理用!E96=2,フラグ管理用!F96=1,フラグ管理用!J96=1),"",IF(AND(フラグ管理用!E96=2,フラグ管理用!F96=2,フラグ管理用!G96=1),"",IF(AND(フラグ管理用!E96=2,フラグ管理用!F96=2,フラグ管理用!G96=2,フラグ管理用!K96=1),"","error"))))))</f>
        <v/>
      </c>
      <c r="AV102" s="428" t="str">
        <f t="shared" si="40"/>
        <v/>
      </c>
      <c r="AW102" s="428" t="str">
        <f t="shared" si="25"/>
        <v/>
      </c>
      <c r="AX102" s="428" t="str">
        <f t="shared" si="26"/>
        <v/>
      </c>
      <c r="AY102" s="428" t="str">
        <f>IF(E102="","",IF(AND(フラグ管理用!J96=1,フラグ管理用!O96=1),"",IF(AND(フラグ管理用!K96=1,フラグ管理用!O96&gt;1,フラグ管理用!G96=1),"","error")))</f>
        <v/>
      </c>
      <c r="AZ102" s="428" t="str">
        <f>IF(E102="","",IF(AND(フラグ管理用!O96=10,ISBLANK(P102)=FALSE),"",IF(AND(フラグ管理用!O96&lt;10,ISBLANK(P102)=TRUE),"","error")))</f>
        <v/>
      </c>
      <c r="BA102" s="422" t="str">
        <f t="shared" si="27"/>
        <v/>
      </c>
      <c r="BB102" s="422" t="str">
        <f t="shared" si="41"/>
        <v/>
      </c>
      <c r="BC102" s="422" t="str">
        <f>IF(E102="","",IF(AND(フラグ管理用!F96=2,フラグ管理用!J96=1),IF(OR(U102&lt;&gt;0,V102&lt;&gt;0,W102&lt;&gt;0,X102&lt;&gt;0),"error",""),""))</f>
        <v/>
      </c>
      <c r="BD102" s="422" t="str">
        <f>IF(E102="","",IF(AND(フラグ管理用!K96=1,フラグ管理用!G96=1),IF(OR(S102&lt;&gt;0,T102&lt;&gt;0,W102&lt;&gt;0,X102&lt;&gt;0),"error",""),""))</f>
        <v/>
      </c>
      <c r="BE102" s="422" t="str">
        <f t="shared" si="42"/>
        <v/>
      </c>
      <c r="BF102" s="422" t="str">
        <f t="shared" si="43"/>
        <v/>
      </c>
      <c r="BG102" s="422"/>
      <c r="BH102" s="422" t="str">
        <f t="shared" si="28"/>
        <v/>
      </c>
      <c r="BI102" s="422" t="str">
        <f t="shared" si="29"/>
        <v/>
      </c>
      <c r="BJ102" s="422" t="str">
        <f t="shared" si="30"/>
        <v/>
      </c>
      <c r="BK102" s="422" t="str">
        <f>IF(E102="","",IF(フラグ管理用!AD96=2,IF(AND(フラグ管理用!E96=2,フラグ管理用!AA96=1),"","error"),""))</f>
        <v/>
      </c>
      <c r="BL102" s="422" t="str">
        <f>IF(E102="","",IF(AND(フラグ管理用!E96=1,フラグ管理用!K96=1,H102&lt;&gt;"妊娠出産子育て支援交付金"),"error",""))</f>
        <v/>
      </c>
      <c r="BM102" s="422"/>
      <c r="BN102" s="422" t="str">
        <f t="shared" si="31"/>
        <v/>
      </c>
      <c r="BO102" s="422" t="str">
        <f>IF(E102="","",IF(フラグ管理用!AF96=29,"error",IF(AND(フラグ管理用!AO96="事業始期_通常",フラグ管理用!AF96&lt;17),"error",IF(AND(フラグ管理用!AO96="事業始期_補助",フラグ管理用!AF96&lt;14),"error",""))))</f>
        <v/>
      </c>
      <c r="BP102" s="422" t="str">
        <f t="shared" si="32"/>
        <v/>
      </c>
      <c r="BQ102" s="422" t="str">
        <f>IF(E102="","",IF(AND(フラグ管理用!AP96="事業終期_通常",OR(フラグ管理用!AG96&lt;17,フラグ管理用!AG96&gt;28)),"error",IF(AND(フラグ管理用!AP96="事業終期_基金",フラグ管理用!AG96&lt;17),"error","")))</f>
        <v/>
      </c>
      <c r="BR102" s="422" t="str">
        <f>IF(E102="","",IF(VLOOKUP(AF102,―!$X$2:$Y$30,2,FALSE)&lt;=VLOOKUP(AG102,―!$X$2:$Y$30,2,FALSE),"","error"))</f>
        <v/>
      </c>
      <c r="BS102" s="422" t="str">
        <f t="shared" si="33"/>
        <v/>
      </c>
      <c r="BT102" s="422" t="str">
        <f t="shared" si="34"/>
        <v/>
      </c>
      <c r="BU102" s="422" t="str">
        <f>IF(E102="","",IF(AND(フラグ管理用!AQ96="予算区分_地単_通常",フラグ管理用!AL96&gt;3),"error",IF(AND(フラグ管理用!AQ96="予算区分_地単_検査等",フラグ管理用!AL96&gt;6),"error",IF(AND(フラグ管理用!AQ96="予算区分_補助",フラグ管理用!AL96&lt;7),"error",""))))</f>
        <v/>
      </c>
      <c r="BV102" s="452" t="str">
        <f>フラグ管理用!AW96</f>
        <v/>
      </c>
      <c r="BW102" s="457" t="str">
        <f t="shared" si="35"/>
        <v/>
      </c>
    </row>
    <row r="103" spans="1:75">
      <c r="A103" s="6"/>
      <c r="B103" s="14"/>
      <c r="C103" s="40">
        <v>73</v>
      </c>
      <c r="D103" s="50"/>
      <c r="E103" s="57"/>
      <c r="F103" s="57"/>
      <c r="G103" s="78"/>
      <c r="H103" s="86"/>
      <c r="I103" s="96" t="str">
        <f>IF(E103="補",VLOOKUP(H103,'事業名一覧 '!$A$3:$C$55,3,FALSE),"")</f>
        <v/>
      </c>
      <c r="J103" s="112"/>
      <c r="K103" s="112"/>
      <c r="L103" s="112"/>
      <c r="M103" s="112"/>
      <c r="N103" s="112"/>
      <c r="O103" s="112"/>
      <c r="P103" s="86"/>
      <c r="Q103" s="179" t="str">
        <f t="shared" si="23"/>
        <v/>
      </c>
      <c r="R103" s="194" t="str">
        <f t="shared" si="37"/>
        <v/>
      </c>
      <c r="S103" s="200"/>
      <c r="T103" s="211"/>
      <c r="U103" s="211"/>
      <c r="V103" s="211"/>
      <c r="W103" s="233"/>
      <c r="X103" s="233"/>
      <c r="Y103" s="211"/>
      <c r="Z103" s="211"/>
      <c r="AA103" s="86"/>
      <c r="AB103" s="112"/>
      <c r="AC103" s="112"/>
      <c r="AD103" s="112"/>
      <c r="AE103" s="57"/>
      <c r="AF103" s="57"/>
      <c r="AG103" s="57"/>
      <c r="AH103" s="321"/>
      <c r="AI103" s="321"/>
      <c r="AJ103" s="86"/>
      <c r="AK103" s="86"/>
      <c r="AL103" s="354"/>
      <c r="AM103" s="372"/>
      <c r="AN103" s="381"/>
      <c r="AO103" s="392" t="str">
        <f t="shared" si="24"/>
        <v/>
      </c>
      <c r="AP103" s="397" t="str">
        <f t="shared" si="38"/>
        <v/>
      </c>
      <c r="AQ103" s="402" t="str">
        <f t="shared" si="36"/>
        <v/>
      </c>
      <c r="AR103" s="407" t="str">
        <f>IF(E103="","",IF(AND(フラグ管理用!G97=2,フラグ管理用!F97=1),"error",""))</f>
        <v/>
      </c>
      <c r="AS103" s="407" t="str">
        <f>IF(E103="","",IF(AND(フラグ管理用!G97=2,フラグ管理用!E97=1),"error",""))</f>
        <v/>
      </c>
      <c r="AT103" s="415" t="str">
        <f t="shared" si="39"/>
        <v/>
      </c>
      <c r="AU103" s="422" t="str">
        <f>IF(E103="","",IF(フラグ管理用!AX97=1,"",IF(AND(フラグ管理用!E97=1,フラグ管理用!J97=1),"",IF(AND(フラグ管理用!E97=2,フラグ管理用!F97=1,フラグ管理用!J97=1),"",IF(AND(フラグ管理用!E97=2,フラグ管理用!F97=2,フラグ管理用!G97=1),"",IF(AND(フラグ管理用!E97=2,フラグ管理用!F97=2,フラグ管理用!G97=2,フラグ管理用!K97=1),"","error"))))))</f>
        <v/>
      </c>
      <c r="AV103" s="428" t="str">
        <f t="shared" si="40"/>
        <v/>
      </c>
      <c r="AW103" s="428" t="str">
        <f t="shared" si="25"/>
        <v/>
      </c>
      <c r="AX103" s="428" t="str">
        <f t="shared" si="26"/>
        <v/>
      </c>
      <c r="AY103" s="428" t="str">
        <f>IF(E103="","",IF(AND(フラグ管理用!J97=1,フラグ管理用!O97=1),"",IF(AND(フラグ管理用!K97=1,フラグ管理用!O97&gt;1,フラグ管理用!G97=1),"","error")))</f>
        <v/>
      </c>
      <c r="AZ103" s="428" t="str">
        <f>IF(E103="","",IF(AND(フラグ管理用!O97=10,ISBLANK(P103)=FALSE),"",IF(AND(フラグ管理用!O97&lt;10,ISBLANK(P103)=TRUE),"","error")))</f>
        <v/>
      </c>
      <c r="BA103" s="422" t="str">
        <f t="shared" si="27"/>
        <v/>
      </c>
      <c r="BB103" s="422" t="str">
        <f t="shared" si="41"/>
        <v/>
      </c>
      <c r="BC103" s="422" t="str">
        <f>IF(E103="","",IF(AND(フラグ管理用!F97=2,フラグ管理用!J97=1),IF(OR(U103&lt;&gt;0,V103&lt;&gt;0,W103&lt;&gt;0,X103&lt;&gt;0),"error",""),""))</f>
        <v/>
      </c>
      <c r="BD103" s="422" t="str">
        <f>IF(E103="","",IF(AND(フラグ管理用!K97=1,フラグ管理用!G97=1),IF(OR(S103&lt;&gt;0,T103&lt;&gt;0,W103&lt;&gt;0,X103&lt;&gt;0),"error",""),""))</f>
        <v/>
      </c>
      <c r="BE103" s="422" t="str">
        <f t="shared" si="42"/>
        <v/>
      </c>
      <c r="BF103" s="422" t="str">
        <f t="shared" si="43"/>
        <v/>
      </c>
      <c r="BG103" s="422"/>
      <c r="BH103" s="422" t="str">
        <f t="shared" si="28"/>
        <v/>
      </c>
      <c r="BI103" s="422" t="str">
        <f t="shared" si="29"/>
        <v/>
      </c>
      <c r="BJ103" s="422" t="str">
        <f t="shared" si="30"/>
        <v/>
      </c>
      <c r="BK103" s="422" t="str">
        <f>IF(E103="","",IF(フラグ管理用!AD97=2,IF(AND(フラグ管理用!E97=2,フラグ管理用!AA97=1),"","error"),""))</f>
        <v/>
      </c>
      <c r="BL103" s="422" t="str">
        <f>IF(E103="","",IF(AND(フラグ管理用!E97=1,フラグ管理用!K97=1,H103&lt;&gt;"妊娠出産子育て支援交付金"),"error",""))</f>
        <v/>
      </c>
      <c r="BM103" s="422"/>
      <c r="BN103" s="422" t="str">
        <f t="shared" si="31"/>
        <v/>
      </c>
      <c r="BO103" s="422" t="str">
        <f>IF(E103="","",IF(フラグ管理用!AF97=29,"error",IF(AND(フラグ管理用!AO97="事業始期_通常",フラグ管理用!AF97&lt;17),"error",IF(AND(フラグ管理用!AO97="事業始期_補助",フラグ管理用!AF97&lt;14),"error",""))))</f>
        <v/>
      </c>
      <c r="BP103" s="422" t="str">
        <f t="shared" si="32"/>
        <v/>
      </c>
      <c r="BQ103" s="422" t="str">
        <f>IF(E103="","",IF(AND(フラグ管理用!AP97="事業終期_通常",OR(フラグ管理用!AG97&lt;17,フラグ管理用!AG97&gt;28)),"error",IF(AND(フラグ管理用!AP97="事業終期_基金",フラグ管理用!AG97&lt;17),"error","")))</f>
        <v/>
      </c>
      <c r="BR103" s="422" t="str">
        <f>IF(E103="","",IF(VLOOKUP(AF103,―!$X$2:$Y$30,2,FALSE)&lt;=VLOOKUP(AG103,―!$X$2:$Y$30,2,FALSE),"","error"))</f>
        <v/>
      </c>
      <c r="BS103" s="422" t="str">
        <f t="shared" si="33"/>
        <v/>
      </c>
      <c r="BT103" s="422" t="str">
        <f t="shared" si="34"/>
        <v/>
      </c>
      <c r="BU103" s="422" t="str">
        <f>IF(E103="","",IF(AND(フラグ管理用!AQ97="予算区分_地単_通常",フラグ管理用!AL97&gt;3),"error",IF(AND(フラグ管理用!AQ97="予算区分_地単_検査等",フラグ管理用!AL97&gt;6),"error",IF(AND(フラグ管理用!AQ97="予算区分_補助",フラグ管理用!AL97&lt;7),"error",""))))</f>
        <v/>
      </c>
      <c r="BV103" s="452" t="str">
        <f>フラグ管理用!AW97</f>
        <v/>
      </c>
      <c r="BW103" s="457" t="str">
        <f t="shared" si="35"/>
        <v/>
      </c>
    </row>
    <row r="104" spans="1:75">
      <c r="A104" s="6"/>
      <c r="B104" s="14"/>
      <c r="C104" s="40">
        <v>74</v>
      </c>
      <c r="D104" s="50"/>
      <c r="E104" s="57"/>
      <c r="F104" s="57"/>
      <c r="G104" s="78"/>
      <c r="H104" s="86"/>
      <c r="I104" s="96" t="str">
        <f>IF(E104="補",VLOOKUP(H104,'事業名一覧 '!$A$3:$C$55,3,FALSE),"")</f>
        <v/>
      </c>
      <c r="J104" s="112"/>
      <c r="K104" s="112"/>
      <c r="L104" s="112"/>
      <c r="M104" s="112"/>
      <c r="N104" s="112"/>
      <c r="O104" s="112"/>
      <c r="P104" s="86"/>
      <c r="Q104" s="179" t="str">
        <f t="shared" si="23"/>
        <v/>
      </c>
      <c r="R104" s="194" t="str">
        <f t="shared" si="37"/>
        <v/>
      </c>
      <c r="S104" s="200"/>
      <c r="T104" s="211"/>
      <c r="U104" s="211"/>
      <c r="V104" s="211"/>
      <c r="W104" s="233"/>
      <c r="X104" s="233"/>
      <c r="Y104" s="211"/>
      <c r="Z104" s="211"/>
      <c r="AA104" s="86"/>
      <c r="AB104" s="112"/>
      <c r="AC104" s="112"/>
      <c r="AD104" s="112"/>
      <c r="AE104" s="57"/>
      <c r="AF104" s="57"/>
      <c r="AG104" s="57"/>
      <c r="AH104" s="321"/>
      <c r="AI104" s="321"/>
      <c r="AJ104" s="86"/>
      <c r="AK104" s="86"/>
      <c r="AL104" s="354"/>
      <c r="AM104" s="372"/>
      <c r="AN104" s="381"/>
      <c r="AO104" s="392" t="str">
        <f t="shared" si="24"/>
        <v/>
      </c>
      <c r="AP104" s="397" t="str">
        <f t="shared" si="38"/>
        <v/>
      </c>
      <c r="AQ104" s="402" t="str">
        <f t="shared" si="36"/>
        <v/>
      </c>
      <c r="AR104" s="407" t="str">
        <f>IF(E104="","",IF(AND(フラグ管理用!G98=2,フラグ管理用!F98=1),"error",""))</f>
        <v/>
      </c>
      <c r="AS104" s="407" t="str">
        <f>IF(E104="","",IF(AND(フラグ管理用!G98=2,フラグ管理用!E98=1),"error",""))</f>
        <v/>
      </c>
      <c r="AT104" s="415" t="str">
        <f t="shared" si="39"/>
        <v/>
      </c>
      <c r="AU104" s="422" t="str">
        <f>IF(E104="","",IF(フラグ管理用!AX98=1,"",IF(AND(フラグ管理用!E98=1,フラグ管理用!J98=1),"",IF(AND(フラグ管理用!E98=2,フラグ管理用!F98=1,フラグ管理用!J98=1),"",IF(AND(フラグ管理用!E98=2,フラグ管理用!F98=2,フラグ管理用!G98=1),"",IF(AND(フラグ管理用!E98=2,フラグ管理用!F98=2,フラグ管理用!G98=2,フラグ管理用!K98=1),"","error"))))))</f>
        <v/>
      </c>
      <c r="AV104" s="428" t="str">
        <f t="shared" si="40"/>
        <v/>
      </c>
      <c r="AW104" s="428" t="str">
        <f t="shared" si="25"/>
        <v/>
      </c>
      <c r="AX104" s="428" t="str">
        <f t="shared" si="26"/>
        <v/>
      </c>
      <c r="AY104" s="428" t="str">
        <f>IF(E104="","",IF(AND(フラグ管理用!J98=1,フラグ管理用!O98=1),"",IF(AND(フラグ管理用!K98=1,フラグ管理用!O98&gt;1,フラグ管理用!G98=1),"","error")))</f>
        <v/>
      </c>
      <c r="AZ104" s="428" t="str">
        <f>IF(E104="","",IF(AND(フラグ管理用!O98=10,ISBLANK(P104)=FALSE),"",IF(AND(フラグ管理用!O98&lt;10,ISBLANK(P104)=TRUE),"","error")))</f>
        <v/>
      </c>
      <c r="BA104" s="422" t="str">
        <f t="shared" si="27"/>
        <v/>
      </c>
      <c r="BB104" s="422" t="str">
        <f t="shared" si="41"/>
        <v/>
      </c>
      <c r="BC104" s="422" t="str">
        <f>IF(E104="","",IF(AND(フラグ管理用!F98=2,フラグ管理用!J98=1),IF(OR(U104&lt;&gt;0,V104&lt;&gt;0,W104&lt;&gt;0,X104&lt;&gt;0),"error",""),""))</f>
        <v/>
      </c>
      <c r="BD104" s="422" t="str">
        <f>IF(E104="","",IF(AND(フラグ管理用!K98=1,フラグ管理用!G98=1),IF(OR(S104&lt;&gt;0,T104&lt;&gt;0,W104&lt;&gt;0,X104&lt;&gt;0),"error",""),""))</f>
        <v/>
      </c>
      <c r="BE104" s="422" t="str">
        <f t="shared" si="42"/>
        <v/>
      </c>
      <c r="BF104" s="422" t="str">
        <f t="shared" si="43"/>
        <v/>
      </c>
      <c r="BG104" s="422"/>
      <c r="BH104" s="422" t="str">
        <f t="shared" si="28"/>
        <v/>
      </c>
      <c r="BI104" s="422" t="str">
        <f t="shared" si="29"/>
        <v/>
      </c>
      <c r="BJ104" s="422" t="str">
        <f t="shared" si="30"/>
        <v/>
      </c>
      <c r="BK104" s="422" t="str">
        <f>IF(E104="","",IF(フラグ管理用!AD98=2,IF(AND(フラグ管理用!E98=2,フラグ管理用!AA98=1),"","error"),""))</f>
        <v/>
      </c>
      <c r="BL104" s="422" t="str">
        <f>IF(E104="","",IF(AND(フラグ管理用!E98=1,フラグ管理用!K98=1,H104&lt;&gt;"妊娠出産子育て支援交付金"),"error",""))</f>
        <v/>
      </c>
      <c r="BM104" s="422"/>
      <c r="BN104" s="422" t="str">
        <f t="shared" si="31"/>
        <v/>
      </c>
      <c r="BO104" s="422" t="str">
        <f>IF(E104="","",IF(フラグ管理用!AF98=29,"error",IF(AND(フラグ管理用!AO98="事業始期_通常",フラグ管理用!AF98&lt;17),"error",IF(AND(フラグ管理用!AO98="事業始期_補助",フラグ管理用!AF98&lt;14),"error",""))))</f>
        <v/>
      </c>
      <c r="BP104" s="422" t="str">
        <f t="shared" si="32"/>
        <v/>
      </c>
      <c r="BQ104" s="422" t="str">
        <f>IF(E104="","",IF(AND(フラグ管理用!AP98="事業終期_通常",OR(フラグ管理用!AG98&lt;17,フラグ管理用!AG98&gt;28)),"error",IF(AND(フラグ管理用!AP98="事業終期_基金",フラグ管理用!AG98&lt;17),"error","")))</f>
        <v/>
      </c>
      <c r="BR104" s="422" t="str">
        <f>IF(E104="","",IF(VLOOKUP(AF104,―!$X$2:$Y$30,2,FALSE)&lt;=VLOOKUP(AG104,―!$X$2:$Y$30,2,FALSE),"","error"))</f>
        <v/>
      </c>
      <c r="BS104" s="422" t="str">
        <f t="shared" si="33"/>
        <v/>
      </c>
      <c r="BT104" s="422" t="str">
        <f t="shared" si="34"/>
        <v/>
      </c>
      <c r="BU104" s="422" t="str">
        <f>IF(E104="","",IF(AND(フラグ管理用!AQ98="予算区分_地単_通常",フラグ管理用!AL98&gt;3),"error",IF(AND(フラグ管理用!AQ98="予算区分_地単_検査等",フラグ管理用!AL98&gt;6),"error",IF(AND(フラグ管理用!AQ98="予算区分_補助",フラグ管理用!AL98&lt;7),"error",""))))</f>
        <v/>
      </c>
      <c r="BV104" s="452" t="str">
        <f>フラグ管理用!AW98</f>
        <v/>
      </c>
      <c r="BW104" s="457" t="str">
        <f t="shared" si="35"/>
        <v/>
      </c>
    </row>
    <row r="105" spans="1:75">
      <c r="A105" s="6"/>
      <c r="B105" s="14"/>
      <c r="C105" s="40">
        <v>75</v>
      </c>
      <c r="D105" s="50"/>
      <c r="E105" s="57"/>
      <c r="F105" s="57"/>
      <c r="G105" s="78"/>
      <c r="H105" s="86"/>
      <c r="I105" s="96" t="str">
        <f>IF(E105="補",VLOOKUP(H105,'事業名一覧 '!$A$3:$C$55,3,FALSE),"")</f>
        <v/>
      </c>
      <c r="J105" s="112"/>
      <c r="K105" s="112"/>
      <c r="L105" s="112"/>
      <c r="M105" s="112"/>
      <c r="N105" s="112"/>
      <c r="O105" s="112"/>
      <c r="P105" s="86"/>
      <c r="Q105" s="179" t="str">
        <f t="shared" si="23"/>
        <v/>
      </c>
      <c r="R105" s="194" t="str">
        <f t="shared" si="37"/>
        <v/>
      </c>
      <c r="S105" s="200"/>
      <c r="T105" s="211"/>
      <c r="U105" s="211"/>
      <c r="V105" s="211"/>
      <c r="W105" s="233"/>
      <c r="X105" s="233"/>
      <c r="Y105" s="211"/>
      <c r="Z105" s="211"/>
      <c r="AA105" s="86"/>
      <c r="AB105" s="112"/>
      <c r="AC105" s="112"/>
      <c r="AD105" s="112"/>
      <c r="AE105" s="57"/>
      <c r="AF105" s="57"/>
      <c r="AG105" s="57"/>
      <c r="AH105" s="321"/>
      <c r="AI105" s="321"/>
      <c r="AJ105" s="86"/>
      <c r="AK105" s="86"/>
      <c r="AL105" s="354"/>
      <c r="AM105" s="372"/>
      <c r="AN105" s="381"/>
      <c r="AO105" s="392" t="str">
        <f t="shared" si="24"/>
        <v/>
      </c>
      <c r="AP105" s="397" t="str">
        <f t="shared" si="38"/>
        <v/>
      </c>
      <c r="AQ105" s="402" t="str">
        <f t="shared" si="36"/>
        <v/>
      </c>
      <c r="AR105" s="407" t="str">
        <f>IF(E105="","",IF(AND(フラグ管理用!G99=2,フラグ管理用!F99=1),"error",""))</f>
        <v/>
      </c>
      <c r="AS105" s="407" t="str">
        <f>IF(E105="","",IF(AND(フラグ管理用!G99=2,フラグ管理用!E99=1),"error",""))</f>
        <v/>
      </c>
      <c r="AT105" s="415" t="str">
        <f t="shared" si="39"/>
        <v/>
      </c>
      <c r="AU105" s="422" t="str">
        <f>IF(E105="","",IF(フラグ管理用!AX99=1,"",IF(AND(フラグ管理用!E99=1,フラグ管理用!J99=1),"",IF(AND(フラグ管理用!E99=2,フラグ管理用!F99=1,フラグ管理用!J99=1),"",IF(AND(フラグ管理用!E99=2,フラグ管理用!F99=2,フラグ管理用!G99=1),"",IF(AND(フラグ管理用!E99=2,フラグ管理用!F99=2,フラグ管理用!G99=2,フラグ管理用!K99=1),"","error"))))))</f>
        <v/>
      </c>
      <c r="AV105" s="428" t="str">
        <f t="shared" si="40"/>
        <v/>
      </c>
      <c r="AW105" s="428" t="str">
        <f t="shared" si="25"/>
        <v/>
      </c>
      <c r="AX105" s="428" t="str">
        <f t="shared" si="26"/>
        <v/>
      </c>
      <c r="AY105" s="428" t="str">
        <f>IF(E105="","",IF(AND(フラグ管理用!J99=1,フラグ管理用!O99=1),"",IF(AND(フラグ管理用!K99=1,フラグ管理用!O99&gt;1,フラグ管理用!G99=1),"","error")))</f>
        <v/>
      </c>
      <c r="AZ105" s="428" t="str">
        <f>IF(E105="","",IF(AND(フラグ管理用!O99=10,ISBLANK(P105)=FALSE),"",IF(AND(フラグ管理用!O99&lt;10,ISBLANK(P105)=TRUE),"","error")))</f>
        <v/>
      </c>
      <c r="BA105" s="422" t="str">
        <f t="shared" si="27"/>
        <v/>
      </c>
      <c r="BB105" s="422" t="str">
        <f t="shared" si="41"/>
        <v/>
      </c>
      <c r="BC105" s="422" t="str">
        <f>IF(E105="","",IF(AND(フラグ管理用!F99=2,フラグ管理用!J99=1),IF(OR(U105&lt;&gt;0,V105&lt;&gt;0,W105&lt;&gt;0,X105&lt;&gt;0),"error",""),""))</f>
        <v/>
      </c>
      <c r="BD105" s="422" t="str">
        <f>IF(E105="","",IF(AND(フラグ管理用!K99=1,フラグ管理用!G99=1),IF(OR(S105&lt;&gt;0,T105&lt;&gt;0,W105&lt;&gt;0,X105&lt;&gt;0),"error",""),""))</f>
        <v/>
      </c>
      <c r="BE105" s="422" t="str">
        <f t="shared" si="42"/>
        <v/>
      </c>
      <c r="BF105" s="422" t="str">
        <f t="shared" si="43"/>
        <v/>
      </c>
      <c r="BG105" s="422"/>
      <c r="BH105" s="422" t="str">
        <f t="shared" si="28"/>
        <v/>
      </c>
      <c r="BI105" s="422" t="str">
        <f t="shared" si="29"/>
        <v/>
      </c>
      <c r="BJ105" s="422" t="str">
        <f t="shared" si="30"/>
        <v/>
      </c>
      <c r="BK105" s="422" t="str">
        <f>IF(E105="","",IF(フラグ管理用!AD99=2,IF(AND(フラグ管理用!E99=2,フラグ管理用!AA99=1),"","error"),""))</f>
        <v/>
      </c>
      <c r="BL105" s="422" t="str">
        <f>IF(E105="","",IF(AND(フラグ管理用!E99=1,フラグ管理用!K99=1,H105&lt;&gt;"妊娠出産子育て支援交付金"),"error",""))</f>
        <v/>
      </c>
      <c r="BM105" s="422"/>
      <c r="BN105" s="422" t="str">
        <f t="shared" si="31"/>
        <v/>
      </c>
      <c r="BO105" s="422" t="str">
        <f>IF(E105="","",IF(フラグ管理用!AF99=29,"error",IF(AND(フラグ管理用!AO99="事業始期_通常",フラグ管理用!AF99&lt;17),"error",IF(AND(フラグ管理用!AO99="事業始期_補助",フラグ管理用!AF99&lt;14),"error",""))))</f>
        <v/>
      </c>
      <c r="BP105" s="422" t="str">
        <f t="shared" si="32"/>
        <v/>
      </c>
      <c r="BQ105" s="422" t="str">
        <f>IF(E105="","",IF(AND(フラグ管理用!AP99="事業終期_通常",OR(フラグ管理用!AG99&lt;17,フラグ管理用!AG99&gt;28)),"error",IF(AND(フラグ管理用!AP99="事業終期_基金",フラグ管理用!AG99&lt;17),"error","")))</f>
        <v/>
      </c>
      <c r="BR105" s="422" t="str">
        <f>IF(E105="","",IF(VLOOKUP(AF105,―!$X$2:$Y$30,2,FALSE)&lt;=VLOOKUP(AG105,―!$X$2:$Y$30,2,FALSE),"","error"))</f>
        <v/>
      </c>
      <c r="BS105" s="422" t="str">
        <f t="shared" si="33"/>
        <v/>
      </c>
      <c r="BT105" s="422" t="str">
        <f t="shared" si="34"/>
        <v/>
      </c>
      <c r="BU105" s="422" t="str">
        <f>IF(E105="","",IF(AND(フラグ管理用!AQ99="予算区分_地単_通常",フラグ管理用!AL99&gt;3),"error",IF(AND(フラグ管理用!AQ99="予算区分_地単_検査等",フラグ管理用!AL99&gt;6),"error",IF(AND(フラグ管理用!AQ99="予算区分_補助",フラグ管理用!AL99&lt;7),"error",""))))</f>
        <v/>
      </c>
      <c r="BV105" s="452" t="str">
        <f>フラグ管理用!AW99</f>
        <v/>
      </c>
      <c r="BW105" s="457" t="str">
        <f t="shared" si="35"/>
        <v/>
      </c>
    </row>
    <row r="106" spans="1:75">
      <c r="A106" s="6"/>
      <c r="B106" s="14"/>
      <c r="C106" s="40">
        <v>76</v>
      </c>
      <c r="D106" s="50"/>
      <c r="E106" s="57"/>
      <c r="F106" s="57"/>
      <c r="G106" s="78"/>
      <c r="H106" s="86"/>
      <c r="I106" s="96" t="str">
        <f>IF(E106="補",VLOOKUP(H106,'事業名一覧 '!$A$3:$C$55,3,FALSE),"")</f>
        <v/>
      </c>
      <c r="J106" s="112"/>
      <c r="K106" s="112"/>
      <c r="L106" s="112"/>
      <c r="M106" s="112"/>
      <c r="N106" s="112"/>
      <c r="O106" s="112"/>
      <c r="P106" s="86"/>
      <c r="Q106" s="179" t="str">
        <f t="shared" si="23"/>
        <v/>
      </c>
      <c r="R106" s="194" t="str">
        <f t="shared" si="37"/>
        <v/>
      </c>
      <c r="S106" s="200"/>
      <c r="T106" s="211"/>
      <c r="U106" s="211"/>
      <c r="V106" s="211"/>
      <c r="W106" s="233"/>
      <c r="X106" s="233"/>
      <c r="Y106" s="211"/>
      <c r="Z106" s="211"/>
      <c r="AA106" s="86"/>
      <c r="AB106" s="112"/>
      <c r="AC106" s="112"/>
      <c r="AD106" s="112"/>
      <c r="AE106" s="57"/>
      <c r="AF106" s="57"/>
      <c r="AG106" s="57"/>
      <c r="AH106" s="321"/>
      <c r="AI106" s="321"/>
      <c r="AJ106" s="86"/>
      <c r="AK106" s="86"/>
      <c r="AL106" s="354"/>
      <c r="AM106" s="372"/>
      <c r="AN106" s="381"/>
      <c r="AO106" s="392" t="str">
        <f t="shared" si="24"/>
        <v/>
      </c>
      <c r="AP106" s="397" t="str">
        <f t="shared" si="38"/>
        <v/>
      </c>
      <c r="AQ106" s="402" t="str">
        <f t="shared" si="36"/>
        <v/>
      </c>
      <c r="AR106" s="407" t="str">
        <f>IF(E106="","",IF(AND(フラグ管理用!G100=2,フラグ管理用!F100=1),"error",""))</f>
        <v/>
      </c>
      <c r="AS106" s="407" t="str">
        <f>IF(E106="","",IF(AND(フラグ管理用!G100=2,フラグ管理用!E100=1),"error",""))</f>
        <v/>
      </c>
      <c r="AT106" s="415" t="str">
        <f t="shared" si="39"/>
        <v/>
      </c>
      <c r="AU106" s="422" t="str">
        <f>IF(E106="","",IF(フラグ管理用!AX100=1,"",IF(AND(フラグ管理用!E100=1,フラグ管理用!J100=1),"",IF(AND(フラグ管理用!E100=2,フラグ管理用!F100=1,フラグ管理用!J100=1),"",IF(AND(フラグ管理用!E100=2,フラグ管理用!F100=2,フラグ管理用!G100=1),"",IF(AND(フラグ管理用!E100=2,フラグ管理用!F100=2,フラグ管理用!G100=2,フラグ管理用!K100=1),"","error"))))))</f>
        <v/>
      </c>
      <c r="AV106" s="428" t="str">
        <f t="shared" si="40"/>
        <v/>
      </c>
      <c r="AW106" s="428" t="str">
        <f t="shared" si="25"/>
        <v/>
      </c>
      <c r="AX106" s="428" t="str">
        <f t="shared" si="26"/>
        <v/>
      </c>
      <c r="AY106" s="428" t="str">
        <f>IF(E106="","",IF(AND(フラグ管理用!J100=1,フラグ管理用!O100=1),"",IF(AND(フラグ管理用!K100=1,フラグ管理用!O100&gt;1,フラグ管理用!G100=1),"","error")))</f>
        <v/>
      </c>
      <c r="AZ106" s="428" t="str">
        <f>IF(E106="","",IF(AND(フラグ管理用!O100=10,ISBLANK(P106)=FALSE),"",IF(AND(フラグ管理用!O100&lt;10,ISBLANK(P106)=TRUE),"","error")))</f>
        <v/>
      </c>
      <c r="BA106" s="422" t="str">
        <f t="shared" si="27"/>
        <v/>
      </c>
      <c r="BB106" s="422" t="str">
        <f t="shared" si="41"/>
        <v/>
      </c>
      <c r="BC106" s="422" t="str">
        <f>IF(E106="","",IF(AND(フラグ管理用!F100=2,フラグ管理用!J100=1),IF(OR(U106&lt;&gt;0,V106&lt;&gt;0,W106&lt;&gt;0,X106&lt;&gt;0),"error",""),""))</f>
        <v/>
      </c>
      <c r="BD106" s="422" t="str">
        <f>IF(E106="","",IF(AND(フラグ管理用!K100=1,フラグ管理用!G100=1),IF(OR(S106&lt;&gt;0,T106&lt;&gt;0,W106&lt;&gt;0,X106&lt;&gt;0),"error",""),""))</f>
        <v/>
      </c>
      <c r="BE106" s="422" t="str">
        <f t="shared" si="42"/>
        <v/>
      </c>
      <c r="BF106" s="422" t="str">
        <f t="shared" si="43"/>
        <v/>
      </c>
      <c r="BG106" s="422"/>
      <c r="BH106" s="422" t="str">
        <f t="shared" si="28"/>
        <v/>
      </c>
      <c r="BI106" s="422" t="str">
        <f t="shared" si="29"/>
        <v/>
      </c>
      <c r="BJ106" s="422" t="str">
        <f t="shared" si="30"/>
        <v/>
      </c>
      <c r="BK106" s="422" t="str">
        <f>IF(E106="","",IF(フラグ管理用!AD100=2,IF(AND(フラグ管理用!E100=2,フラグ管理用!AA100=1),"","error"),""))</f>
        <v/>
      </c>
      <c r="BL106" s="422" t="str">
        <f>IF(E106="","",IF(AND(フラグ管理用!E100=1,フラグ管理用!K100=1,H106&lt;&gt;"妊娠出産子育て支援交付金"),"error",""))</f>
        <v/>
      </c>
      <c r="BM106" s="422"/>
      <c r="BN106" s="422" t="str">
        <f t="shared" si="31"/>
        <v/>
      </c>
      <c r="BO106" s="422" t="str">
        <f>IF(E106="","",IF(フラグ管理用!AF100=29,"error",IF(AND(フラグ管理用!AO100="事業始期_通常",フラグ管理用!AF100&lt;17),"error",IF(AND(フラグ管理用!AO100="事業始期_補助",フラグ管理用!AF100&lt;14),"error",""))))</f>
        <v/>
      </c>
      <c r="BP106" s="422" t="str">
        <f t="shared" si="32"/>
        <v/>
      </c>
      <c r="BQ106" s="422" t="str">
        <f>IF(E106="","",IF(AND(フラグ管理用!AP100="事業終期_通常",OR(フラグ管理用!AG100&lt;17,フラグ管理用!AG100&gt;28)),"error",IF(AND(フラグ管理用!AP100="事業終期_基金",フラグ管理用!AG100&lt;17),"error","")))</f>
        <v/>
      </c>
      <c r="BR106" s="422" t="str">
        <f>IF(E106="","",IF(VLOOKUP(AF106,―!$X$2:$Y$30,2,FALSE)&lt;=VLOOKUP(AG106,―!$X$2:$Y$30,2,FALSE),"","error"))</f>
        <v/>
      </c>
      <c r="BS106" s="422" t="str">
        <f t="shared" si="33"/>
        <v/>
      </c>
      <c r="BT106" s="422" t="str">
        <f t="shared" si="34"/>
        <v/>
      </c>
      <c r="BU106" s="422" t="str">
        <f>IF(E106="","",IF(AND(フラグ管理用!AQ100="予算区分_地単_通常",フラグ管理用!AL100&gt;3),"error",IF(AND(フラグ管理用!AQ100="予算区分_地単_検査等",フラグ管理用!AL100&gt;6),"error",IF(AND(フラグ管理用!AQ100="予算区分_補助",フラグ管理用!AL100&lt;7),"error",""))))</f>
        <v/>
      </c>
      <c r="BV106" s="452" t="str">
        <f>フラグ管理用!AW100</f>
        <v/>
      </c>
      <c r="BW106" s="457" t="str">
        <f t="shared" si="35"/>
        <v/>
      </c>
    </row>
    <row r="107" spans="1:75">
      <c r="A107" s="6"/>
      <c r="B107" s="14"/>
      <c r="C107" s="40">
        <v>77</v>
      </c>
      <c r="D107" s="50"/>
      <c r="E107" s="57"/>
      <c r="F107" s="57"/>
      <c r="G107" s="78"/>
      <c r="H107" s="86"/>
      <c r="I107" s="96" t="str">
        <f>IF(E107="補",VLOOKUP(H107,'事業名一覧 '!$A$3:$C$55,3,FALSE),"")</f>
        <v/>
      </c>
      <c r="J107" s="112"/>
      <c r="K107" s="112"/>
      <c r="L107" s="112"/>
      <c r="M107" s="112"/>
      <c r="N107" s="112"/>
      <c r="O107" s="112"/>
      <c r="P107" s="86"/>
      <c r="Q107" s="179" t="str">
        <f t="shared" si="23"/>
        <v/>
      </c>
      <c r="R107" s="194" t="str">
        <f t="shared" si="37"/>
        <v/>
      </c>
      <c r="S107" s="200"/>
      <c r="T107" s="211"/>
      <c r="U107" s="211"/>
      <c r="V107" s="211"/>
      <c r="W107" s="233"/>
      <c r="X107" s="233"/>
      <c r="Y107" s="211"/>
      <c r="Z107" s="211"/>
      <c r="AA107" s="86"/>
      <c r="AB107" s="112"/>
      <c r="AC107" s="112"/>
      <c r="AD107" s="112"/>
      <c r="AE107" s="57"/>
      <c r="AF107" s="57"/>
      <c r="AG107" s="57"/>
      <c r="AH107" s="321"/>
      <c r="AI107" s="321"/>
      <c r="AJ107" s="86"/>
      <c r="AK107" s="86"/>
      <c r="AL107" s="354"/>
      <c r="AM107" s="372"/>
      <c r="AN107" s="381"/>
      <c r="AO107" s="392" t="str">
        <f t="shared" si="24"/>
        <v/>
      </c>
      <c r="AP107" s="397" t="str">
        <f t="shared" si="38"/>
        <v/>
      </c>
      <c r="AQ107" s="402" t="str">
        <f t="shared" si="36"/>
        <v/>
      </c>
      <c r="AR107" s="407" t="str">
        <f>IF(E107="","",IF(AND(フラグ管理用!G101=2,フラグ管理用!F101=1),"error",""))</f>
        <v/>
      </c>
      <c r="AS107" s="407" t="str">
        <f>IF(E107="","",IF(AND(フラグ管理用!G101=2,フラグ管理用!E101=1),"error",""))</f>
        <v/>
      </c>
      <c r="AT107" s="415" t="str">
        <f t="shared" si="39"/>
        <v/>
      </c>
      <c r="AU107" s="422" t="str">
        <f>IF(E107="","",IF(フラグ管理用!AX101=1,"",IF(AND(フラグ管理用!E101=1,フラグ管理用!J101=1),"",IF(AND(フラグ管理用!E101=2,フラグ管理用!F101=1,フラグ管理用!J101=1),"",IF(AND(フラグ管理用!E101=2,フラグ管理用!F101=2,フラグ管理用!G101=1),"",IF(AND(フラグ管理用!E101=2,フラグ管理用!F101=2,フラグ管理用!G101=2,フラグ管理用!K101=1),"","error"))))))</f>
        <v/>
      </c>
      <c r="AV107" s="428" t="str">
        <f t="shared" si="40"/>
        <v/>
      </c>
      <c r="AW107" s="428" t="str">
        <f t="shared" si="25"/>
        <v/>
      </c>
      <c r="AX107" s="428" t="str">
        <f t="shared" si="26"/>
        <v/>
      </c>
      <c r="AY107" s="428" t="str">
        <f>IF(E107="","",IF(AND(フラグ管理用!J101=1,フラグ管理用!O101=1),"",IF(AND(フラグ管理用!K101=1,フラグ管理用!O101&gt;1,フラグ管理用!G101=1),"","error")))</f>
        <v/>
      </c>
      <c r="AZ107" s="428" t="str">
        <f>IF(E107="","",IF(AND(フラグ管理用!O101=10,ISBLANK(P107)=FALSE),"",IF(AND(フラグ管理用!O101&lt;10,ISBLANK(P107)=TRUE),"","error")))</f>
        <v/>
      </c>
      <c r="BA107" s="422" t="str">
        <f t="shared" si="27"/>
        <v/>
      </c>
      <c r="BB107" s="422" t="str">
        <f t="shared" si="41"/>
        <v/>
      </c>
      <c r="BC107" s="422" t="str">
        <f>IF(E107="","",IF(AND(フラグ管理用!F101=2,フラグ管理用!J101=1),IF(OR(U107&lt;&gt;0,V107&lt;&gt;0,W107&lt;&gt;0,X107&lt;&gt;0),"error",""),""))</f>
        <v/>
      </c>
      <c r="BD107" s="422" t="str">
        <f>IF(E107="","",IF(AND(フラグ管理用!K101=1,フラグ管理用!G101=1),IF(OR(S107&lt;&gt;0,T107&lt;&gt;0,W107&lt;&gt;0,X107&lt;&gt;0),"error",""),""))</f>
        <v/>
      </c>
      <c r="BE107" s="422" t="str">
        <f t="shared" si="42"/>
        <v/>
      </c>
      <c r="BF107" s="422" t="str">
        <f t="shared" si="43"/>
        <v/>
      </c>
      <c r="BG107" s="422"/>
      <c r="BH107" s="422" t="str">
        <f t="shared" si="28"/>
        <v/>
      </c>
      <c r="BI107" s="422" t="str">
        <f t="shared" si="29"/>
        <v/>
      </c>
      <c r="BJ107" s="422" t="str">
        <f t="shared" si="30"/>
        <v/>
      </c>
      <c r="BK107" s="422" t="str">
        <f>IF(E107="","",IF(フラグ管理用!AD101=2,IF(AND(フラグ管理用!E101=2,フラグ管理用!AA101=1),"","error"),""))</f>
        <v/>
      </c>
      <c r="BL107" s="422" t="str">
        <f>IF(E107="","",IF(AND(フラグ管理用!E101=1,フラグ管理用!K101=1,H107&lt;&gt;"妊娠出産子育て支援交付金"),"error",""))</f>
        <v/>
      </c>
      <c r="BM107" s="422"/>
      <c r="BN107" s="422" t="str">
        <f t="shared" si="31"/>
        <v/>
      </c>
      <c r="BO107" s="422" t="str">
        <f>IF(E107="","",IF(フラグ管理用!AF101=29,"error",IF(AND(フラグ管理用!AO101="事業始期_通常",フラグ管理用!AF101&lt;17),"error",IF(AND(フラグ管理用!AO101="事業始期_補助",フラグ管理用!AF101&lt;14),"error",""))))</f>
        <v/>
      </c>
      <c r="BP107" s="422" t="str">
        <f t="shared" si="32"/>
        <v/>
      </c>
      <c r="BQ107" s="422" t="str">
        <f>IF(E107="","",IF(AND(フラグ管理用!AP101="事業終期_通常",OR(フラグ管理用!AG101&lt;17,フラグ管理用!AG101&gt;28)),"error",IF(AND(フラグ管理用!AP101="事業終期_基金",フラグ管理用!AG101&lt;17),"error","")))</f>
        <v/>
      </c>
      <c r="BR107" s="422" t="str">
        <f>IF(E107="","",IF(VLOOKUP(AF107,―!$X$2:$Y$30,2,FALSE)&lt;=VLOOKUP(AG107,―!$X$2:$Y$30,2,FALSE),"","error"))</f>
        <v/>
      </c>
      <c r="BS107" s="422" t="str">
        <f t="shared" si="33"/>
        <v/>
      </c>
      <c r="BT107" s="422" t="str">
        <f t="shared" si="34"/>
        <v/>
      </c>
      <c r="BU107" s="422" t="str">
        <f>IF(E107="","",IF(AND(フラグ管理用!AQ101="予算区分_地単_通常",フラグ管理用!AL101&gt;3),"error",IF(AND(フラグ管理用!AQ101="予算区分_地単_検査等",フラグ管理用!AL101&gt;6),"error",IF(AND(フラグ管理用!AQ101="予算区分_補助",フラグ管理用!AL101&lt;7),"error",""))))</f>
        <v/>
      </c>
      <c r="BV107" s="452" t="str">
        <f>フラグ管理用!AW101</f>
        <v/>
      </c>
      <c r="BW107" s="457" t="str">
        <f t="shared" si="35"/>
        <v/>
      </c>
    </row>
    <row r="108" spans="1:75">
      <c r="A108" s="6"/>
      <c r="B108" s="14"/>
      <c r="C108" s="40">
        <v>78</v>
      </c>
      <c r="D108" s="50"/>
      <c r="E108" s="57"/>
      <c r="F108" s="57"/>
      <c r="G108" s="78"/>
      <c r="H108" s="86"/>
      <c r="I108" s="96" t="str">
        <f>IF(E108="補",VLOOKUP(H108,'事業名一覧 '!$A$3:$C$55,3,FALSE),"")</f>
        <v/>
      </c>
      <c r="J108" s="112"/>
      <c r="K108" s="112"/>
      <c r="L108" s="112"/>
      <c r="M108" s="112"/>
      <c r="N108" s="112"/>
      <c r="O108" s="112"/>
      <c r="P108" s="86"/>
      <c r="Q108" s="179" t="str">
        <f t="shared" si="23"/>
        <v/>
      </c>
      <c r="R108" s="194" t="str">
        <f t="shared" si="37"/>
        <v/>
      </c>
      <c r="S108" s="200"/>
      <c r="T108" s="211"/>
      <c r="U108" s="211"/>
      <c r="V108" s="211"/>
      <c r="W108" s="233"/>
      <c r="X108" s="233"/>
      <c r="Y108" s="211"/>
      <c r="Z108" s="211"/>
      <c r="AA108" s="86"/>
      <c r="AB108" s="112"/>
      <c r="AC108" s="112"/>
      <c r="AD108" s="112"/>
      <c r="AE108" s="57"/>
      <c r="AF108" s="57"/>
      <c r="AG108" s="57"/>
      <c r="AH108" s="321"/>
      <c r="AI108" s="321"/>
      <c r="AJ108" s="86"/>
      <c r="AK108" s="86"/>
      <c r="AL108" s="354"/>
      <c r="AM108" s="372"/>
      <c r="AN108" s="381"/>
      <c r="AO108" s="392" t="str">
        <f t="shared" si="24"/>
        <v/>
      </c>
      <c r="AP108" s="397" t="str">
        <f t="shared" si="38"/>
        <v/>
      </c>
      <c r="AQ108" s="402" t="str">
        <f t="shared" si="36"/>
        <v/>
      </c>
      <c r="AR108" s="407" t="str">
        <f>IF(E108="","",IF(AND(フラグ管理用!G102=2,フラグ管理用!F102=1),"error",""))</f>
        <v/>
      </c>
      <c r="AS108" s="407" t="str">
        <f>IF(E108="","",IF(AND(フラグ管理用!G102=2,フラグ管理用!E102=1),"error",""))</f>
        <v/>
      </c>
      <c r="AT108" s="415" t="str">
        <f t="shared" si="39"/>
        <v/>
      </c>
      <c r="AU108" s="422" t="str">
        <f>IF(E108="","",IF(フラグ管理用!AX102=1,"",IF(AND(フラグ管理用!E102=1,フラグ管理用!J102=1),"",IF(AND(フラグ管理用!E102=2,フラグ管理用!F102=1,フラグ管理用!J102=1),"",IF(AND(フラグ管理用!E102=2,フラグ管理用!F102=2,フラグ管理用!G102=1),"",IF(AND(フラグ管理用!E102=2,フラグ管理用!F102=2,フラグ管理用!G102=2,フラグ管理用!K102=1),"","error"))))))</f>
        <v/>
      </c>
      <c r="AV108" s="428" t="str">
        <f t="shared" si="40"/>
        <v/>
      </c>
      <c r="AW108" s="428" t="str">
        <f t="shared" si="25"/>
        <v/>
      </c>
      <c r="AX108" s="428" t="str">
        <f t="shared" si="26"/>
        <v/>
      </c>
      <c r="AY108" s="428" t="str">
        <f>IF(E108="","",IF(AND(フラグ管理用!J102=1,フラグ管理用!O102=1),"",IF(AND(フラグ管理用!K102=1,フラグ管理用!O102&gt;1,フラグ管理用!G102=1),"","error")))</f>
        <v/>
      </c>
      <c r="AZ108" s="428" t="str">
        <f>IF(E108="","",IF(AND(フラグ管理用!O102=10,ISBLANK(P108)=FALSE),"",IF(AND(フラグ管理用!O102&lt;10,ISBLANK(P108)=TRUE),"","error")))</f>
        <v/>
      </c>
      <c r="BA108" s="422" t="str">
        <f t="shared" si="27"/>
        <v/>
      </c>
      <c r="BB108" s="422" t="str">
        <f t="shared" si="41"/>
        <v/>
      </c>
      <c r="BC108" s="422" t="str">
        <f>IF(E108="","",IF(AND(フラグ管理用!F102=2,フラグ管理用!J102=1),IF(OR(U108&lt;&gt;0,V108&lt;&gt;0,W108&lt;&gt;0,X108&lt;&gt;0),"error",""),""))</f>
        <v/>
      </c>
      <c r="BD108" s="422" t="str">
        <f>IF(E108="","",IF(AND(フラグ管理用!K102=1,フラグ管理用!G102=1),IF(OR(S108&lt;&gt;0,T108&lt;&gt;0,W108&lt;&gt;0,X108&lt;&gt;0),"error",""),""))</f>
        <v/>
      </c>
      <c r="BE108" s="422" t="str">
        <f t="shared" si="42"/>
        <v/>
      </c>
      <c r="BF108" s="422" t="str">
        <f t="shared" si="43"/>
        <v/>
      </c>
      <c r="BG108" s="422"/>
      <c r="BH108" s="422" t="str">
        <f t="shared" si="28"/>
        <v/>
      </c>
      <c r="BI108" s="422" t="str">
        <f t="shared" si="29"/>
        <v/>
      </c>
      <c r="BJ108" s="422" t="str">
        <f t="shared" si="30"/>
        <v/>
      </c>
      <c r="BK108" s="422" t="str">
        <f>IF(E108="","",IF(フラグ管理用!AD102=2,IF(AND(フラグ管理用!E102=2,フラグ管理用!AA102=1),"","error"),""))</f>
        <v/>
      </c>
      <c r="BL108" s="422" t="str">
        <f>IF(E108="","",IF(AND(フラグ管理用!E102=1,フラグ管理用!K102=1,H108&lt;&gt;"妊娠出産子育て支援交付金"),"error",""))</f>
        <v/>
      </c>
      <c r="BM108" s="422"/>
      <c r="BN108" s="422" t="str">
        <f t="shared" si="31"/>
        <v/>
      </c>
      <c r="BO108" s="422" t="str">
        <f>IF(E108="","",IF(フラグ管理用!AF102=29,"error",IF(AND(フラグ管理用!AO102="事業始期_通常",フラグ管理用!AF102&lt;17),"error",IF(AND(フラグ管理用!AO102="事業始期_補助",フラグ管理用!AF102&lt;14),"error",""))))</f>
        <v/>
      </c>
      <c r="BP108" s="422" t="str">
        <f t="shared" si="32"/>
        <v/>
      </c>
      <c r="BQ108" s="422" t="str">
        <f>IF(E108="","",IF(AND(フラグ管理用!AP102="事業終期_通常",OR(フラグ管理用!AG102&lt;17,フラグ管理用!AG102&gt;28)),"error",IF(AND(フラグ管理用!AP102="事業終期_基金",フラグ管理用!AG102&lt;17),"error","")))</f>
        <v/>
      </c>
      <c r="BR108" s="422" t="str">
        <f>IF(E108="","",IF(VLOOKUP(AF108,―!$X$2:$Y$30,2,FALSE)&lt;=VLOOKUP(AG108,―!$X$2:$Y$30,2,FALSE),"","error"))</f>
        <v/>
      </c>
      <c r="BS108" s="422" t="str">
        <f t="shared" si="33"/>
        <v/>
      </c>
      <c r="BT108" s="422" t="str">
        <f t="shared" si="34"/>
        <v/>
      </c>
      <c r="BU108" s="422" t="str">
        <f>IF(E108="","",IF(AND(フラグ管理用!AQ102="予算区分_地単_通常",フラグ管理用!AL102&gt;3),"error",IF(AND(フラグ管理用!AQ102="予算区分_地単_検査等",フラグ管理用!AL102&gt;6),"error",IF(AND(フラグ管理用!AQ102="予算区分_補助",フラグ管理用!AL102&lt;7),"error",""))))</f>
        <v/>
      </c>
      <c r="BV108" s="452" t="str">
        <f>フラグ管理用!AW102</f>
        <v/>
      </c>
      <c r="BW108" s="457" t="str">
        <f t="shared" si="35"/>
        <v/>
      </c>
    </row>
    <row r="109" spans="1:75">
      <c r="A109" s="6"/>
      <c r="B109" s="14"/>
      <c r="C109" s="40">
        <v>79</v>
      </c>
      <c r="D109" s="50"/>
      <c r="E109" s="57"/>
      <c r="F109" s="57"/>
      <c r="G109" s="78"/>
      <c r="H109" s="86"/>
      <c r="I109" s="96" t="str">
        <f>IF(E109="補",VLOOKUP(H109,'事業名一覧 '!$A$3:$C$55,3,FALSE),"")</f>
        <v/>
      </c>
      <c r="J109" s="112"/>
      <c r="K109" s="112"/>
      <c r="L109" s="112"/>
      <c r="M109" s="112"/>
      <c r="N109" s="112"/>
      <c r="O109" s="112"/>
      <c r="P109" s="86"/>
      <c r="Q109" s="179" t="str">
        <f t="shared" si="23"/>
        <v/>
      </c>
      <c r="R109" s="194" t="str">
        <f t="shared" si="37"/>
        <v/>
      </c>
      <c r="S109" s="200"/>
      <c r="T109" s="211"/>
      <c r="U109" s="211"/>
      <c r="V109" s="211"/>
      <c r="W109" s="233"/>
      <c r="X109" s="233"/>
      <c r="Y109" s="211"/>
      <c r="Z109" s="211"/>
      <c r="AA109" s="86"/>
      <c r="AB109" s="112"/>
      <c r="AC109" s="112"/>
      <c r="AD109" s="112"/>
      <c r="AE109" s="57"/>
      <c r="AF109" s="57"/>
      <c r="AG109" s="57"/>
      <c r="AH109" s="321"/>
      <c r="AI109" s="321"/>
      <c r="AJ109" s="86"/>
      <c r="AK109" s="86"/>
      <c r="AL109" s="354"/>
      <c r="AM109" s="372"/>
      <c r="AN109" s="381"/>
      <c r="AO109" s="392" t="str">
        <f t="shared" si="24"/>
        <v/>
      </c>
      <c r="AP109" s="397" t="str">
        <f t="shared" si="38"/>
        <v/>
      </c>
      <c r="AQ109" s="402" t="str">
        <f t="shared" si="36"/>
        <v/>
      </c>
      <c r="AR109" s="407" t="str">
        <f>IF(E109="","",IF(AND(フラグ管理用!G103=2,フラグ管理用!F103=1),"error",""))</f>
        <v/>
      </c>
      <c r="AS109" s="407" t="str">
        <f>IF(E109="","",IF(AND(フラグ管理用!G103=2,フラグ管理用!E103=1),"error",""))</f>
        <v/>
      </c>
      <c r="AT109" s="415" t="str">
        <f t="shared" si="39"/>
        <v/>
      </c>
      <c r="AU109" s="422" t="str">
        <f>IF(E109="","",IF(フラグ管理用!AX103=1,"",IF(AND(フラグ管理用!E103=1,フラグ管理用!J103=1),"",IF(AND(フラグ管理用!E103=2,フラグ管理用!F103=1,フラグ管理用!J103=1),"",IF(AND(フラグ管理用!E103=2,フラグ管理用!F103=2,フラグ管理用!G103=1),"",IF(AND(フラグ管理用!E103=2,フラグ管理用!F103=2,フラグ管理用!G103=2,フラグ管理用!K103=1),"","error"))))))</f>
        <v/>
      </c>
      <c r="AV109" s="428" t="str">
        <f t="shared" si="40"/>
        <v/>
      </c>
      <c r="AW109" s="428" t="str">
        <f t="shared" si="25"/>
        <v/>
      </c>
      <c r="AX109" s="428" t="str">
        <f t="shared" si="26"/>
        <v/>
      </c>
      <c r="AY109" s="428" t="str">
        <f>IF(E109="","",IF(AND(フラグ管理用!J103=1,フラグ管理用!O103=1),"",IF(AND(フラグ管理用!K103=1,フラグ管理用!O103&gt;1,フラグ管理用!G103=1),"","error")))</f>
        <v/>
      </c>
      <c r="AZ109" s="428" t="str">
        <f>IF(E109="","",IF(AND(フラグ管理用!O103=10,ISBLANK(P109)=FALSE),"",IF(AND(フラグ管理用!O103&lt;10,ISBLANK(P109)=TRUE),"","error")))</f>
        <v/>
      </c>
      <c r="BA109" s="422" t="str">
        <f t="shared" si="27"/>
        <v/>
      </c>
      <c r="BB109" s="422" t="str">
        <f t="shared" si="41"/>
        <v/>
      </c>
      <c r="BC109" s="422" t="str">
        <f>IF(E109="","",IF(AND(フラグ管理用!F103=2,フラグ管理用!J103=1),IF(OR(U109&lt;&gt;0,V109&lt;&gt;0,W109&lt;&gt;0,X109&lt;&gt;0),"error",""),""))</f>
        <v/>
      </c>
      <c r="BD109" s="422" t="str">
        <f>IF(E109="","",IF(AND(フラグ管理用!K103=1,フラグ管理用!G103=1),IF(OR(S109&lt;&gt;0,T109&lt;&gt;0,W109&lt;&gt;0,X109&lt;&gt;0),"error",""),""))</f>
        <v/>
      </c>
      <c r="BE109" s="422" t="str">
        <f t="shared" si="42"/>
        <v/>
      </c>
      <c r="BF109" s="422" t="str">
        <f t="shared" si="43"/>
        <v/>
      </c>
      <c r="BG109" s="422"/>
      <c r="BH109" s="422" t="str">
        <f t="shared" si="28"/>
        <v/>
      </c>
      <c r="BI109" s="422" t="str">
        <f t="shared" si="29"/>
        <v/>
      </c>
      <c r="BJ109" s="422" t="str">
        <f t="shared" si="30"/>
        <v/>
      </c>
      <c r="BK109" s="422" t="str">
        <f>IF(E109="","",IF(フラグ管理用!AD103=2,IF(AND(フラグ管理用!E103=2,フラグ管理用!AA103=1),"","error"),""))</f>
        <v/>
      </c>
      <c r="BL109" s="422" t="str">
        <f>IF(E109="","",IF(AND(フラグ管理用!E103=1,フラグ管理用!K103=1,H109&lt;&gt;"妊娠出産子育て支援交付金"),"error",""))</f>
        <v/>
      </c>
      <c r="BM109" s="422"/>
      <c r="BN109" s="422" t="str">
        <f t="shared" si="31"/>
        <v/>
      </c>
      <c r="BO109" s="422" t="str">
        <f>IF(E109="","",IF(フラグ管理用!AF103=29,"error",IF(AND(フラグ管理用!AO103="事業始期_通常",フラグ管理用!AF103&lt;17),"error",IF(AND(フラグ管理用!AO103="事業始期_補助",フラグ管理用!AF103&lt;14),"error",""))))</f>
        <v/>
      </c>
      <c r="BP109" s="422" t="str">
        <f t="shared" si="32"/>
        <v/>
      </c>
      <c r="BQ109" s="422" t="str">
        <f>IF(E109="","",IF(AND(フラグ管理用!AP103="事業終期_通常",OR(フラグ管理用!AG103&lt;17,フラグ管理用!AG103&gt;28)),"error",IF(AND(フラグ管理用!AP103="事業終期_基金",フラグ管理用!AG103&lt;17),"error","")))</f>
        <v/>
      </c>
      <c r="BR109" s="422" t="str">
        <f>IF(E109="","",IF(VLOOKUP(AF109,―!$X$2:$Y$30,2,FALSE)&lt;=VLOOKUP(AG109,―!$X$2:$Y$30,2,FALSE),"","error"))</f>
        <v/>
      </c>
      <c r="BS109" s="422" t="str">
        <f t="shared" si="33"/>
        <v/>
      </c>
      <c r="BT109" s="422" t="str">
        <f t="shared" si="34"/>
        <v/>
      </c>
      <c r="BU109" s="422" t="str">
        <f>IF(E109="","",IF(AND(フラグ管理用!AQ103="予算区分_地単_通常",フラグ管理用!AL103&gt;3),"error",IF(AND(フラグ管理用!AQ103="予算区分_地単_検査等",フラグ管理用!AL103&gt;6),"error",IF(AND(フラグ管理用!AQ103="予算区分_補助",フラグ管理用!AL103&lt;7),"error",""))))</f>
        <v/>
      </c>
      <c r="BV109" s="452" t="str">
        <f>フラグ管理用!AW103</f>
        <v/>
      </c>
      <c r="BW109" s="457" t="str">
        <f t="shared" si="35"/>
        <v/>
      </c>
    </row>
    <row r="110" spans="1:75">
      <c r="A110" s="6"/>
      <c r="B110" s="14"/>
      <c r="C110" s="40">
        <v>80</v>
      </c>
      <c r="D110" s="50"/>
      <c r="E110" s="57"/>
      <c r="F110" s="57"/>
      <c r="G110" s="78"/>
      <c r="H110" s="86"/>
      <c r="I110" s="96" t="str">
        <f>IF(E110="補",VLOOKUP(H110,'事業名一覧 '!$A$3:$C$55,3,FALSE),"")</f>
        <v/>
      </c>
      <c r="J110" s="112"/>
      <c r="K110" s="112"/>
      <c r="L110" s="112"/>
      <c r="M110" s="112"/>
      <c r="N110" s="112"/>
      <c r="O110" s="112"/>
      <c r="P110" s="86"/>
      <c r="Q110" s="179" t="str">
        <f t="shared" si="23"/>
        <v/>
      </c>
      <c r="R110" s="194" t="str">
        <f t="shared" si="37"/>
        <v/>
      </c>
      <c r="S110" s="200"/>
      <c r="T110" s="211"/>
      <c r="U110" s="211"/>
      <c r="V110" s="211"/>
      <c r="W110" s="233"/>
      <c r="X110" s="233"/>
      <c r="Y110" s="211"/>
      <c r="Z110" s="211"/>
      <c r="AA110" s="86"/>
      <c r="AB110" s="112"/>
      <c r="AC110" s="112"/>
      <c r="AD110" s="112"/>
      <c r="AE110" s="57"/>
      <c r="AF110" s="57"/>
      <c r="AG110" s="57"/>
      <c r="AH110" s="321"/>
      <c r="AI110" s="321"/>
      <c r="AJ110" s="86"/>
      <c r="AK110" s="86"/>
      <c r="AL110" s="354"/>
      <c r="AM110" s="372"/>
      <c r="AN110" s="381"/>
      <c r="AO110" s="392" t="str">
        <f t="shared" si="24"/>
        <v/>
      </c>
      <c r="AP110" s="397" t="str">
        <f t="shared" si="38"/>
        <v/>
      </c>
      <c r="AQ110" s="402" t="str">
        <f t="shared" si="36"/>
        <v/>
      </c>
      <c r="AR110" s="407" t="str">
        <f>IF(E110="","",IF(AND(フラグ管理用!G104=2,フラグ管理用!F104=1),"error",""))</f>
        <v/>
      </c>
      <c r="AS110" s="407" t="str">
        <f>IF(E110="","",IF(AND(フラグ管理用!G104=2,フラグ管理用!E104=1),"error",""))</f>
        <v/>
      </c>
      <c r="AT110" s="415" t="str">
        <f t="shared" si="39"/>
        <v/>
      </c>
      <c r="AU110" s="422" t="str">
        <f>IF(E110="","",IF(フラグ管理用!AX104=1,"",IF(AND(フラグ管理用!E104=1,フラグ管理用!J104=1),"",IF(AND(フラグ管理用!E104=2,フラグ管理用!F104=1,フラグ管理用!J104=1),"",IF(AND(フラグ管理用!E104=2,フラグ管理用!F104=2,フラグ管理用!G104=1),"",IF(AND(フラグ管理用!E104=2,フラグ管理用!F104=2,フラグ管理用!G104=2,フラグ管理用!K104=1),"","error"))))))</f>
        <v/>
      </c>
      <c r="AV110" s="428" t="str">
        <f t="shared" si="40"/>
        <v/>
      </c>
      <c r="AW110" s="428" t="str">
        <f t="shared" si="25"/>
        <v/>
      </c>
      <c r="AX110" s="428" t="str">
        <f t="shared" si="26"/>
        <v/>
      </c>
      <c r="AY110" s="428" t="str">
        <f>IF(E110="","",IF(AND(フラグ管理用!J104=1,フラグ管理用!O104=1),"",IF(AND(フラグ管理用!K104=1,フラグ管理用!O104&gt;1,フラグ管理用!G104=1),"","error")))</f>
        <v/>
      </c>
      <c r="AZ110" s="428" t="str">
        <f>IF(E110="","",IF(AND(フラグ管理用!O104=10,ISBLANK(P110)=FALSE),"",IF(AND(フラグ管理用!O104&lt;10,ISBLANK(P110)=TRUE),"","error")))</f>
        <v/>
      </c>
      <c r="BA110" s="422" t="str">
        <f t="shared" si="27"/>
        <v/>
      </c>
      <c r="BB110" s="422" t="str">
        <f t="shared" si="41"/>
        <v/>
      </c>
      <c r="BC110" s="422" t="str">
        <f>IF(E110="","",IF(AND(フラグ管理用!F104=2,フラグ管理用!J104=1),IF(OR(U110&lt;&gt;0,V110&lt;&gt;0,W110&lt;&gt;0,X110&lt;&gt;0),"error",""),""))</f>
        <v/>
      </c>
      <c r="BD110" s="422" t="str">
        <f>IF(E110="","",IF(AND(フラグ管理用!K104=1,フラグ管理用!G104=1),IF(OR(S110&lt;&gt;0,T110&lt;&gt;0,W110&lt;&gt;0,X110&lt;&gt;0),"error",""),""))</f>
        <v/>
      </c>
      <c r="BE110" s="422" t="str">
        <f t="shared" si="42"/>
        <v/>
      </c>
      <c r="BF110" s="422" t="str">
        <f t="shared" si="43"/>
        <v/>
      </c>
      <c r="BG110" s="422"/>
      <c r="BH110" s="422" t="str">
        <f t="shared" si="28"/>
        <v/>
      </c>
      <c r="BI110" s="422" t="str">
        <f t="shared" si="29"/>
        <v/>
      </c>
      <c r="BJ110" s="422" t="str">
        <f t="shared" si="30"/>
        <v/>
      </c>
      <c r="BK110" s="422" t="str">
        <f>IF(E110="","",IF(フラグ管理用!AD104=2,IF(AND(フラグ管理用!E104=2,フラグ管理用!AA104=1),"","error"),""))</f>
        <v/>
      </c>
      <c r="BL110" s="422" t="str">
        <f>IF(E110="","",IF(AND(フラグ管理用!E104=1,フラグ管理用!K104=1,H110&lt;&gt;"妊娠出産子育て支援交付金"),"error",""))</f>
        <v/>
      </c>
      <c r="BM110" s="422"/>
      <c r="BN110" s="422" t="str">
        <f t="shared" si="31"/>
        <v/>
      </c>
      <c r="BO110" s="422" t="str">
        <f>IF(E110="","",IF(フラグ管理用!AF104=29,"error",IF(AND(フラグ管理用!AO104="事業始期_通常",フラグ管理用!AF104&lt;17),"error",IF(AND(フラグ管理用!AO104="事業始期_補助",フラグ管理用!AF104&lt;14),"error",""))))</f>
        <v/>
      </c>
      <c r="BP110" s="422" t="str">
        <f t="shared" si="32"/>
        <v/>
      </c>
      <c r="BQ110" s="422" t="str">
        <f>IF(E110="","",IF(AND(フラグ管理用!AP104="事業終期_通常",OR(フラグ管理用!AG104&lt;17,フラグ管理用!AG104&gt;28)),"error",IF(AND(フラグ管理用!AP104="事業終期_基金",フラグ管理用!AG104&lt;17),"error","")))</f>
        <v/>
      </c>
      <c r="BR110" s="422" t="str">
        <f>IF(E110="","",IF(VLOOKUP(AF110,―!$X$2:$Y$30,2,FALSE)&lt;=VLOOKUP(AG110,―!$X$2:$Y$30,2,FALSE),"","error"))</f>
        <v/>
      </c>
      <c r="BS110" s="422" t="str">
        <f t="shared" si="33"/>
        <v/>
      </c>
      <c r="BT110" s="422" t="str">
        <f t="shared" si="34"/>
        <v/>
      </c>
      <c r="BU110" s="422" t="str">
        <f>IF(E110="","",IF(AND(フラグ管理用!AQ104="予算区分_地単_通常",フラグ管理用!AL104&gt;3),"error",IF(AND(フラグ管理用!AQ104="予算区分_地単_検査等",フラグ管理用!AL104&gt;6),"error",IF(AND(フラグ管理用!AQ104="予算区分_補助",フラグ管理用!AL104&lt;7),"error",""))))</f>
        <v/>
      </c>
      <c r="BV110" s="452" t="str">
        <f>フラグ管理用!AW104</f>
        <v/>
      </c>
      <c r="BW110" s="457" t="str">
        <f t="shared" si="35"/>
        <v/>
      </c>
    </row>
    <row r="111" spans="1:75">
      <c r="A111" s="6"/>
      <c r="B111" s="14"/>
      <c r="C111" s="40">
        <v>81</v>
      </c>
      <c r="D111" s="50"/>
      <c r="E111" s="57"/>
      <c r="F111" s="57"/>
      <c r="G111" s="78"/>
      <c r="H111" s="86"/>
      <c r="I111" s="96" t="str">
        <f>IF(E111="補",VLOOKUP(H111,'事業名一覧 '!$A$3:$C$55,3,FALSE),"")</f>
        <v/>
      </c>
      <c r="J111" s="112"/>
      <c r="K111" s="112"/>
      <c r="L111" s="112"/>
      <c r="M111" s="112"/>
      <c r="N111" s="112"/>
      <c r="O111" s="112"/>
      <c r="P111" s="86"/>
      <c r="Q111" s="179" t="str">
        <f t="shared" si="23"/>
        <v/>
      </c>
      <c r="R111" s="194" t="str">
        <f t="shared" si="37"/>
        <v/>
      </c>
      <c r="S111" s="200"/>
      <c r="T111" s="211"/>
      <c r="U111" s="211"/>
      <c r="V111" s="211"/>
      <c r="W111" s="233"/>
      <c r="X111" s="233"/>
      <c r="Y111" s="211"/>
      <c r="Z111" s="211"/>
      <c r="AA111" s="86"/>
      <c r="AB111" s="112"/>
      <c r="AC111" s="112"/>
      <c r="AD111" s="112"/>
      <c r="AE111" s="57"/>
      <c r="AF111" s="57"/>
      <c r="AG111" s="57"/>
      <c r="AH111" s="321"/>
      <c r="AI111" s="321"/>
      <c r="AJ111" s="86"/>
      <c r="AK111" s="86"/>
      <c r="AL111" s="354"/>
      <c r="AM111" s="372"/>
      <c r="AN111" s="381"/>
      <c r="AO111" s="392" t="str">
        <f t="shared" si="24"/>
        <v/>
      </c>
      <c r="AP111" s="397" t="str">
        <f t="shared" si="38"/>
        <v/>
      </c>
      <c r="AQ111" s="402" t="str">
        <f t="shared" si="36"/>
        <v/>
      </c>
      <c r="AR111" s="407" t="str">
        <f>IF(E111="","",IF(AND(フラグ管理用!G105=2,フラグ管理用!F105=1),"error",""))</f>
        <v/>
      </c>
      <c r="AS111" s="407" t="str">
        <f>IF(E111="","",IF(AND(フラグ管理用!G105=2,フラグ管理用!E105=1),"error",""))</f>
        <v/>
      </c>
      <c r="AT111" s="415" t="str">
        <f t="shared" si="39"/>
        <v/>
      </c>
      <c r="AU111" s="422" t="str">
        <f>IF(E111="","",IF(フラグ管理用!AX105=1,"",IF(AND(フラグ管理用!E105=1,フラグ管理用!J105=1),"",IF(AND(フラグ管理用!E105=2,フラグ管理用!F105=1,フラグ管理用!J105=1),"",IF(AND(フラグ管理用!E105=2,フラグ管理用!F105=2,フラグ管理用!G105=1),"",IF(AND(フラグ管理用!E105=2,フラグ管理用!F105=2,フラグ管理用!G105=2,フラグ管理用!K105=1),"","error"))))))</f>
        <v/>
      </c>
      <c r="AV111" s="428" t="str">
        <f t="shared" si="40"/>
        <v/>
      </c>
      <c r="AW111" s="428" t="str">
        <f t="shared" si="25"/>
        <v/>
      </c>
      <c r="AX111" s="428" t="str">
        <f t="shared" si="26"/>
        <v/>
      </c>
      <c r="AY111" s="428" t="str">
        <f>IF(E111="","",IF(AND(フラグ管理用!J105=1,フラグ管理用!O105=1),"",IF(AND(フラグ管理用!K105=1,フラグ管理用!O105&gt;1,フラグ管理用!G105=1),"","error")))</f>
        <v/>
      </c>
      <c r="AZ111" s="428" t="str">
        <f>IF(E111="","",IF(AND(フラグ管理用!O105=10,ISBLANK(P111)=FALSE),"",IF(AND(フラグ管理用!O105&lt;10,ISBLANK(P111)=TRUE),"","error")))</f>
        <v/>
      </c>
      <c r="BA111" s="422" t="str">
        <f t="shared" si="27"/>
        <v/>
      </c>
      <c r="BB111" s="422" t="str">
        <f t="shared" si="41"/>
        <v/>
      </c>
      <c r="BC111" s="422" t="str">
        <f>IF(E111="","",IF(AND(フラグ管理用!F105=2,フラグ管理用!J105=1),IF(OR(U111&lt;&gt;0,V111&lt;&gt;0,W111&lt;&gt;0,X111&lt;&gt;0),"error",""),""))</f>
        <v/>
      </c>
      <c r="BD111" s="422" t="str">
        <f>IF(E111="","",IF(AND(フラグ管理用!K105=1,フラグ管理用!G105=1),IF(OR(S111&lt;&gt;0,T111&lt;&gt;0,W111&lt;&gt;0,X111&lt;&gt;0),"error",""),""))</f>
        <v/>
      </c>
      <c r="BE111" s="422" t="str">
        <f t="shared" si="42"/>
        <v/>
      </c>
      <c r="BF111" s="422" t="str">
        <f t="shared" si="43"/>
        <v/>
      </c>
      <c r="BG111" s="422"/>
      <c r="BH111" s="422" t="str">
        <f t="shared" si="28"/>
        <v/>
      </c>
      <c r="BI111" s="422" t="str">
        <f t="shared" si="29"/>
        <v/>
      </c>
      <c r="BJ111" s="422" t="str">
        <f t="shared" si="30"/>
        <v/>
      </c>
      <c r="BK111" s="422" t="str">
        <f>IF(E111="","",IF(フラグ管理用!AD105=2,IF(AND(フラグ管理用!E105=2,フラグ管理用!AA105=1),"","error"),""))</f>
        <v/>
      </c>
      <c r="BL111" s="422" t="str">
        <f>IF(E111="","",IF(AND(フラグ管理用!E105=1,フラグ管理用!K105=1,H111&lt;&gt;"妊娠出産子育て支援交付金"),"error",""))</f>
        <v/>
      </c>
      <c r="BM111" s="422"/>
      <c r="BN111" s="422" t="str">
        <f t="shared" si="31"/>
        <v/>
      </c>
      <c r="BO111" s="422" t="str">
        <f>IF(E111="","",IF(フラグ管理用!AF105=29,"error",IF(AND(フラグ管理用!AO105="事業始期_通常",フラグ管理用!AF105&lt;17),"error",IF(AND(フラグ管理用!AO105="事業始期_補助",フラグ管理用!AF105&lt;14),"error",""))))</f>
        <v/>
      </c>
      <c r="BP111" s="422" t="str">
        <f t="shared" si="32"/>
        <v/>
      </c>
      <c r="BQ111" s="422" t="str">
        <f>IF(E111="","",IF(AND(フラグ管理用!AP105="事業終期_通常",OR(フラグ管理用!AG105&lt;17,フラグ管理用!AG105&gt;28)),"error",IF(AND(フラグ管理用!AP105="事業終期_基金",フラグ管理用!AG105&lt;17),"error","")))</f>
        <v/>
      </c>
      <c r="BR111" s="422" t="str">
        <f>IF(E111="","",IF(VLOOKUP(AF111,―!$X$2:$Y$30,2,FALSE)&lt;=VLOOKUP(AG111,―!$X$2:$Y$30,2,FALSE),"","error"))</f>
        <v/>
      </c>
      <c r="BS111" s="422" t="str">
        <f t="shared" si="33"/>
        <v/>
      </c>
      <c r="BT111" s="422" t="str">
        <f t="shared" si="34"/>
        <v/>
      </c>
      <c r="BU111" s="422" t="str">
        <f>IF(E111="","",IF(AND(フラグ管理用!AQ105="予算区分_地単_通常",フラグ管理用!AL105&gt;3),"error",IF(AND(フラグ管理用!AQ105="予算区分_地単_検査等",フラグ管理用!AL105&gt;6),"error",IF(AND(フラグ管理用!AQ105="予算区分_補助",フラグ管理用!AL105&lt;7),"error",""))))</f>
        <v/>
      </c>
      <c r="BV111" s="452" t="str">
        <f>フラグ管理用!AW105</f>
        <v/>
      </c>
      <c r="BW111" s="457" t="str">
        <f t="shared" si="35"/>
        <v/>
      </c>
    </row>
    <row r="112" spans="1:75">
      <c r="A112" s="6"/>
      <c r="B112" s="14"/>
      <c r="C112" s="40">
        <v>82</v>
      </c>
      <c r="D112" s="50"/>
      <c r="E112" s="57"/>
      <c r="F112" s="57"/>
      <c r="G112" s="78"/>
      <c r="H112" s="86"/>
      <c r="I112" s="96" t="str">
        <f>IF(E112="補",VLOOKUP(H112,'事業名一覧 '!$A$3:$C$55,3,FALSE),"")</f>
        <v/>
      </c>
      <c r="J112" s="112"/>
      <c r="K112" s="112"/>
      <c r="L112" s="112"/>
      <c r="M112" s="112"/>
      <c r="N112" s="112"/>
      <c r="O112" s="112"/>
      <c r="P112" s="86"/>
      <c r="Q112" s="179" t="str">
        <f t="shared" si="23"/>
        <v/>
      </c>
      <c r="R112" s="194" t="str">
        <f t="shared" si="37"/>
        <v/>
      </c>
      <c r="S112" s="200"/>
      <c r="T112" s="211"/>
      <c r="U112" s="211"/>
      <c r="V112" s="211"/>
      <c r="W112" s="233"/>
      <c r="X112" s="233"/>
      <c r="Y112" s="211"/>
      <c r="Z112" s="211"/>
      <c r="AA112" s="86"/>
      <c r="AB112" s="112"/>
      <c r="AC112" s="112"/>
      <c r="AD112" s="112"/>
      <c r="AE112" s="57"/>
      <c r="AF112" s="57"/>
      <c r="AG112" s="57"/>
      <c r="AH112" s="321"/>
      <c r="AI112" s="321"/>
      <c r="AJ112" s="86"/>
      <c r="AK112" s="86"/>
      <c r="AL112" s="354"/>
      <c r="AM112" s="372"/>
      <c r="AN112" s="381"/>
      <c r="AO112" s="392" t="str">
        <f t="shared" si="24"/>
        <v/>
      </c>
      <c r="AP112" s="397" t="str">
        <f t="shared" si="38"/>
        <v/>
      </c>
      <c r="AQ112" s="402" t="str">
        <f t="shared" si="36"/>
        <v/>
      </c>
      <c r="AR112" s="407" t="str">
        <f>IF(E112="","",IF(AND(フラグ管理用!G106=2,フラグ管理用!F106=1),"error",""))</f>
        <v/>
      </c>
      <c r="AS112" s="407" t="str">
        <f>IF(E112="","",IF(AND(フラグ管理用!G106=2,フラグ管理用!E106=1),"error",""))</f>
        <v/>
      </c>
      <c r="AT112" s="415" t="str">
        <f t="shared" si="39"/>
        <v/>
      </c>
      <c r="AU112" s="422" t="str">
        <f>IF(E112="","",IF(フラグ管理用!AX106=1,"",IF(AND(フラグ管理用!E106=1,フラグ管理用!J106=1),"",IF(AND(フラグ管理用!E106=2,フラグ管理用!F106=1,フラグ管理用!J106=1),"",IF(AND(フラグ管理用!E106=2,フラグ管理用!F106=2,フラグ管理用!G106=1),"",IF(AND(フラグ管理用!E106=2,フラグ管理用!F106=2,フラグ管理用!G106=2,フラグ管理用!K106=1),"","error"))))))</f>
        <v/>
      </c>
      <c r="AV112" s="428" t="str">
        <f t="shared" si="40"/>
        <v/>
      </c>
      <c r="AW112" s="428" t="str">
        <f t="shared" si="25"/>
        <v/>
      </c>
      <c r="AX112" s="428" t="str">
        <f t="shared" si="26"/>
        <v/>
      </c>
      <c r="AY112" s="428" t="str">
        <f>IF(E112="","",IF(AND(フラグ管理用!J106=1,フラグ管理用!O106=1),"",IF(AND(フラグ管理用!K106=1,フラグ管理用!O106&gt;1,フラグ管理用!G106=1),"","error")))</f>
        <v/>
      </c>
      <c r="AZ112" s="428" t="str">
        <f>IF(E112="","",IF(AND(フラグ管理用!O106=10,ISBLANK(P112)=FALSE),"",IF(AND(フラグ管理用!O106&lt;10,ISBLANK(P112)=TRUE),"","error")))</f>
        <v/>
      </c>
      <c r="BA112" s="422" t="str">
        <f t="shared" si="27"/>
        <v/>
      </c>
      <c r="BB112" s="422" t="str">
        <f t="shared" si="41"/>
        <v/>
      </c>
      <c r="BC112" s="422" t="str">
        <f>IF(E112="","",IF(AND(フラグ管理用!F106=2,フラグ管理用!J106=1),IF(OR(U112&lt;&gt;0,V112&lt;&gt;0,W112&lt;&gt;0,X112&lt;&gt;0),"error",""),""))</f>
        <v/>
      </c>
      <c r="BD112" s="422" t="str">
        <f>IF(E112="","",IF(AND(フラグ管理用!K106=1,フラグ管理用!G106=1),IF(OR(S112&lt;&gt;0,T112&lt;&gt;0,W112&lt;&gt;0,X112&lt;&gt;0),"error",""),""))</f>
        <v/>
      </c>
      <c r="BE112" s="422" t="str">
        <f t="shared" si="42"/>
        <v/>
      </c>
      <c r="BF112" s="422" t="str">
        <f t="shared" si="43"/>
        <v/>
      </c>
      <c r="BG112" s="422"/>
      <c r="BH112" s="422" t="str">
        <f t="shared" si="28"/>
        <v/>
      </c>
      <c r="BI112" s="422" t="str">
        <f t="shared" si="29"/>
        <v/>
      </c>
      <c r="BJ112" s="422" t="str">
        <f t="shared" si="30"/>
        <v/>
      </c>
      <c r="BK112" s="422" t="str">
        <f>IF(E112="","",IF(フラグ管理用!AD106=2,IF(AND(フラグ管理用!E106=2,フラグ管理用!AA106=1),"","error"),""))</f>
        <v/>
      </c>
      <c r="BL112" s="422" t="str">
        <f>IF(E112="","",IF(AND(フラグ管理用!E106=1,フラグ管理用!K106=1,H112&lt;&gt;"妊娠出産子育て支援交付金"),"error",""))</f>
        <v/>
      </c>
      <c r="BM112" s="422"/>
      <c r="BN112" s="422" t="str">
        <f t="shared" si="31"/>
        <v/>
      </c>
      <c r="BO112" s="422" t="str">
        <f>IF(E112="","",IF(フラグ管理用!AF106=29,"error",IF(AND(フラグ管理用!AO106="事業始期_通常",フラグ管理用!AF106&lt;17),"error",IF(AND(フラグ管理用!AO106="事業始期_補助",フラグ管理用!AF106&lt;14),"error",""))))</f>
        <v/>
      </c>
      <c r="BP112" s="422" t="str">
        <f t="shared" si="32"/>
        <v/>
      </c>
      <c r="BQ112" s="422" t="str">
        <f>IF(E112="","",IF(AND(フラグ管理用!AP106="事業終期_通常",OR(フラグ管理用!AG106&lt;17,フラグ管理用!AG106&gt;28)),"error",IF(AND(フラグ管理用!AP106="事業終期_基金",フラグ管理用!AG106&lt;17),"error","")))</f>
        <v/>
      </c>
      <c r="BR112" s="422" t="str">
        <f>IF(E112="","",IF(VLOOKUP(AF112,―!$X$2:$Y$30,2,FALSE)&lt;=VLOOKUP(AG112,―!$X$2:$Y$30,2,FALSE),"","error"))</f>
        <v/>
      </c>
      <c r="BS112" s="422" t="str">
        <f t="shared" si="33"/>
        <v/>
      </c>
      <c r="BT112" s="422" t="str">
        <f t="shared" si="34"/>
        <v/>
      </c>
      <c r="BU112" s="422" t="str">
        <f>IF(E112="","",IF(AND(フラグ管理用!AQ106="予算区分_地単_通常",フラグ管理用!AL106&gt;3),"error",IF(AND(フラグ管理用!AQ106="予算区分_地単_検査等",フラグ管理用!AL106&gt;6),"error",IF(AND(フラグ管理用!AQ106="予算区分_補助",フラグ管理用!AL106&lt;7),"error",""))))</f>
        <v/>
      </c>
      <c r="BV112" s="452" t="str">
        <f>フラグ管理用!AW106</f>
        <v/>
      </c>
      <c r="BW112" s="457" t="str">
        <f t="shared" si="35"/>
        <v/>
      </c>
    </row>
    <row r="113" spans="1:75">
      <c r="A113" s="6"/>
      <c r="B113" s="14"/>
      <c r="C113" s="40">
        <v>83</v>
      </c>
      <c r="D113" s="50"/>
      <c r="E113" s="57"/>
      <c r="F113" s="57"/>
      <c r="G113" s="78"/>
      <c r="H113" s="86"/>
      <c r="I113" s="96" t="str">
        <f>IF(E113="補",VLOOKUP(H113,'事業名一覧 '!$A$3:$C$55,3,FALSE),"")</f>
        <v/>
      </c>
      <c r="J113" s="112"/>
      <c r="K113" s="112"/>
      <c r="L113" s="112"/>
      <c r="M113" s="112"/>
      <c r="N113" s="112"/>
      <c r="O113" s="112"/>
      <c r="P113" s="86"/>
      <c r="Q113" s="179" t="str">
        <f t="shared" si="23"/>
        <v/>
      </c>
      <c r="R113" s="194" t="str">
        <f t="shared" si="37"/>
        <v/>
      </c>
      <c r="S113" s="200"/>
      <c r="T113" s="211"/>
      <c r="U113" s="211"/>
      <c r="V113" s="211"/>
      <c r="W113" s="233"/>
      <c r="X113" s="233"/>
      <c r="Y113" s="211"/>
      <c r="Z113" s="211"/>
      <c r="AA113" s="86"/>
      <c r="AB113" s="112"/>
      <c r="AC113" s="112"/>
      <c r="AD113" s="112"/>
      <c r="AE113" s="57"/>
      <c r="AF113" s="57"/>
      <c r="AG113" s="57"/>
      <c r="AH113" s="321"/>
      <c r="AI113" s="321"/>
      <c r="AJ113" s="86"/>
      <c r="AK113" s="86"/>
      <c r="AL113" s="354"/>
      <c r="AM113" s="372"/>
      <c r="AN113" s="381"/>
      <c r="AO113" s="392" t="str">
        <f t="shared" si="24"/>
        <v/>
      </c>
      <c r="AP113" s="397" t="str">
        <f t="shared" si="38"/>
        <v/>
      </c>
      <c r="AQ113" s="402" t="str">
        <f t="shared" si="36"/>
        <v/>
      </c>
      <c r="AR113" s="407" t="str">
        <f>IF(E113="","",IF(AND(フラグ管理用!G107=2,フラグ管理用!F107=1),"error",""))</f>
        <v/>
      </c>
      <c r="AS113" s="407" t="str">
        <f>IF(E113="","",IF(AND(フラグ管理用!G107=2,フラグ管理用!E107=1),"error",""))</f>
        <v/>
      </c>
      <c r="AT113" s="415" t="str">
        <f t="shared" si="39"/>
        <v/>
      </c>
      <c r="AU113" s="422" t="str">
        <f>IF(E113="","",IF(フラグ管理用!AX107=1,"",IF(AND(フラグ管理用!E107=1,フラグ管理用!J107=1),"",IF(AND(フラグ管理用!E107=2,フラグ管理用!F107=1,フラグ管理用!J107=1),"",IF(AND(フラグ管理用!E107=2,フラグ管理用!F107=2,フラグ管理用!G107=1),"",IF(AND(フラグ管理用!E107=2,フラグ管理用!F107=2,フラグ管理用!G107=2,フラグ管理用!K107=1),"","error"))))))</f>
        <v/>
      </c>
      <c r="AV113" s="428" t="str">
        <f t="shared" si="40"/>
        <v/>
      </c>
      <c r="AW113" s="428" t="str">
        <f t="shared" si="25"/>
        <v/>
      </c>
      <c r="AX113" s="428" t="str">
        <f t="shared" si="26"/>
        <v/>
      </c>
      <c r="AY113" s="428" t="str">
        <f>IF(E113="","",IF(AND(フラグ管理用!J107=1,フラグ管理用!O107=1),"",IF(AND(フラグ管理用!K107=1,フラグ管理用!O107&gt;1,フラグ管理用!G107=1),"","error")))</f>
        <v/>
      </c>
      <c r="AZ113" s="428" t="str">
        <f>IF(E113="","",IF(AND(フラグ管理用!O107=10,ISBLANK(P113)=FALSE),"",IF(AND(フラグ管理用!O107&lt;10,ISBLANK(P113)=TRUE),"","error")))</f>
        <v/>
      </c>
      <c r="BA113" s="422" t="str">
        <f t="shared" si="27"/>
        <v/>
      </c>
      <c r="BB113" s="422" t="str">
        <f t="shared" si="41"/>
        <v/>
      </c>
      <c r="BC113" s="422" t="str">
        <f>IF(E113="","",IF(AND(フラグ管理用!F107=2,フラグ管理用!J107=1),IF(OR(U113&lt;&gt;0,V113&lt;&gt;0,W113&lt;&gt;0,X113&lt;&gt;0),"error",""),""))</f>
        <v/>
      </c>
      <c r="BD113" s="422" t="str">
        <f>IF(E113="","",IF(AND(フラグ管理用!K107=1,フラグ管理用!G107=1),IF(OR(S113&lt;&gt;0,T113&lt;&gt;0,W113&lt;&gt;0,X113&lt;&gt;0),"error",""),""))</f>
        <v/>
      </c>
      <c r="BE113" s="422" t="str">
        <f t="shared" si="42"/>
        <v/>
      </c>
      <c r="BF113" s="422" t="str">
        <f t="shared" si="43"/>
        <v/>
      </c>
      <c r="BG113" s="422"/>
      <c r="BH113" s="422" t="str">
        <f t="shared" si="28"/>
        <v/>
      </c>
      <c r="BI113" s="422" t="str">
        <f t="shared" si="29"/>
        <v/>
      </c>
      <c r="BJ113" s="422" t="str">
        <f t="shared" si="30"/>
        <v/>
      </c>
      <c r="BK113" s="422" t="str">
        <f>IF(E113="","",IF(フラグ管理用!AD107=2,IF(AND(フラグ管理用!E107=2,フラグ管理用!AA107=1),"","error"),""))</f>
        <v/>
      </c>
      <c r="BL113" s="422" t="str">
        <f>IF(E113="","",IF(AND(フラグ管理用!E107=1,フラグ管理用!K107=1,H113&lt;&gt;"妊娠出産子育て支援交付金"),"error",""))</f>
        <v/>
      </c>
      <c r="BM113" s="422"/>
      <c r="BN113" s="422" t="str">
        <f t="shared" si="31"/>
        <v/>
      </c>
      <c r="BO113" s="422" t="str">
        <f>IF(E113="","",IF(フラグ管理用!AF107=29,"error",IF(AND(フラグ管理用!AO107="事業始期_通常",フラグ管理用!AF107&lt;17),"error",IF(AND(フラグ管理用!AO107="事業始期_補助",フラグ管理用!AF107&lt;14),"error",""))))</f>
        <v/>
      </c>
      <c r="BP113" s="422" t="str">
        <f t="shared" si="32"/>
        <v/>
      </c>
      <c r="BQ113" s="422" t="str">
        <f>IF(E113="","",IF(AND(フラグ管理用!AP107="事業終期_通常",OR(フラグ管理用!AG107&lt;17,フラグ管理用!AG107&gt;28)),"error",IF(AND(フラグ管理用!AP107="事業終期_基金",フラグ管理用!AG107&lt;17),"error","")))</f>
        <v/>
      </c>
      <c r="BR113" s="422" t="str">
        <f>IF(E113="","",IF(VLOOKUP(AF113,―!$X$2:$Y$30,2,FALSE)&lt;=VLOOKUP(AG113,―!$X$2:$Y$30,2,FALSE),"","error"))</f>
        <v/>
      </c>
      <c r="BS113" s="422" t="str">
        <f t="shared" si="33"/>
        <v/>
      </c>
      <c r="BT113" s="422" t="str">
        <f t="shared" si="34"/>
        <v/>
      </c>
      <c r="BU113" s="422" t="str">
        <f>IF(E113="","",IF(AND(フラグ管理用!AQ107="予算区分_地単_通常",フラグ管理用!AL107&gt;3),"error",IF(AND(フラグ管理用!AQ107="予算区分_地単_検査等",フラグ管理用!AL107&gt;6),"error",IF(AND(フラグ管理用!AQ107="予算区分_補助",フラグ管理用!AL107&lt;7),"error",""))))</f>
        <v/>
      </c>
      <c r="BV113" s="452" t="str">
        <f>フラグ管理用!AW107</f>
        <v/>
      </c>
      <c r="BW113" s="457" t="str">
        <f t="shared" si="35"/>
        <v/>
      </c>
    </row>
    <row r="114" spans="1:75">
      <c r="A114" s="6"/>
      <c r="B114" s="14"/>
      <c r="C114" s="40">
        <v>84</v>
      </c>
      <c r="D114" s="50"/>
      <c r="E114" s="57"/>
      <c r="F114" s="57"/>
      <c r="G114" s="78"/>
      <c r="H114" s="86"/>
      <c r="I114" s="96" t="str">
        <f>IF(E114="補",VLOOKUP(H114,'事業名一覧 '!$A$3:$C$55,3,FALSE),"")</f>
        <v/>
      </c>
      <c r="J114" s="112"/>
      <c r="K114" s="112"/>
      <c r="L114" s="112"/>
      <c r="M114" s="112"/>
      <c r="N114" s="112"/>
      <c r="O114" s="112"/>
      <c r="P114" s="86"/>
      <c r="Q114" s="179" t="str">
        <f t="shared" si="23"/>
        <v/>
      </c>
      <c r="R114" s="194" t="str">
        <f t="shared" si="37"/>
        <v/>
      </c>
      <c r="S114" s="200"/>
      <c r="T114" s="211"/>
      <c r="U114" s="211"/>
      <c r="V114" s="211"/>
      <c r="W114" s="233"/>
      <c r="X114" s="233"/>
      <c r="Y114" s="211"/>
      <c r="Z114" s="211"/>
      <c r="AA114" s="86"/>
      <c r="AB114" s="112"/>
      <c r="AC114" s="112"/>
      <c r="AD114" s="112"/>
      <c r="AE114" s="57"/>
      <c r="AF114" s="57"/>
      <c r="AG114" s="57"/>
      <c r="AH114" s="321"/>
      <c r="AI114" s="321"/>
      <c r="AJ114" s="86"/>
      <c r="AK114" s="86"/>
      <c r="AL114" s="354"/>
      <c r="AM114" s="372"/>
      <c r="AN114" s="381"/>
      <c r="AO114" s="392" t="str">
        <f t="shared" si="24"/>
        <v/>
      </c>
      <c r="AP114" s="397" t="str">
        <f t="shared" si="38"/>
        <v/>
      </c>
      <c r="AQ114" s="402" t="str">
        <f t="shared" si="36"/>
        <v/>
      </c>
      <c r="AR114" s="407" t="str">
        <f>IF(E114="","",IF(AND(フラグ管理用!G108=2,フラグ管理用!F108=1),"error",""))</f>
        <v/>
      </c>
      <c r="AS114" s="407" t="str">
        <f>IF(E114="","",IF(AND(フラグ管理用!G108=2,フラグ管理用!E108=1),"error",""))</f>
        <v/>
      </c>
      <c r="AT114" s="415" t="str">
        <f t="shared" si="39"/>
        <v/>
      </c>
      <c r="AU114" s="422" t="str">
        <f>IF(E114="","",IF(フラグ管理用!AX108=1,"",IF(AND(フラグ管理用!E108=1,フラグ管理用!J108=1),"",IF(AND(フラグ管理用!E108=2,フラグ管理用!F108=1,フラグ管理用!J108=1),"",IF(AND(フラグ管理用!E108=2,フラグ管理用!F108=2,フラグ管理用!G108=1),"",IF(AND(フラグ管理用!E108=2,フラグ管理用!F108=2,フラグ管理用!G108=2,フラグ管理用!K108=1),"","error"))))))</f>
        <v/>
      </c>
      <c r="AV114" s="428" t="str">
        <f t="shared" si="40"/>
        <v/>
      </c>
      <c r="AW114" s="428" t="str">
        <f t="shared" si="25"/>
        <v/>
      </c>
      <c r="AX114" s="428" t="str">
        <f t="shared" si="26"/>
        <v/>
      </c>
      <c r="AY114" s="428" t="str">
        <f>IF(E114="","",IF(AND(フラグ管理用!J108=1,フラグ管理用!O108=1),"",IF(AND(フラグ管理用!K108=1,フラグ管理用!O108&gt;1,フラグ管理用!G108=1),"","error")))</f>
        <v/>
      </c>
      <c r="AZ114" s="428" t="str">
        <f>IF(E114="","",IF(AND(フラグ管理用!O108=10,ISBLANK(P114)=FALSE),"",IF(AND(フラグ管理用!O108&lt;10,ISBLANK(P114)=TRUE),"","error")))</f>
        <v/>
      </c>
      <c r="BA114" s="422" t="str">
        <f t="shared" si="27"/>
        <v/>
      </c>
      <c r="BB114" s="422" t="str">
        <f t="shared" si="41"/>
        <v/>
      </c>
      <c r="BC114" s="422" t="str">
        <f>IF(E114="","",IF(AND(フラグ管理用!F108=2,フラグ管理用!J108=1),IF(OR(U114&lt;&gt;0,V114&lt;&gt;0,W114&lt;&gt;0,X114&lt;&gt;0),"error",""),""))</f>
        <v/>
      </c>
      <c r="BD114" s="422" t="str">
        <f>IF(E114="","",IF(AND(フラグ管理用!K108=1,フラグ管理用!G108=1),IF(OR(S114&lt;&gt;0,T114&lt;&gt;0,W114&lt;&gt;0,X114&lt;&gt;0),"error",""),""))</f>
        <v/>
      </c>
      <c r="BE114" s="422" t="str">
        <f t="shared" si="42"/>
        <v/>
      </c>
      <c r="BF114" s="422" t="str">
        <f t="shared" si="43"/>
        <v/>
      </c>
      <c r="BG114" s="422"/>
      <c r="BH114" s="422" t="str">
        <f t="shared" si="28"/>
        <v/>
      </c>
      <c r="BI114" s="422" t="str">
        <f t="shared" si="29"/>
        <v/>
      </c>
      <c r="BJ114" s="422" t="str">
        <f t="shared" si="30"/>
        <v/>
      </c>
      <c r="BK114" s="422" t="str">
        <f>IF(E114="","",IF(フラグ管理用!AD108=2,IF(AND(フラグ管理用!E108=2,フラグ管理用!AA108=1),"","error"),""))</f>
        <v/>
      </c>
      <c r="BL114" s="422" t="str">
        <f>IF(E114="","",IF(AND(フラグ管理用!E108=1,フラグ管理用!K108=1,H114&lt;&gt;"妊娠出産子育て支援交付金"),"error",""))</f>
        <v/>
      </c>
      <c r="BM114" s="422"/>
      <c r="BN114" s="422" t="str">
        <f t="shared" si="31"/>
        <v/>
      </c>
      <c r="BO114" s="422" t="str">
        <f>IF(E114="","",IF(フラグ管理用!AF108=29,"error",IF(AND(フラグ管理用!AO108="事業始期_通常",フラグ管理用!AF108&lt;17),"error",IF(AND(フラグ管理用!AO108="事業始期_補助",フラグ管理用!AF108&lt;14),"error",""))))</f>
        <v/>
      </c>
      <c r="BP114" s="422" t="str">
        <f t="shared" si="32"/>
        <v/>
      </c>
      <c r="BQ114" s="422" t="str">
        <f>IF(E114="","",IF(AND(フラグ管理用!AP108="事業終期_通常",OR(フラグ管理用!AG108&lt;17,フラグ管理用!AG108&gt;28)),"error",IF(AND(フラグ管理用!AP108="事業終期_基金",フラグ管理用!AG108&lt;17),"error","")))</f>
        <v/>
      </c>
      <c r="BR114" s="422" t="str">
        <f>IF(E114="","",IF(VLOOKUP(AF114,―!$X$2:$Y$30,2,FALSE)&lt;=VLOOKUP(AG114,―!$X$2:$Y$30,2,FALSE),"","error"))</f>
        <v/>
      </c>
      <c r="BS114" s="422" t="str">
        <f t="shared" si="33"/>
        <v/>
      </c>
      <c r="BT114" s="422" t="str">
        <f t="shared" si="34"/>
        <v/>
      </c>
      <c r="BU114" s="422" t="str">
        <f>IF(E114="","",IF(AND(フラグ管理用!AQ108="予算区分_地単_通常",フラグ管理用!AL108&gt;3),"error",IF(AND(フラグ管理用!AQ108="予算区分_地単_検査等",フラグ管理用!AL108&gt;6),"error",IF(AND(フラグ管理用!AQ108="予算区分_補助",フラグ管理用!AL108&lt;7),"error",""))))</f>
        <v/>
      </c>
      <c r="BV114" s="452" t="str">
        <f>フラグ管理用!AW108</f>
        <v/>
      </c>
      <c r="BW114" s="457" t="str">
        <f t="shared" si="35"/>
        <v/>
      </c>
    </row>
    <row r="115" spans="1:75">
      <c r="A115" s="6"/>
      <c r="B115" s="14"/>
      <c r="C115" s="40">
        <v>85</v>
      </c>
      <c r="D115" s="50"/>
      <c r="E115" s="57"/>
      <c r="F115" s="57"/>
      <c r="G115" s="78"/>
      <c r="H115" s="86"/>
      <c r="I115" s="96" t="str">
        <f>IF(E115="補",VLOOKUP(H115,'事業名一覧 '!$A$3:$C$55,3,FALSE),"")</f>
        <v/>
      </c>
      <c r="J115" s="112"/>
      <c r="K115" s="112"/>
      <c r="L115" s="112"/>
      <c r="M115" s="112"/>
      <c r="N115" s="112"/>
      <c r="O115" s="112"/>
      <c r="P115" s="86"/>
      <c r="Q115" s="179" t="str">
        <f t="shared" si="23"/>
        <v/>
      </c>
      <c r="R115" s="194" t="str">
        <f t="shared" si="37"/>
        <v/>
      </c>
      <c r="S115" s="200"/>
      <c r="T115" s="211"/>
      <c r="U115" s="211"/>
      <c r="V115" s="211"/>
      <c r="W115" s="233"/>
      <c r="X115" s="233"/>
      <c r="Y115" s="211"/>
      <c r="Z115" s="211"/>
      <c r="AA115" s="86"/>
      <c r="AB115" s="112"/>
      <c r="AC115" s="112"/>
      <c r="AD115" s="112"/>
      <c r="AE115" s="57"/>
      <c r="AF115" s="57"/>
      <c r="AG115" s="57"/>
      <c r="AH115" s="321"/>
      <c r="AI115" s="321"/>
      <c r="AJ115" s="86"/>
      <c r="AK115" s="86"/>
      <c r="AL115" s="354"/>
      <c r="AM115" s="372"/>
      <c r="AN115" s="381"/>
      <c r="AO115" s="392" t="str">
        <f t="shared" si="24"/>
        <v/>
      </c>
      <c r="AP115" s="397" t="str">
        <f t="shared" si="38"/>
        <v/>
      </c>
      <c r="AQ115" s="402" t="str">
        <f t="shared" si="36"/>
        <v/>
      </c>
      <c r="AR115" s="407" t="str">
        <f>IF(E115="","",IF(AND(フラグ管理用!G109=2,フラグ管理用!F109=1),"error",""))</f>
        <v/>
      </c>
      <c r="AS115" s="407" t="str">
        <f>IF(E115="","",IF(AND(フラグ管理用!G109=2,フラグ管理用!E109=1),"error",""))</f>
        <v/>
      </c>
      <c r="AT115" s="415" t="str">
        <f t="shared" si="39"/>
        <v/>
      </c>
      <c r="AU115" s="422" t="str">
        <f>IF(E115="","",IF(フラグ管理用!AX109=1,"",IF(AND(フラグ管理用!E109=1,フラグ管理用!J109=1),"",IF(AND(フラグ管理用!E109=2,フラグ管理用!F109=1,フラグ管理用!J109=1),"",IF(AND(フラグ管理用!E109=2,フラグ管理用!F109=2,フラグ管理用!G109=1),"",IF(AND(フラグ管理用!E109=2,フラグ管理用!F109=2,フラグ管理用!G109=2,フラグ管理用!K109=1),"","error"))))))</f>
        <v/>
      </c>
      <c r="AV115" s="428" t="str">
        <f t="shared" si="40"/>
        <v/>
      </c>
      <c r="AW115" s="428" t="str">
        <f t="shared" si="25"/>
        <v/>
      </c>
      <c r="AX115" s="428" t="str">
        <f t="shared" si="26"/>
        <v/>
      </c>
      <c r="AY115" s="428" t="str">
        <f>IF(E115="","",IF(AND(フラグ管理用!J109=1,フラグ管理用!O109=1),"",IF(AND(フラグ管理用!K109=1,フラグ管理用!O109&gt;1,フラグ管理用!G109=1),"","error")))</f>
        <v/>
      </c>
      <c r="AZ115" s="428" t="str">
        <f>IF(E115="","",IF(AND(フラグ管理用!O109=10,ISBLANK(P115)=FALSE),"",IF(AND(フラグ管理用!O109&lt;10,ISBLANK(P115)=TRUE),"","error")))</f>
        <v/>
      </c>
      <c r="BA115" s="422" t="str">
        <f t="shared" si="27"/>
        <v/>
      </c>
      <c r="BB115" s="422" t="str">
        <f t="shared" si="41"/>
        <v/>
      </c>
      <c r="BC115" s="422" t="str">
        <f>IF(E115="","",IF(AND(フラグ管理用!F109=2,フラグ管理用!J109=1),IF(OR(U115&lt;&gt;0,V115&lt;&gt;0,W115&lt;&gt;0,X115&lt;&gt;0),"error",""),""))</f>
        <v/>
      </c>
      <c r="BD115" s="422" t="str">
        <f>IF(E115="","",IF(AND(フラグ管理用!K109=1,フラグ管理用!G109=1),IF(OR(S115&lt;&gt;0,T115&lt;&gt;0,W115&lt;&gt;0,X115&lt;&gt;0),"error",""),""))</f>
        <v/>
      </c>
      <c r="BE115" s="422" t="str">
        <f t="shared" si="42"/>
        <v/>
      </c>
      <c r="BF115" s="422" t="str">
        <f t="shared" si="43"/>
        <v/>
      </c>
      <c r="BG115" s="422"/>
      <c r="BH115" s="422" t="str">
        <f t="shared" si="28"/>
        <v/>
      </c>
      <c r="BI115" s="422" t="str">
        <f t="shared" si="29"/>
        <v/>
      </c>
      <c r="BJ115" s="422" t="str">
        <f t="shared" si="30"/>
        <v/>
      </c>
      <c r="BK115" s="422" t="str">
        <f>IF(E115="","",IF(フラグ管理用!AD109=2,IF(AND(フラグ管理用!E109=2,フラグ管理用!AA109=1),"","error"),""))</f>
        <v/>
      </c>
      <c r="BL115" s="422" t="str">
        <f>IF(E115="","",IF(AND(フラグ管理用!E109=1,フラグ管理用!K109=1,H115&lt;&gt;"妊娠出産子育て支援交付金"),"error",""))</f>
        <v/>
      </c>
      <c r="BM115" s="422"/>
      <c r="BN115" s="422" t="str">
        <f t="shared" si="31"/>
        <v/>
      </c>
      <c r="BO115" s="422" t="str">
        <f>IF(E115="","",IF(フラグ管理用!AF109=29,"error",IF(AND(フラグ管理用!AO109="事業始期_通常",フラグ管理用!AF109&lt;17),"error",IF(AND(フラグ管理用!AO109="事業始期_補助",フラグ管理用!AF109&lt;14),"error",""))))</f>
        <v/>
      </c>
      <c r="BP115" s="422" t="str">
        <f t="shared" si="32"/>
        <v/>
      </c>
      <c r="BQ115" s="422" t="str">
        <f>IF(E115="","",IF(AND(フラグ管理用!AP109="事業終期_通常",OR(フラグ管理用!AG109&lt;17,フラグ管理用!AG109&gt;28)),"error",IF(AND(フラグ管理用!AP109="事業終期_基金",フラグ管理用!AG109&lt;17),"error","")))</f>
        <v/>
      </c>
      <c r="BR115" s="422" t="str">
        <f>IF(E115="","",IF(VLOOKUP(AF115,―!$X$2:$Y$30,2,FALSE)&lt;=VLOOKUP(AG115,―!$X$2:$Y$30,2,FALSE),"","error"))</f>
        <v/>
      </c>
      <c r="BS115" s="422" t="str">
        <f t="shared" si="33"/>
        <v/>
      </c>
      <c r="BT115" s="422" t="str">
        <f t="shared" si="34"/>
        <v/>
      </c>
      <c r="BU115" s="422" t="str">
        <f>IF(E115="","",IF(AND(フラグ管理用!AQ109="予算区分_地単_通常",フラグ管理用!AL109&gt;3),"error",IF(AND(フラグ管理用!AQ109="予算区分_地単_検査等",フラグ管理用!AL109&gt;6),"error",IF(AND(フラグ管理用!AQ109="予算区分_補助",フラグ管理用!AL109&lt;7),"error",""))))</f>
        <v/>
      </c>
      <c r="BV115" s="452" t="str">
        <f>フラグ管理用!AW109</f>
        <v/>
      </c>
      <c r="BW115" s="457" t="str">
        <f t="shared" si="35"/>
        <v/>
      </c>
    </row>
    <row r="116" spans="1:75">
      <c r="A116" s="6"/>
      <c r="B116" s="14"/>
      <c r="C116" s="40">
        <v>86</v>
      </c>
      <c r="D116" s="50"/>
      <c r="E116" s="57"/>
      <c r="F116" s="57"/>
      <c r="G116" s="78"/>
      <c r="H116" s="86"/>
      <c r="I116" s="96" t="str">
        <f>IF(E116="補",VLOOKUP(H116,'事業名一覧 '!$A$3:$C$55,3,FALSE),"")</f>
        <v/>
      </c>
      <c r="J116" s="112"/>
      <c r="K116" s="112"/>
      <c r="L116" s="112"/>
      <c r="M116" s="112"/>
      <c r="N116" s="112"/>
      <c r="O116" s="112"/>
      <c r="P116" s="86"/>
      <c r="Q116" s="179" t="str">
        <f t="shared" si="23"/>
        <v/>
      </c>
      <c r="R116" s="194" t="str">
        <f t="shared" si="37"/>
        <v/>
      </c>
      <c r="S116" s="200"/>
      <c r="T116" s="211"/>
      <c r="U116" s="211"/>
      <c r="V116" s="211"/>
      <c r="W116" s="233"/>
      <c r="X116" s="233"/>
      <c r="Y116" s="211"/>
      <c r="Z116" s="211"/>
      <c r="AA116" s="86"/>
      <c r="AB116" s="112"/>
      <c r="AC116" s="112"/>
      <c r="AD116" s="112"/>
      <c r="AE116" s="57"/>
      <c r="AF116" s="57"/>
      <c r="AG116" s="57"/>
      <c r="AH116" s="321"/>
      <c r="AI116" s="321"/>
      <c r="AJ116" s="86"/>
      <c r="AK116" s="86"/>
      <c r="AL116" s="354"/>
      <c r="AM116" s="372"/>
      <c r="AN116" s="381"/>
      <c r="AO116" s="392" t="str">
        <f t="shared" si="24"/>
        <v/>
      </c>
      <c r="AP116" s="397" t="str">
        <f t="shared" si="38"/>
        <v/>
      </c>
      <c r="AQ116" s="402" t="str">
        <f t="shared" si="36"/>
        <v/>
      </c>
      <c r="AR116" s="407" t="str">
        <f>IF(E116="","",IF(AND(フラグ管理用!G110=2,フラグ管理用!F110=1),"error",""))</f>
        <v/>
      </c>
      <c r="AS116" s="407" t="str">
        <f>IF(E116="","",IF(AND(フラグ管理用!G110=2,フラグ管理用!E110=1),"error",""))</f>
        <v/>
      </c>
      <c r="AT116" s="415" t="str">
        <f t="shared" si="39"/>
        <v/>
      </c>
      <c r="AU116" s="422" t="str">
        <f>IF(E116="","",IF(フラグ管理用!AX110=1,"",IF(AND(フラグ管理用!E110=1,フラグ管理用!J110=1),"",IF(AND(フラグ管理用!E110=2,フラグ管理用!F110=1,フラグ管理用!J110=1),"",IF(AND(フラグ管理用!E110=2,フラグ管理用!F110=2,フラグ管理用!G110=1),"",IF(AND(フラグ管理用!E110=2,フラグ管理用!F110=2,フラグ管理用!G110=2,フラグ管理用!K110=1),"","error"))))))</f>
        <v/>
      </c>
      <c r="AV116" s="428" t="str">
        <f t="shared" si="40"/>
        <v/>
      </c>
      <c r="AW116" s="428" t="str">
        <f t="shared" si="25"/>
        <v/>
      </c>
      <c r="AX116" s="428" t="str">
        <f t="shared" si="26"/>
        <v/>
      </c>
      <c r="AY116" s="428" t="str">
        <f>IF(E116="","",IF(AND(フラグ管理用!J110=1,フラグ管理用!O110=1),"",IF(AND(フラグ管理用!K110=1,フラグ管理用!O110&gt;1,フラグ管理用!G110=1),"","error")))</f>
        <v/>
      </c>
      <c r="AZ116" s="428" t="str">
        <f>IF(E116="","",IF(AND(フラグ管理用!O110=10,ISBLANK(P116)=FALSE),"",IF(AND(フラグ管理用!O110&lt;10,ISBLANK(P116)=TRUE),"","error")))</f>
        <v/>
      </c>
      <c r="BA116" s="422" t="str">
        <f t="shared" si="27"/>
        <v/>
      </c>
      <c r="BB116" s="422" t="str">
        <f t="shared" si="41"/>
        <v/>
      </c>
      <c r="BC116" s="422" t="str">
        <f>IF(E116="","",IF(AND(フラグ管理用!F110=2,フラグ管理用!J110=1),IF(OR(U116&lt;&gt;0,V116&lt;&gt;0,W116&lt;&gt;0,X116&lt;&gt;0),"error",""),""))</f>
        <v/>
      </c>
      <c r="BD116" s="422" t="str">
        <f>IF(E116="","",IF(AND(フラグ管理用!K110=1,フラグ管理用!G110=1),IF(OR(S116&lt;&gt;0,T116&lt;&gt;0,W116&lt;&gt;0,X116&lt;&gt;0),"error",""),""))</f>
        <v/>
      </c>
      <c r="BE116" s="422" t="str">
        <f t="shared" si="42"/>
        <v/>
      </c>
      <c r="BF116" s="422" t="str">
        <f t="shared" si="43"/>
        <v/>
      </c>
      <c r="BG116" s="422"/>
      <c r="BH116" s="422" t="str">
        <f t="shared" si="28"/>
        <v/>
      </c>
      <c r="BI116" s="422" t="str">
        <f t="shared" si="29"/>
        <v/>
      </c>
      <c r="BJ116" s="422" t="str">
        <f t="shared" si="30"/>
        <v/>
      </c>
      <c r="BK116" s="422" t="str">
        <f>IF(E116="","",IF(フラグ管理用!AD110=2,IF(AND(フラグ管理用!E110=2,フラグ管理用!AA110=1),"","error"),""))</f>
        <v/>
      </c>
      <c r="BL116" s="422" t="str">
        <f>IF(E116="","",IF(AND(フラグ管理用!E110=1,フラグ管理用!K110=1,H116&lt;&gt;"妊娠出産子育て支援交付金"),"error",""))</f>
        <v/>
      </c>
      <c r="BM116" s="422"/>
      <c r="BN116" s="422" t="str">
        <f t="shared" si="31"/>
        <v/>
      </c>
      <c r="BO116" s="422" t="str">
        <f>IF(E116="","",IF(フラグ管理用!AF110=29,"error",IF(AND(フラグ管理用!AO110="事業始期_通常",フラグ管理用!AF110&lt;17),"error",IF(AND(フラグ管理用!AO110="事業始期_補助",フラグ管理用!AF110&lt;14),"error",""))))</f>
        <v/>
      </c>
      <c r="BP116" s="422" t="str">
        <f t="shared" si="32"/>
        <v/>
      </c>
      <c r="BQ116" s="422" t="str">
        <f>IF(E116="","",IF(AND(フラグ管理用!AP110="事業終期_通常",OR(フラグ管理用!AG110&lt;17,フラグ管理用!AG110&gt;28)),"error",IF(AND(フラグ管理用!AP110="事業終期_基金",フラグ管理用!AG110&lt;17),"error","")))</f>
        <v/>
      </c>
      <c r="BR116" s="422" t="str">
        <f>IF(E116="","",IF(VLOOKUP(AF116,―!$X$2:$Y$30,2,FALSE)&lt;=VLOOKUP(AG116,―!$X$2:$Y$30,2,FALSE),"","error"))</f>
        <v/>
      </c>
      <c r="BS116" s="422" t="str">
        <f t="shared" si="33"/>
        <v/>
      </c>
      <c r="BT116" s="422" t="str">
        <f t="shared" si="34"/>
        <v/>
      </c>
      <c r="BU116" s="422" t="str">
        <f>IF(E116="","",IF(AND(フラグ管理用!AQ110="予算区分_地単_通常",フラグ管理用!AL110&gt;3),"error",IF(AND(フラグ管理用!AQ110="予算区分_地単_検査等",フラグ管理用!AL110&gt;6),"error",IF(AND(フラグ管理用!AQ110="予算区分_補助",フラグ管理用!AL110&lt;7),"error",""))))</f>
        <v/>
      </c>
      <c r="BV116" s="452" t="str">
        <f>フラグ管理用!AW110</f>
        <v/>
      </c>
      <c r="BW116" s="457" t="str">
        <f t="shared" si="35"/>
        <v/>
      </c>
    </row>
    <row r="117" spans="1:75">
      <c r="A117" s="6"/>
      <c r="B117" s="14"/>
      <c r="C117" s="40">
        <v>87</v>
      </c>
      <c r="D117" s="50"/>
      <c r="E117" s="57"/>
      <c r="F117" s="57"/>
      <c r="G117" s="78"/>
      <c r="H117" s="86"/>
      <c r="I117" s="96" t="str">
        <f>IF(E117="補",VLOOKUP(H117,'事業名一覧 '!$A$3:$C$55,3,FALSE),"")</f>
        <v/>
      </c>
      <c r="J117" s="112"/>
      <c r="K117" s="112"/>
      <c r="L117" s="112"/>
      <c r="M117" s="112"/>
      <c r="N117" s="112"/>
      <c r="O117" s="112"/>
      <c r="P117" s="86"/>
      <c r="Q117" s="179" t="str">
        <f t="shared" si="23"/>
        <v/>
      </c>
      <c r="R117" s="194" t="str">
        <f t="shared" si="37"/>
        <v/>
      </c>
      <c r="S117" s="200"/>
      <c r="T117" s="211"/>
      <c r="U117" s="211"/>
      <c r="V117" s="211"/>
      <c r="W117" s="233"/>
      <c r="X117" s="233"/>
      <c r="Y117" s="211"/>
      <c r="Z117" s="211"/>
      <c r="AA117" s="86"/>
      <c r="AB117" s="112"/>
      <c r="AC117" s="112"/>
      <c r="AD117" s="112"/>
      <c r="AE117" s="57"/>
      <c r="AF117" s="57"/>
      <c r="AG117" s="57"/>
      <c r="AH117" s="321"/>
      <c r="AI117" s="321"/>
      <c r="AJ117" s="86"/>
      <c r="AK117" s="86"/>
      <c r="AL117" s="354"/>
      <c r="AM117" s="372"/>
      <c r="AN117" s="381"/>
      <c r="AO117" s="392" t="str">
        <f t="shared" si="24"/>
        <v/>
      </c>
      <c r="AP117" s="397" t="str">
        <f t="shared" si="38"/>
        <v/>
      </c>
      <c r="AQ117" s="402" t="str">
        <f t="shared" si="36"/>
        <v/>
      </c>
      <c r="AR117" s="407" t="str">
        <f>IF(E117="","",IF(AND(フラグ管理用!G111=2,フラグ管理用!F111=1),"error",""))</f>
        <v/>
      </c>
      <c r="AS117" s="407" t="str">
        <f>IF(E117="","",IF(AND(フラグ管理用!G111=2,フラグ管理用!E111=1),"error",""))</f>
        <v/>
      </c>
      <c r="AT117" s="415" t="str">
        <f t="shared" si="39"/>
        <v/>
      </c>
      <c r="AU117" s="422" t="str">
        <f>IF(E117="","",IF(フラグ管理用!AX111=1,"",IF(AND(フラグ管理用!E111=1,フラグ管理用!J111=1),"",IF(AND(フラグ管理用!E111=2,フラグ管理用!F111=1,フラグ管理用!J111=1),"",IF(AND(フラグ管理用!E111=2,フラグ管理用!F111=2,フラグ管理用!G111=1),"",IF(AND(フラグ管理用!E111=2,フラグ管理用!F111=2,フラグ管理用!G111=2,フラグ管理用!K111=1),"","error"))))))</f>
        <v/>
      </c>
      <c r="AV117" s="428" t="str">
        <f t="shared" si="40"/>
        <v/>
      </c>
      <c r="AW117" s="428" t="str">
        <f t="shared" si="25"/>
        <v/>
      </c>
      <c r="AX117" s="428" t="str">
        <f t="shared" si="26"/>
        <v/>
      </c>
      <c r="AY117" s="428" t="str">
        <f>IF(E117="","",IF(AND(フラグ管理用!J111=1,フラグ管理用!O111=1),"",IF(AND(フラグ管理用!K111=1,フラグ管理用!O111&gt;1,フラグ管理用!G111=1),"","error")))</f>
        <v/>
      </c>
      <c r="AZ117" s="428" t="str">
        <f>IF(E117="","",IF(AND(フラグ管理用!O111=10,ISBLANK(P117)=FALSE),"",IF(AND(フラグ管理用!O111&lt;10,ISBLANK(P117)=TRUE),"","error")))</f>
        <v/>
      </c>
      <c r="BA117" s="422" t="str">
        <f t="shared" si="27"/>
        <v/>
      </c>
      <c r="BB117" s="422" t="str">
        <f t="shared" si="41"/>
        <v/>
      </c>
      <c r="BC117" s="422" t="str">
        <f>IF(E117="","",IF(AND(フラグ管理用!F111=2,フラグ管理用!J111=1),IF(OR(U117&lt;&gt;0,V117&lt;&gt;0,W117&lt;&gt;0,X117&lt;&gt;0),"error",""),""))</f>
        <v/>
      </c>
      <c r="BD117" s="422" t="str">
        <f>IF(E117="","",IF(AND(フラグ管理用!K111=1,フラグ管理用!G111=1),IF(OR(S117&lt;&gt;0,T117&lt;&gt;0,W117&lt;&gt;0,X117&lt;&gt;0),"error",""),""))</f>
        <v/>
      </c>
      <c r="BE117" s="422" t="str">
        <f t="shared" si="42"/>
        <v/>
      </c>
      <c r="BF117" s="422" t="str">
        <f t="shared" si="43"/>
        <v/>
      </c>
      <c r="BG117" s="422"/>
      <c r="BH117" s="422" t="str">
        <f t="shared" si="28"/>
        <v/>
      </c>
      <c r="BI117" s="422" t="str">
        <f t="shared" si="29"/>
        <v/>
      </c>
      <c r="BJ117" s="422" t="str">
        <f t="shared" si="30"/>
        <v/>
      </c>
      <c r="BK117" s="422" t="str">
        <f>IF(E117="","",IF(フラグ管理用!AD111=2,IF(AND(フラグ管理用!E111=2,フラグ管理用!AA111=1),"","error"),""))</f>
        <v/>
      </c>
      <c r="BL117" s="422" t="str">
        <f>IF(E117="","",IF(AND(フラグ管理用!E111=1,フラグ管理用!K111=1,H117&lt;&gt;"妊娠出産子育て支援交付金"),"error",""))</f>
        <v/>
      </c>
      <c r="BM117" s="422"/>
      <c r="BN117" s="422" t="str">
        <f t="shared" si="31"/>
        <v/>
      </c>
      <c r="BO117" s="422" t="str">
        <f>IF(E117="","",IF(フラグ管理用!AF111=29,"error",IF(AND(フラグ管理用!AO111="事業始期_通常",フラグ管理用!AF111&lt;17),"error",IF(AND(フラグ管理用!AO111="事業始期_補助",フラグ管理用!AF111&lt;14),"error",""))))</f>
        <v/>
      </c>
      <c r="BP117" s="422" t="str">
        <f t="shared" si="32"/>
        <v/>
      </c>
      <c r="BQ117" s="422" t="str">
        <f>IF(E117="","",IF(AND(フラグ管理用!AP111="事業終期_通常",OR(フラグ管理用!AG111&lt;17,フラグ管理用!AG111&gt;28)),"error",IF(AND(フラグ管理用!AP111="事業終期_基金",フラグ管理用!AG111&lt;17),"error","")))</f>
        <v/>
      </c>
      <c r="BR117" s="422" t="str">
        <f>IF(E117="","",IF(VLOOKUP(AF117,―!$X$2:$Y$30,2,FALSE)&lt;=VLOOKUP(AG117,―!$X$2:$Y$30,2,FALSE),"","error"))</f>
        <v/>
      </c>
      <c r="BS117" s="422" t="str">
        <f t="shared" si="33"/>
        <v/>
      </c>
      <c r="BT117" s="422" t="str">
        <f t="shared" si="34"/>
        <v/>
      </c>
      <c r="BU117" s="422" t="str">
        <f>IF(E117="","",IF(AND(フラグ管理用!AQ111="予算区分_地単_通常",フラグ管理用!AL111&gt;3),"error",IF(AND(フラグ管理用!AQ111="予算区分_地単_検査等",フラグ管理用!AL111&gt;6),"error",IF(AND(フラグ管理用!AQ111="予算区分_補助",フラグ管理用!AL111&lt;7),"error",""))))</f>
        <v/>
      </c>
      <c r="BV117" s="452" t="str">
        <f>フラグ管理用!AW111</f>
        <v/>
      </c>
      <c r="BW117" s="457" t="str">
        <f t="shared" si="35"/>
        <v/>
      </c>
    </row>
    <row r="118" spans="1:75">
      <c r="A118" s="6"/>
      <c r="B118" s="14"/>
      <c r="C118" s="40">
        <v>88</v>
      </c>
      <c r="D118" s="50"/>
      <c r="E118" s="57"/>
      <c r="F118" s="57"/>
      <c r="G118" s="78"/>
      <c r="H118" s="86"/>
      <c r="I118" s="96" t="str">
        <f>IF(E118="補",VLOOKUP(H118,'事業名一覧 '!$A$3:$C$55,3,FALSE),"")</f>
        <v/>
      </c>
      <c r="J118" s="112"/>
      <c r="K118" s="112"/>
      <c r="L118" s="112"/>
      <c r="M118" s="112"/>
      <c r="N118" s="112"/>
      <c r="O118" s="112"/>
      <c r="P118" s="86"/>
      <c r="Q118" s="179" t="str">
        <f t="shared" si="23"/>
        <v/>
      </c>
      <c r="R118" s="194" t="str">
        <f t="shared" si="37"/>
        <v/>
      </c>
      <c r="S118" s="200"/>
      <c r="T118" s="211"/>
      <c r="U118" s="211"/>
      <c r="V118" s="211"/>
      <c r="W118" s="233"/>
      <c r="X118" s="233"/>
      <c r="Y118" s="211"/>
      <c r="Z118" s="211"/>
      <c r="AA118" s="86"/>
      <c r="AB118" s="112"/>
      <c r="AC118" s="112"/>
      <c r="AD118" s="112"/>
      <c r="AE118" s="57"/>
      <c r="AF118" s="57"/>
      <c r="AG118" s="57"/>
      <c r="AH118" s="321"/>
      <c r="AI118" s="321"/>
      <c r="AJ118" s="86"/>
      <c r="AK118" s="86"/>
      <c r="AL118" s="354"/>
      <c r="AM118" s="372"/>
      <c r="AN118" s="381"/>
      <c r="AO118" s="392" t="str">
        <f t="shared" si="24"/>
        <v/>
      </c>
      <c r="AP118" s="397" t="str">
        <f t="shared" si="38"/>
        <v/>
      </c>
      <c r="AQ118" s="402" t="str">
        <f t="shared" si="36"/>
        <v/>
      </c>
      <c r="AR118" s="407" t="str">
        <f>IF(E118="","",IF(AND(フラグ管理用!G112=2,フラグ管理用!F112=1),"error",""))</f>
        <v/>
      </c>
      <c r="AS118" s="407" t="str">
        <f>IF(E118="","",IF(AND(フラグ管理用!G112=2,フラグ管理用!E112=1),"error",""))</f>
        <v/>
      </c>
      <c r="AT118" s="415" t="str">
        <f t="shared" si="39"/>
        <v/>
      </c>
      <c r="AU118" s="422" t="str">
        <f>IF(E118="","",IF(フラグ管理用!AX112=1,"",IF(AND(フラグ管理用!E112=1,フラグ管理用!J112=1),"",IF(AND(フラグ管理用!E112=2,フラグ管理用!F112=1,フラグ管理用!J112=1),"",IF(AND(フラグ管理用!E112=2,フラグ管理用!F112=2,フラグ管理用!G112=1),"",IF(AND(フラグ管理用!E112=2,フラグ管理用!F112=2,フラグ管理用!G112=2,フラグ管理用!K112=1),"","error"))))))</f>
        <v/>
      </c>
      <c r="AV118" s="428" t="str">
        <f t="shared" si="40"/>
        <v/>
      </c>
      <c r="AW118" s="428" t="str">
        <f t="shared" si="25"/>
        <v/>
      </c>
      <c r="AX118" s="428" t="str">
        <f t="shared" si="26"/>
        <v/>
      </c>
      <c r="AY118" s="428" t="str">
        <f>IF(E118="","",IF(AND(フラグ管理用!J112=1,フラグ管理用!O112=1),"",IF(AND(フラグ管理用!K112=1,フラグ管理用!O112&gt;1,フラグ管理用!G112=1),"","error")))</f>
        <v/>
      </c>
      <c r="AZ118" s="428" t="str">
        <f>IF(E118="","",IF(AND(フラグ管理用!O112=10,ISBLANK(P118)=FALSE),"",IF(AND(フラグ管理用!O112&lt;10,ISBLANK(P118)=TRUE),"","error")))</f>
        <v/>
      </c>
      <c r="BA118" s="422" t="str">
        <f t="shared" si="27"/>
        <v/>
      </c>
      <c r="BB118" s="422" t="str">
        <f t="shared" si="41"/>
        <v/>
      </c>
      <c r="BC118" s="422" t="str">
        <f>IF(E118="","",IF(AND(フラグ管理用!F112=2,フラグ管理用!J112=1),IF(OR(U118&lt;&gt;0,V118&lt;&gt;0,W118&lt;&gt;0,X118&lt;&gt;0),"error",""),""))</f>
        <v/>
      </c>
      <c r="BD118" s="422" t="str">
        <f>IF(E118="","",IF(AND(フラグ管理用!K112=1,フラグ管理用!G112=1),IF(OR(S118&lt;&gt;0,T118&lt;&gt;0,W118&lt;&gt;0,X118&lt;&gt;0),"error",""),""))</f>
        <v/>
      </c>
      <c r="BE118" s="422" t="str">
        <f t="shared" si="42"/>
        <v/>
      </c>
      <c r="BF118" s="422" t="str">
        <f t="shared" si="43"/>
        <v/>
      </c>
      <c r="BG118" s="422"/>
      <c r="BH118" s="422" t="str">
        <f t="shared" si="28"/>
        <v/>
      </c>
      <c r="BI118" s="422" t="str">
        <f t="shared" si="29"/>
        <v/>
      </c>
      <c r="BJ118" s="422" t="str">
        <f t="shared" si="30"/>
        <v/>
      </c>
      <c r="BK118" s="422" t="str">
        <f>IF(E118="","",IF(フラグ管理用!AD112=2,IF(AND(フラグ管理用!E112=2,フラグ管理用!AA112=1),"","error"),""))</f>
        <v/>
      </c>
      <c r="BL118" s="422" t="str">
        <f>IF(E118="","",IF(AND(フラグ管理用!E112=1,フラグ管理用!K112=1,H118&lt;&gt;"妊娠出産子育て支援交付金"),"error",""))</f>
        <v/>
      </c>
      <c r="BM118" s="422"/>
      <c r="BN118" s="422" t="str">
        <f t="shared" si="31"/>
        <v/>
      </c>
      <c r="BO118" s="422" t="str">
        <f>IF(E118="","",IF(フラグ管理用!AF112=29,"error",IF(AND(フラグ管理用!AO112="事業始期_通常",フラグ管理用!AF112&lt;17),"error",IF(AND(フラグ管理用!AO112="事業始期_補助",フラグ管理用!AF112&lt;14),"error",""))))</f>
        <v/>
      </c>
      <c r="BP118" s="422" t="str">
        <f t="shared" si="32"/>
        <v/>
      </c>
      <c r="BQ118" s="422" t="str">
        <f>IF(E118="","",IF(AND(フラグ管理用!AP112="事業終期_通常",OR(フラグ管理用!AG112&lt;17,フラグ管理用!AG112&gt;28)),"error",IF(AND(フラグ管理用!AP112="事業終期_基金",フラグ管理用!AG112&lt;17),"error","")))</f>
        <v/>
      </c>
      <c r="BR118" s="422" t="str">
        <f>IF(E118="","",IF(VLOOKUP(AF118,―!$X$2:$Y$30,2,FALSE)&lt;=VLOOKUP(AG118,―!$X$2:$Y$30,2,FALSE),"","error"))</f>
        <v/>
      </c>
      <c r="BS118" s="422" t="str">
        <f t="shared" si="33"/>
        <v/>
      </c>
      <c r="BT118" s="422" t="str">
        <f t="shared" si="34"/>
        <v/>
      </c>
      <c r="BU118" s="422" t="str">
        <f>IF(E118="","",IF(AND(フラグ管理用!AQ112="予算区分_地単_通常",フラグ管理用!AL112&gt;3),"error",IF(AND(フラグ管理用!AQ112="予算区分_地単_検査等",フラグ管理用!AL112&gt;6),"error",IF(AND(フラグ管理用!AQ112="予算区分_補助",フラグ管理用!AL112&lt;7),"error",""))))</f>
        <v/>
      </c>
      <c r="BV118" s="452" t="str">
        <f>フラグ管理用!AW112</f>
        <v/>
      </c>
      <c r="BW118" s="457" t="str">
        <f t="shared" si="35"/>
        <v/>
      </c>
    </row>
    <row r="119" spans="1:75">
      <c r="A119" s="6"/>
      <c r="B119" s="14"/>
      <c r="C119" s="40">
        <v>89</v>
      </c>
      <c r="D119" s="50"/>
      <c r="E119" s="57"/>
      <c r="F119" s="57"/>
      <c r="G119" s="78"/>
      <c r="H119" s="86"/>
      <c r="I119" s="96" t="str">
        <f>IF(E119="補",VLOOKUP(H119,'事業名一覧 '!$A$3:$C$55,3,FALSE),"")</f>
        <v/>
      </c>
      <c r="J119" s="112"/>
      <c r="K119" s="112"/>
      <c r="L119" s="112"/>
      <c r="M119" s="112"/>
      <c r="N119" s="112"/>
      <c r="O119" s="112"/>
      <c r="P119" s="86"/>
      <c r="Q119" s="179" t="str">
        <f t="shared" si="23"/>
        <v/>
      </c>
      <c r="R119" s="194" t="str">
        <f t="shared" si="37"/>
        <v/>
      </c>
      <c r="S119" s="200"/>
      <c r="T119" s="211"/>
      <c r="U119" s="211"/>
      <c r="V119" s="211"/>
      <c r="W119" s="233"/>
      <c r="X119" s="233"/>
      <c r="Y119" s="211"/>
      <c r="Z119" s="211"/>
      <c r="AA119" s="86"/>
      <c r="AB119" s="112"/>
      <c r="AC119" s="112"/>
      <c r="AD119" s="112"/>
      <c r="AE119" s="57"/>
      <c r="AF119" s="57"/>
      <c r="AG119" s="57"/>
      <c r="AH119" s="321"/>
      <c r="AI119" s="321"/>
      <c r="AJ119" s="86"/>
      <c r="AK119" s="86"/>
      <c r="AL119" s="354"/>
      <c r="AM119" s="372"/>
      <c r="AN119" s="381"/>
      <c r="AO119" s="392" t="str">
        <f t="shared" si="24"/>
        <v/>
      </c>
      <c r="AP119" s="397" t="str">
        <f t="shared" si="38"/>
        <v/>
      </c>
      <c r="AQ119" s="402" t="str">
        <f t="shared" si="36"/>
        <v/>
      </c>
      <c r="AR119" s="407" t="str">
        <f>IF(E119="","",IF(AND(フラグ管理用!G113=2,フラグ管理用!F113=1),"error",""))</f>
        <v/>
      </c>
      <c r="AS119" s="407" t="str">
        <f>IF(E119="","",IF(AND(フラグ管理用!G113=2,フラグ管理用!E113=1),"error",""))</f>
        <v/>
      </c>
      <c r="AT119" s="415" t="str">
        <f t="shared" si="39"/>
        <v/>
      </c>
      <c r="AU119" s="422" t="str">
        <f>IF(E119="","",IF(フラグ管理用!AX113=1,"",IF(AND(フラグ管理用!E113=1,フラグ管理用!J113=1),"",IF(AND(フラグ管理用!E113=2,フラグ管理用!F113=1,フラグ管理用!J113=1),"",IF(AND(フラグ管理用!E113=2,フラグ管理用!F113=2,フラグ管理用!G113=1),"",IF(AND(フラグ管理用!E113=2,フラグ管理用!F113=2,フラグ管理用!G113=2,フラグ管理用!K113=1),"","error"))))))</f>
        <v/>
      </c>
      <c r="AV119" s="428" t="str">
        <f t="shared" si="40"/>
        <v/>
      </c>
      <c r="AW119" s="428" t="str">
        <f t="shared" si="25"/>
        <v/>
      </c>
      <c r="AX119" s="428" t="str">
        <f t="shared" si="26"/>
        <v/>
      </c>
      <c r="AY119" s="428" t="str">
        <f>IF(E119="","",IF(AND(フラグ管理用!J113=1,フラグ管理用!O113=1),"",IF(AND(フラグ管理用!K113=1,フラグ管理用!O113&gt;1,フラグ管理用!G113=1),"","error")))</f>
        <v/>
      </c>
      <c r="AZ119" s="428" t="str">
        <f>IF(E119="","",IF(AND(フラグ管理用!O113=10,ISBLANK(P119)=FALSE),"",IF(AND(フラグ管理用!O113&lt;10,ISBLANK(P119)=TRUE),"","error")))</f>
        <v/>
      </c>
      <c r="BA119" s="422" t="str">
        <f t="shared" si="27"/>
        <v/>
      </c>
      <c r="BB119" s="422" t="str">
        <f t="shared" si="41"/>
        <v/>
      </c>
      <c r="BC119" s="422" t="str">
        <f>IF(E119="","",IF(AND(フラグ管理用!F113=2,フラグ管理用!J113=1),IF(OR(U119&lt;&gt;0,V119&lt;&gt;0,W119&lt;&gt;0,X119&lt;&gt;0),"error",""),""))</f>
        <v/>
      </c>
      <c r="BD119" s="422" t="str">
        <f>IF(E119="","",IF(AND(フラグ管理用!K113=1,フラグ管理用!G113=1),IF(OR(S119&lt;&gt;0,T119&lt;&gt;0,W119&lt;&gt;0,X119&lt;&gt;0),"error",""),""))</f>
        <v/>
      </c>
      <c r="BE119" s="422" t="str">
        <f t="shared" si="42"/>
        <v/>
      </c>
      <c r="BF119" s="422" t="str">
        <f t="shared" si="43"/>
        <v/>
      </c>
      <c r="BG119" s="422"/>
      <c r="BH119" s="422" t="str">
        <f t="shared" si="28"/>
        <v/>
      </c>
      <c r="BI119" s="422" t="str">
        <f t="shared" si="29"/>
        <v/>
      </c>
      <c r="BJ119" s="422" t="str">
        <f t="shared" si="30"/>
        <v/>
      </c>
      <c r="BK119" s="422" t="str">
        <f>IF(E119="","",IF(フラグ管理用!AD113=2,IF(AND(フラグ管理用!E113=2,フラグ管理用!AA113=1),"","error"),""))</f>
        <v/>
      </c>
      <c r="BL119" s="422" t="str">
        <f>IF(E119="","",IF(AND(フラグ管理用!E113=1,フラグ管理用!K113=1,H119&lt;&gt;"妊娠出産子育て支援交付金"),"error",""))</f>
        <v/>
      </c>
      <c r="BM119" s="422"/>
      <c r="BN119" s="422" t="str">
        <f t="shared" si="31"/>
        <v/>
      </c>
      <c r="BO119" s="422" t="str">
        <f>IF(E119="","",IF(フラグ管理用!AF113=29,"error",IF(AND(フラグ管理用!AO113="事業始期_通常",フラグ管理用!AF113&lt;17),"error",IF(AND(フラグ管理用!AO113="事業始期_補助",フラグ管理用!AF113&lt;14),"error",""))))</f>
        <v/>
      </c>
      <c r="BP119" s="422" t="str">
        <f t="shared" si="32"/>
        <v/>
      </c>
      <c r="BQ119" s="422" t="str">
        <f>IF(E119="","",IF(AND(フラグ管理用!AP113="事業終期_通常",OR(フラグ管理用!AG113&lt;17,フラグ管理用!AG113&gt;28)),"error",IF(AND(フラグ管理用!AP113="事業終期_基金",フラグ管理用!AG113&lt;17),"error","")))</f>
        <v/>
      </c>
      <c r="BR119" s="422" t="str">
        <f>IF(E119="","",IF(VLOOKUP(AF119,―!$X$2:$Y$30,2,FALSE)&lt;=VLOOKUP(AG119,―!$X$2:$Y$30,2,FALSE),"","error"))</f>
        <v/>
      </c>
      <c r="BS119" s="422" t="str">
        <f t="shared" si="33"/>
        <v/>
      </c>
      <c r="BT119" s="422" t="str">
        <f t="shared" si="34"/>
        <v/>
      </c>
      <c r="BU119" s="422" t="str">
        <f>IF(E119="","",IF(AND(フラグ管理用!AQ113="予算区分_地単_通常",フラグ管理用!AL113&gt;3),"error",IF(AND(フラグ管理用!AQ113="予算区分_地単_検査等",フラグ管理用!AL113&gt;6),"error",IF(AND(フラグ管理用!AQ113="予算区分_補助",フラグ管理用!AL113&lt;7),"error",""))))</f>
        <v/>
      </c>
      <c r="BV119" s="452" t="str">
        <f>フラグ管理用!AW113</f>
        <v/>
      </c>
      <c r="BW119" s="457" t="str">
        <f t="shared" si="35"/>
        <v/>
      </c>
    </row>
    <row r="120" spans="1:75">
      <c r="A120" s="6"/>
      <c r="B120" s="14"/>
      <c r="C120" s="40">
        <v>90</v>
      </c>
      <c r="D120" s="50"/>
      <c r="E120" s="57"/>
      <c r="F120" s="57"/>
      <c r="G120" s="78"/>
      <c r="H120" s="86"/>
      <c r="I120" s="96" t="str">
        <f>IF(E120="補",VLOOKUP(H120,'事業名一覧 '!$A$3:$C$55,3,FALSE),"")</f>
        <v/>
      </c>
      <c r="J120" s="112"/>
      <c r="K120" s="112"/>
      <c r="L120" s="112"/>
      <c r="M120" s="112"/>
      <c r="N120" s="112"/>
      <c r="O120" s="112"/>
      <c r="P120" s="86"/>
      <c r="Q120" s="179" t="str">
        <f t="shared" si="23"/>
        <v/>
      </c>
      <c r="R120" s="194" t="str">
        <f t="shared" si="37"/>
        <v/>
      </c>
      <c r="S120" s="200"/>
      <c r="T120" s="211"/>
      <c r="U120" s="211"/>
      <c r="V120" s="211"/>
      <c r="W120" s="233"/>
      <c r="X120" s="233"/>
      <c r="Y120" s="211"/>
      <c r="Z120" s="211"/>
      <c r="AA120" s="86"/>
      <c r="AB120" s="112"/>
      <c r="AC120" s="112"/>
      <c r="AD120" s="112"/>
      <c r="AE120" s="57"/>
      <c r="AF120" s="57"/>
      <c r="AG120" s="57"/>
      <c r="AH120" s="321"/>
      <c r="AI120" s="321"/>
      <c r="AJ120" s="86"/>
      <c r="AK120" s="86"/>
      <c r="AL120" s="354"/>
      <c r="AM120" s="372"/>
      <c r="AN120" s="381"/>
      <c r="AO120" s="392" t="str">
        <f t="shared" si="24"/>
        <v/>
      </c>
      <c r="AP120" s="397" t="str">
        <f t="shared" si="38"/>
        <v/>
      </c>
      <c r="AQ120" s="402" t="str">
        <f t="shared" si="36"/>
        <v/>
      </c>
      <c r="AR120" s="407" t="str">
        <f>IF(E120="","",IF(AND(フラグ管理用!G114=2,フラグ管理用!F114=1),"error",""))</f>
        <v/>
      </c>
      <c r="AS120" s="407" t="str">
        <f>IF(E120="","",IF(AND(フラグ管理用!G114=2,フラグ管理用!E114=1),"error",""))</f>
        <v/>
      </c>
      <c r="AT120" s="415" t="str">
        <f t="shared" si="39"/>
        <v/>
      </c>
      <c r="AU120" s="422" t="str">
        <f>IF(E120="","",IF(フラグ管理用!AX114=1,"",IF(AND(フラグ管理用!E114=1,フラグ管理用!J114=1),"",IF(AND(フラグ管理用!E114=2,フラグ管理用!F114=1,フラグ管理用!J114=1),"",IF(AND(フラグ管理用!E114=2,フラグ管理用!F114=2,フラグ管理用!G114=1),"",IF(AND(フラグ管理用!E114=2,フラグ管理用!F114=2,フラグ管理用!G114=2,フラグ管理用!K114=1),"","error"))))))</f>
        <v/>
      </c>
      <c r="AV120" s="428" t="str">
        <f t="shared" si="40"/>
        <v/>
      </c>
      <c r="AW120" s="428" t="str">
        <f t="shared" si="25"/>
        <v/>
      </c>
      <c r="AX120" s="428" t="str">
        <f t="shared" si="26"/>
        <v/>
      </c>
      <c r="AY120" s="428" t="str">
        <f>IF(E120="","",IF(AND(フラグ管理用!J114=1,フラグ管理用!O114=1),"",IF(AND(フラグ管理用!K114=1,フラグ管理用!O114&gt;1,フラグ管理用!G114=1),"","error")))</f>
        <v/>
      </c>
      <c r="AZ120" s="428" t="str">
        <f>IF(E120="","",IF(AND(フラグ管理用!O114=10,ISBLANK(P120)=FALSE),"",IF(AND(フラグ管理用!O114&lt;10,ISBLANK(P120)=TRUE),"","error")))</f>
        <v/>
      </c>
      <c r="BA120" s="422" t="str">
        <f t="shared" si="27"/>
        <v/>
      </c>
      <c r="BB120" s="422" t="str">
        <f t="shared" si="41"/>
        <v/>
      </c>
      <c r="BC120" s="422" t="str">
        <f>IF(E120="","",IF(AND(フラグ管理用!F114=2,フラグ管理用!J114=1),IF(OR(U120&lt;&gt;0,V120&lt;&gt;0,W120&lt;&gt;0,X120&lt;&gt;0),"error",""),""))</f>
        <v/>
      </c>
      <c r="BD120" s="422" t="str">
        <f>IF(E120="","",IF(AND(フラグ管理用!K114=1,フラグ管理用!G114=1),IF(OR(S120&lt;&gt;0,T120&lt;&gt;0,W120&lt;&gt;0,X120&lt;&gt;0),"error",""),""))</f>
        <v/>
      </c>
      <c r="BE120" s="422" t="str">
        <f t="shared" si="42"/>
        <v/>
      </c>
      <c r="BF120" s="422" t="str">
        <f t="shared" si="43"/>
        <v/>
      </c>
      <c r="BG120" s="422"/>
      <c r="BH120" s="422" t="str">
        <f t="shared" si="28"/>
        <v/>
      </c>
      <c r="BI120" s="422" t="str">
        <f t="shared" si="29"/>
        <v/>
      </c>
      <c r="BJ120" s="422" t="str">
        <f t="shared" si="30"/>
        <v/>
      </c>
      <c r="BK120" s="422" t="str">
        <f>IF(E120="","",IF(フラグ管理用!AD114=2,IF(AND(フラグ管理用!E114=2,フラグ管理用!AA114=1),"","error"),""))</f>
        <v/>
      </c>
      <c r="BL120" s="422" t="str">
        <f>IF(E120="","",IF(AND(フラグ管理用!E114=1,フラグ管理用!K114=1,H120&lt;&gt;"妊娠出産子育て支援交付金"),"error",""))</f>
        <v/>
      </c>
      <c r="BM120" s="422"/>
      <c r="BN120" s="422" t="str">
        <f t="shared" si="31"/>
        <v/>
      </c>
      <c r="BO120" s="422" t="str">
        <f>IF(E120="","",IF(フラグ管理用!AF114=29,"error",IF(AND(フラグ管理用!AO114="事業始期_通常",フラグ管理用!AF114&lt;17),"error",IF(AND(フラグ管理用!AO114="事業始期_補助",フラグ管理用!AF114&lt;14),"error",""))))</f>
        <v/>
      </c>
      <c r="BP120" s="422" t="str">
        <f t="shared" si="32"/>
        <v/>
      </c>
      <c r="BQ120" s="422" t="str">
        <f>IF(E120="","",IF(AND(フラグ管理用!AP114="事業終期_通常",OR(フラグ管理用!AG114&lt;17,フラグ管理用!AG114&gt;28)),"error",IF(AND(フラグ管理用!AP114="事業終期_基金",フラグ管理用!AG114&lt;17),"error","")))</f>
        <v/>
      </c>
      <c r="BR120" s="422" t="str">
        <f>IF(E120="","",IF(VLOOKUP(AF120,―!$X$2:$Y$30,2,FALSE)&lt;=VLOOKUP(AG120,―!$X$2:$Y$30,2,FALSE),"","error"))</f>
        <v/>
      </c>
      <c r="BS120" s="422" t="str">
        <f t="shared" si="33"/>
        <v/>
      </c>
      <c r="BT120" s="422" t="str">
        <f t="shared" si="34"/>
        <v/>
      </c>
      <c r="BU120" s="422" t="str">
        <f>IF(E120="","",IF(AND(フラグ管理用!AQ114="予算区分_地単_通常",フラグ管理用!AL114&gt;3),"error",IF(AND(フラグ管理用!AQ114="予算区分_地単_検査等",フラグ管理用!AL114&gt;6),"error",IF(AND(フラグ管理用!AQ114="予算区分_補助",フラグ管理用!AL114&lt;7),"error",""))))</f>
        <v/>
      </c>
      <c r="BV120" s="452" t="str">
        <f>フラグ管理用!AW114</f>
        <v/>
      </c>
      <c r="BW120" s="457" t="str">
        <f t="shared" si="35"/>
        <v/>
      </c>
    </row>
    <row r="121" spans="1:75">
      <c r="A121" s="6"/>
      <c r="B121" s="14"/>
      <c r="C121" s="40">
        <v>91</v>
      </c>
      <c r="D121" s="50"/>
      <c r="E121" s="57"/>
      <c r="F121" s="57"/>
      <c r="G121" s="78"/>
      <c r="H121" s="86"/>
      <c r="I121" s="96" t="str">
        <f>IF(E121="補",VLOOKUP(H121,'事業名一覧 '!$A$3:$C$55,3,FALSE),"")</f>
        <v/>
      </c>
      <c r="J121" s="112"/>
      <c r="K121" s="112"/>
      <c r="L121" s="112"/>
      <c r="M121" s="112"/>
      <c r="N121" s="112"/>
      <c r="O121" s="112"/>
      <c r="P121" s="86"/>
      <c r="Q121" s="179" t="str">
        <f t="shared" si="23"/>
        <v/>
      </c>
      <c r="R121" s="194" t="str">
        <f t="shared" si="37"/>
        <v/>
      </c>
      <c r="S121" s="200"/>
      <c r="T121" s="211"/>
      <c r="U121" s="211"/>
      <c r="V121" s="211"/>
      <c r="W121" s="233"/>
      <c r="X121" s="233"/>
      <c r="Y121" s="211"/>
      <c r="Z121" s="211"/>
      <c r="AA121" s="86"/>
      <c r="AB121" s="112"/>
      <c r="AC121" s="112"/>
      <c r="AD121" s="112"/>
      <c r="AE121" s="57"/>
      <c r="AF121" s="57"/>
      <c r="AG121" s="57"/>
      <c r="AH121" s="321"/>
      <c r="AI121" s="321"/>
      <c r="AJ121" s="86"/>
      <c r="AK121" s="86"/>
      <c r="AL121" s="354"/>
      <c r="AM121" s="372"/>
      <c r="AN121" s="381"/>
      <c r="AO121" s="392" t="str">
        <f t="shared" si="24"/>
        <v/>
      </c>
      <c r="AP121" s="397" t="str">
        <f t="shared" si="38"/>
        <v/>
      </c>
      <c r="AQ121" s="402" t="str">
        <f t="shared" si="36"/>
        <v/>
      </c>
      <c r="AR121" s="407" t="str">
        <f>IF(E121="","",IF(AND(フラグ管理用!G115=2,フラグ管理用!F115=1),"error",""))</f>
        <v/>
      </c>
      <c r="AS121" s="407" t="str">
        <f>IF(E121="","",IF(AND(フラグ管理用!G115=2,フラグ管理用!E115=1),"error",""))</f>
        <v/>
      </c>
      <c r="AT121" s="415" t="str">
        <f t="shared" si="39"/>
        <v/>
      </c>
      <c r="AU121" s="422" t="str">
        <f>IF(E121="","",IF(フラグ管理用!AX115=1,"",IF(AND(フラグ管理用!E115=1,フラグ管理用!J115=1),"",IF(AND(フラグ管理用!E115=2,フラグ管理用!F115=1,フラグ管理用!J115=1),"",IF(AND(フラグ管理用!E115=2,フラグ管理用!F115=2,フラグ管理用!G115=1),"",IF(AND(フラグ管理用!E115=2,フラグ管理用!F115=2,フラグ管理用!G115=2,フラグ管理用!K115=1),"","error"))))))</f>
        <v/>
      </c>
      <c r="AV121" s="428" t="str">
        <f t="shared" si="40"/>
        <v/>
      </c>
      <c r="AW121" s="428" t="str">
        <f t="shared" si="25"/>
        <v/>
      </c>
      <c r="AX121" s="428" t="str">
        <f t="shared" si="26"/>
        <v/>
      </c>
      <c r="AY121" s="428" t="str">
        <f>IF(E121="","",IF(AND(フラグ管理用!J115=1,フラグ管理用!O115=1),"",IF(AND(フラグ管理用!K115=1,フラグ管理用!O115&gt;1,フラグ管理用!G115=1),"","error")))</f>
        <v/>
      </c>
      <c r="AZ121" s="428" t="str">
        <f>IF(E121="","",IF(AND(フラグ管理用!O115=10,ISBLANK(P121)=FALSE),"",IF(AND(フラグ管理用!O115&lt;10,ISBLANK(P121)=TRUE),"","error")))</f>
        <v/>
      </c>
      <c r="BA121" s="422" t="str">
        <f t="shared" si="27"/>
        <v/>
      </c>
      <c r="BB121" s="422" t="str">
        <f t="shared" si="41"/>
        <v/>
      </c>
      <c r="BC121" s="422" t="str">
        <f>IF(E121="","",IF(AND(フラグ管理用!F115=2,フラグ管理用!J115=1),IF(OR(U121&lt;&gt;0,V121&lt;&gt;0,W121&lt;&gt;0,X121&lt;&gt;0),"error",""),""))</f>
        <v/>
      </c>
      <c r="BD121" s="422" t="str">
        <f>IF(E121="","",IF(AND(フラグ管理用!K115=1,フラグ管理用!G115=1),IF(OR(S121&lt;&gt;0,T121&lt;&gt;0,W121&lt;&gt;0,X121&lt;&gt;0),"error",""),""))</f>
        <v/>
      </c>
      <c r="BE121" s="422" t="str">
        <f t="shared" si="42"/>
        <v/>
      </c>
      <c r="BF121" s="422" t="str">
        <f t="shared" si="43"/>
        <v/>
      </c>
      <c r="BG121" s="422"/>
      <c r="BH121" s="422" t="str">
        <f t="shared" si="28"/>
        <v/>
      </c>
      <c r="BI121" s="422" t="str">
        <f t="shared" si="29"/>
        <v/>
      </c>
      <c r="BJ121" s="422" t="str">
        <f t="shared" si="30"/>
        <v/>
      </c>
      <c r="BK121" s="422" t="str">
        <f>IF(E121="","",IF(フラグ管理用!AD115=2,IF(AND(フラグ管理用!E115=2,フラグ管理用!AA115=1),"","error"),""))</f>
        <v/>
      </c>
      <c r="BL121" s="422" t="str">
        <f>IF(E121="","",IF(AND(フラグ管理用!E115=1,フラグ管理用!K115=1,H121&lt;&gt;"妊娠出産子育て支援交付金"),"error",""))</f>
        <v/>
      </c>
      <c r="BM121" s="422"/>
      <c r="BN121" s="422" t="str">
        <f t="shared" si="31"/>
        <v/>
      </c>
      <c r="BO121" s="422" t="str">
        <f>IF(E121="","",IF(フラグ管理用!AF115=29,"error",IF(AND(フラグ管理用!AO115="事業始期_通常",フラグ管理用!AF115&lt;17),"error",IF(AND(フラグ管理用!AO115="事業始期_補助",フラグ管理用!AF115&lt;14),"error",""))))</f>
        <v/>
      </c>
      <c r="BP121" s="422" t="str">
        <f t="shared" si="32"/>
        <v/>
      </c>
      <c r="BQ121" s="422" t="str">
        <f>IF(E121="","",IF(AND(フラグ管理用!AP115="事業終期_通常",OR(フラグ管理用!AG115&lt;17,フラグ管理用!AG115&gt;28)),"error",IF(AND(フラグ管理用!AP115="事業終期_基金",フラグ管理用!AG115&lt;17),"error","")))</f>
        <v/>
      </c>
      <c r="BR121" s="422" t="str">
        <f>IF(E121="","",IF(VLOOKUP(AF121,―!$X$2:$Y$30,2,FALSE)&lt;=VLOOKUP(AG121,―!$X$2:$Y$30,2,FALSE),"","error"))</f>
        <v/>
      </c>
      <c r="BS121" s="422" t="str">
        <f t="shared" si="33"/>
        <v/>
      </c>
      <c r="BT121" s="422" t="str">
        <f t="shared" si="34"/>
        <v/>
      </c>
      <c r="BU121" s="422" t="str">
        <f>IF(E121="","",IF(AND(フラグ管理用!AQ115="予算区分_地単_通常",フラグ管理用!AL115&gt;3),"error",IF(AND(フラグ管理用!AQ115="予算区分_地単_検査等",フラグ管理用!AL115&gt;6),"error",IF(AND(フラグ管理用!AQ115="予算区分_補助",フラグ管理用!AL115&lt;7),"error",""))))</f>
        <v/>
      </c>
      <c r="BV121" s="452" t="str">
        <f>フラグ管理用!AW115</f>
        <v/>
      </c>
      <c r="BW121" s="457" t="str">
        <f t="shared" si="35"/>
        <v/>
      </c>
    </row>
    <row r="122" spans="1:75">
      <c r="A122" s="6"/>
      <c r="B122" s="14"/>
      <c r="C122" s="40">
        <v>92</v>
      </c>
      <c r="D122" s="50"/>
      <c r="E122" s="57"/>
      <c r="F122" s="57"/>
      <c r="G122" s="78"/>
      <c r="H122" s="86"/>
      <c r="I122" s="96" t="str">
        <f>IF(E122="補",VLOOKUP(H122,'事業名一覧 '!$A$3:$C$55,3,FALSE),"")</f>
        <v/>
      </c>
      <c r="J122" s="112"/>
      <c r="K122" s="112"/>
      <c r="L122" s="112"/>
      <c r="M122" s="112"/>
      <c r="N122" s="112"/>
      <c r="O122" s="112"/>
      <c r="P122" s="86"/>
      <c r="Q122" s="179" t="str">
        <f t="shared" si="23"/>
        <v/>
      </c>
      <c r="R122" s="194" t="str">
        <f t="shared" si="37"/>
        <v/>
      </c>
      <c r="S122" s="200"/>
      <c r="T122" s="211"/>
      <c r="U122" s="211"/>
      <c r="V122" s="211"/>
      <c r="W122" s="233"/>
      <c r="X122" s="233"/>
      <c r="Y122" s="211"/>
      <c r="Z122" s="211"/>
      <c r="AA122" s="86"/>
      <c r="AB122" s="112"/>
      <c r="AC122" s="112"/>
      <c r="AD122" s="112"/>
      <c r="AE122" s="57"/>
      <c r="AF122" s="57"/>
      <c r="AG122" s="57"/>
      <c r="AH122" s="321"/>
      <c r="AI122" s="321"/>
      <c r="AJ122" s="86"/>
      <c r="AK122" s="86"/>
      <c r="AL122" s="354"/>
      <c r="AM122" s="372"/>
      <c r="AN122" s="381"/>
      <c r="AO122" s="392" t="str">
        <f t="shared" si="24"/>
        <v/>
      </c>
      <c r="AP122" s="397" t="str">
        <f t="shared" si="38"/>
        <v/>
      </c>
      <c r="AQ122" s="402" t="str">
        <f t="shared" si="36"/>
        <v/>
      </c>
      <c r="AR122" s="407" t="str">
        <f>IF(E122="","",IF(AND(フラグ管理用!G116=2,フラグ管理用!F116=1),"error",""))</f>
        <v/>
      </c>
      <c r="AS122" s="407" t="str">
        <f>IF(E122="","",IF(AND(フラグ管理用!G116=2,フラグ管理用!E116=1),"error",""))</f>
        <v/>
      </c>
      <c r="AT122" s="415" t="str">
        <f t="shared" si="39"/>
        <v/>
      </c>
      <c r="AU122" s="422" t="str">
        <f>IF(E122="","",IF(フラグ管理用!AX116=1,"",IF(AND(フラグ管理用!E116=1,フラグ管理用!J116=1),"",IF(AND(フラグ管理用!E116=2,フラグ管理用!F116=1,フラグ管理用!J116=1),"",IF(AND(フラグ管理用!E116=2,フラグ管理用!F116=2,フラグ管理用!G116=1),"",IF(AND(フラグ管理用!E116=2,フラグ管理用!F116=2,フラグ管理用!G116=2,フラグ管理用!K116=1),"","error"))))))</f>
        <v/>
      </c>
      <c r="AV122" s="428" t="str">
        <f t="shared" si="40"/>
        <v/>
      </c>
      <c r="AW122" s="428" t="str">
        <f t="shared" si="25"/>
        <v/>
      </c>
      <c r="AX122" s="428" t="str">
        <f t="shared" si="26"/>
        <v/>
      </c>
      <c r="AY122" s="428" t="str">
        <f>IF(E122="","",IF(AND(フラグ管理用!J116=1,フラグ管理用!O116=1),"",IF(AND(フラグ管理用!K116=1,フラグ管理用!O116&gt;1,フラグ管理用!G116=1),"","error")))</f>
        <v/>
      </c>
      <c r="AZ122" s="428" t="str">
        <f>IF(E122="","",IF(AND(フラグ管理用!O116=10,ISBLANK(P122)=FALSE),"",IF(AND(フラグ管理用!O116&lt;10,ISBLANK(P122)=TRUE),"","error")))</f>
        <v/>
      </c>
      <c r="BA122" s="422" t="str">
        <f t="shared" si="27"/>
        <v/>
      </c>
      <c r="BB122" s="422" t="str">
        <f t="shared" si="41"/>
        <v/>
      </c>
      <c r="BC122" s="422" t="str">
        <f>IF(E122="","",IF(AND(フラグ管理用!F116=2,フラグ管理用!J116=1),IF(OR(U122&lt;&gt;0,V122&lt;&gt;0,W122&lt;&gt;0,X122&lt;&gt;0),"error",""),""))</f>
        <v/>
      </c>
      <c r="BD122" s="422" t="str">
        <f>IF(E122="","",IF(AND(フラグ管理用!K116=1,フラグ管理用!G116=1),IF(OR(S122&lt;&gt;0,T122&lt;&gt;0,W122&lt;&gt;0,X122&lt;&gt;0),"error",""),""))</f>
        <v/>
      </c>
      <c r="BE122" s="422" t="str">
        <f t="shared" si="42"/>
        <v/>
      </c>
      <c r="BF122" s="422" t="str">
        <f t="shared" si="43"/>
        <v/>
      </c>
      <c r="BG122" s="422"/>
      <c r="BH122" s="422" t="str">
        <f t="shared" si="28"/>
        <v/>
      </c>
      <c r="BI122" s="422" t="str">
        <f t="shared" si="29"/>
        <v/>
      </c>
      <c r="BJ122" s="422" t="str">
        <f t="shared" si="30"/>
        <v/>
      </c>
      <c r="BK122" s="422" t="str">
        <f>IF(E122="","",IF(フラグ管理用!AD116=2,IF(AND(フラグ管理用!E116=2,フラグ管理用!AA116=1),"","error"),""))</f>
        <v/>
      </c>
      <c r="BL122" s="422" t="str">
        <f>IF(E122="","",IF(AND(フラグ管理用!E116=1,フラグ管理用!K116=1,H122&lt;&gt;"妊娠出産子育て支援交付金"),"error",""))</f>
        <v/>
      </c>
      <c r="BM122" s="422"/>
      <c r="BN122" s="422" t="str">
        <f t="shared" si="31"/>
        <v/>
      </c>
      <c r="BO122" s="422" t="str">
        <f>IF(E122="","",IF(フラグ管理用!AF116=29,"error",IF(AND(フラグ管理用!AO116="事業始期_通常",フラグ管理用!AF116&lt;17),"error",IF(AND(フラグ管理用!AO116="事業始期_補助",フラグ管理用!AF116&lt;14),"error",""))))</f>
        <v/>
      </c>
      <c r="BP122" s="422" t="str">
        <f t="shared" si="32"/>
        <v/>
      </c>
      <c r="BQ122" s="422" t="str">
        <f>IF(E122="","",IF(AND(フラグ管理用!AP116="事業終期_通常",OR(フラグ管理用!AG116&lt;17,フラグ管理用!AG116&gt;28)),"error",IF(AND(フラグ管理用!AP116="事業終期_基金",フラグ管理用!AG116&lt;17),"error","")))</f>
        <v/>
      </c>
      <c r="BR122" s="422" t="str">
        <f>IF(E122="","",IF(VLOOKUP(AF122,―!$X$2:$Y$30,2,FALSE)&lt;=VLOOKUP(AG122,―!$X$2:$Y$30,2,FALSE),"","error"))</f>
        <v/>
      </c>
      <c r="BS122" s="422" t="str">
        <f t="shared" si="33"/>
        <v/>
      </c>
      <c r="BT122" s="422" t="str">
        <f t="shared" si="34"/>
        <v/>
      </c>
      <c r="BU122" s="422" t="str">
        <f>IF(E122="","",IF(AND(フラグ管理用!AQ116="予算区分_地単_通常",フラグ管理用!AL116&gt;3),"error",IF(AND(フラグ管理用!AQ116="予算区分_地単_検査等",フラグ管理用!AL116&gt;6),"error",IF(AND(フラグ管理用!AQ116="予算区分_補助",フラグ管理用!AL116&lt;7),"error",""))))</f>
        <v/>
      </c>
      <c r="BV122" s="452" t="str">
        <f>フラグ管理用!AW116</f>
        <v/>
      </c>
      <c r="BW122" s="457" t="str">
        <f t="shared" si="35"/>
        <v/>
      </c>
    </row>
    <row r="123" spans="1:75">
      <c r="A123" s="6"/>
      <c r="B123" s="14"/>
      <c r="C123" s="40">
        <v>93</v>
      </c>
      <c r="D123" s="50"/>
      <c r="E123" s="57"/>
      <c r="F123" s="57"/>
      <c r="G123" s="78"/>
      <c r="H123" s="86"/>
      <c r="I123" s="96" t="str">
        <f>IF(E123="補",VLOOKUP(H123,'事業名一覧 '!$A$3:$C$55,3,FALSE),"")</f>
        <v/>
      </c>
      <c r="J123" s="112"/>
      <c r="K123" s="112"/>
      <c r="L123" s="112"/>
      <c r="M123" s="112"/>
      <c r="N123" s="112"/>
      <c r="O123" s="112"/>
      <c r="P123" s="86"/>
      <c r="Q123" s="179" t="str">
        <f t="shared" si="23"/>
        <v/>
      </c>
      <c r="R123" s="194" t="str">
        <f t="shared" si="37"/>
        <v/>
      </c>
      <c r="S123" s="200"/>
      <c r="T123" s="211"/>
      <c r="U123" s="211"/>
      <c r="V123" s="211"/>
      <c r="W123" s="233"/>
      <c r="X123" s="233"/>
      <c r="Y123" s="211"/>
      <c r="Z123" s="211"/>
      <c r="AA123" s="86"/>
      <c r="AB123" s="112"/>
      <c r="AC123" s="112"/>
      <c r="AD123" s="112"/>
      <c r="AE123" s="57"/>
      <c r="AF123" s="57"/>
      <c r="AG123" s="57"/>
      <c r="AH123" s="321"/>
      <c r="AI123" s="321"/>
      <c r="AJ123" s="86"/>
      <c r="AK123" s="86"/>
      <c r="AL123" s="354"/>
      <c r="AM123" s="372"/>
      <c r="AN123" s="381"/>
      <c r="AO123" s="392" t="str">
        <f t="shared" si="24"/>
        <v/>
      </c>
      <c r="AP123" s="397" t="str">
        <f t="shared" si="38"/>
        <v/>
      </c>
      <c r="AQ123" s="402" t="str">
        <f t="shared" si="36"/>
        <v/>
      </c>
      <c r="AR123" s="407" t="str">
        <f>IF(E123="","",IF(AND(フラグ管理用!G117=2,フラグ管理用!F117=1),"error",""))</f>
        <v/>
      </c>
      <c r="AS123" s="407" t="str">
        <f>IF(E123="","",IF(AND(フラグ管理用!G117=2,フラグ管理用!E117=1),"error",""))</f>
        <v/>
      </c>
      <c r="AT123" s="415" t="str">
        <f t="shared" si="39"/>
        <v/>
      </c>
      <c r="AU123" s="422" t="str">
        <f>IF(E123="","",IF(フラグ管理用!AX117=1,"",IF(AND(フラグ管理用!E117=1,フラグ管理用!J117=1),"",IF(AND(フラグ管理用!E117=2,フラグ管理用!F117=1,フラグ管理用!J117=1),"",IF(AND(フラグ管理用!E117=2,フラグ管理用!F117=2,フラグ管理用!G117=1),"",IF(AND(フラグ管理用!E117=2,フラグ管理用!F117=2,フラグ管理用!G117=2,フラグ管理用!K117=1),"","error"))))))</f>
        <v/>
      </c>
      <c r="AV123" s="428" t="str">
        <f t="shared" si="40"/>
        <v/>
      </c>
      <c r="AW123" s="428" t="str">
        <f t="shared" si="25"/>
        <v/>
      </c>
      <c r="AX123" s="428" t="str">
        <f t="shared" si="26"/>
        <v/>
      </c>
      <c r="AY123" s="428" t="str">
        <f>IF(E123="","",IF(AND(フラグ管理用!J117=1,フラグ管理用!O117=1),"",IF(AND(フラグ管理用!K117=1,フラグ管理用!O117&gt;1,フラグ管理用!G117=1),"","error")))</f>
        <v/>
      </c>
      <c r="AZ123" s="428" t="str">
        <f>IF(E123="","",IF(AND(フラグ管理用!O117=10,ISBLANK(P123)=FALSE),"",IF(AND(フラグ管理用!O117&lt;10,ISBLANK(P123)=TRUE),"","error")))</f>
        <v/>
      </c>
      <c r="BA123" s="422" t="str">
        <f t="shared" si="27"/>
        <v/>
      </c>
      <c r="BB123" s="422" t="str">
        <f t="shared" si="41"/>
        <v/>
      </c>
      <c r="BC123" s="422" t="str">
        <f>IF(E123="","",IF(AND(フラグ管理用!F117=2,フラグ管理用!J117=1),IF(OR(U123&lt;&gt;0,V123&lt;&gt;0,W123&lt;&gt;0,X123&lt;&gt;0),"error",""),""))</f>
        <v/>
      </c>
      <c r="BD123" s="422" t="str">
        <f>IF(E123="","",IF(AND(フラグ管理用!K117=1,フラグ管理用!G117=1),IF(OR(S123&lt;&gt;0,T123&lt;&gt;0,W123&lt;&gt;0,X123&lt;&gt;0),"error",""),""))</f>
        <v/>
      </c>
      <c r="BE123" s="422" t="str">
        <f t="shared" si="42"/>
        <v/>
      </c>
      <c r="BF123" s="422" t="str">
        <f t="shared" si="43"/>
        <v/>
      </c>
      <c r="BG123" s="422"/>
      <c r="BH123" s="422" t="str">
        <f t="shared" si="28"/>
        <v/>
      </c>
      <c r="BI123" s="422" t="str">
        <f t="shared" si="29"/>
        <v/>
      </c>
      <c r="BJ123" s="422" t="str">
        <f t="shared" si="30"/>
        <v/>
      </c>
      <c r="BK123" s="422" t="str">
        <f>IF(E123="","",IF(フラグ管理用!AD117=2,IF(AND(フラグ管理用!E117=2,フラグ管理用!AA117=1),"","error"),""))</f>
        <v/>
      </c>
      <c r="BL123" s="422" t="str">
        <f>IF(E123="","",IF(AND(フラグ管理用!E117=1,フラグ管理用!K117=1,H123&lt;&gt;"妊娠出産子育て支援交付金"),"error",""))</f>
        <v/>
      </c>
      <c r="BM123" s="422"/>
      <c r="BN123" s="422" t="str">
        <f t="shared" si="31"/>
        <v/>
      </c>
      <c r="BO123" s="422" t="str">
        <f>IF(E123="","",IF(フラグ管理用!AF117=29,"error",IF(AND(フラグ管理用!AO117="事業始期_通常",フラグ管理用!AF117&lt;17),"error",IF(AND(フラグ管理用!AO117="事業始期_補助",フラグ管理用!AF117&lt;14),"error",""))))</f>
        <v/>
      </c>
      <c r="BP123" s="422" t="str">
        <f t="shared" si="32"/>
        <v/>
      </c>
      <c r="BQ123" s="422" t="str">
        <f>IF(E123="","",IF(AND(フラグ管理用!AP117="事業終期_通常",OR(フラグ管理用!AG117&lt;17,フラグ管理用!AG117&gt;28)),"error",IF(AND(フラグ管理用!AP117="事業終期_基金",フラグ管理用!AG117&lt;17),"error","")))</f>
        <v/>
      </c>
      <c r="BR123" s="422" t="str">
        <f>IF(E123="","",IF(VLOOKUP(AF123,―!$X$2:$Y$30,2,FALSE)&lt;=VLOOKUP(AG123,―!$X$2:$Y$30,2,FALSE),"","error"))</f>
        <v/>
      </c>
      <c r="BS123" s="422" t="str">
        <f t="shared" si="33"/>
        <v/>
      </c>
      <c r="BT123" s="422" t="str">
        <f t="shared" si="34"/>
        <v/>
      </c>
      <c r="BU123" s="422" t="str">
        <f>IF(E123="","",IF(AND(フラグ管理用!AQ117="予算区分_地単_通常",フラグ管理用!AL117&gt;3),"error",IF(AND(フラグ管理用!AQ117="予算区分_地単_検査等",フラグ管理用!AL117&gt;6),"error",IF(AND(フラグ管理用!AQ117="予算区分_補助",フラグ管理用!AL117&lt;7),"error",""))))</f>
        <v/>
      </c>
      <c r="BV123" s="452" t="str">
        <f>フラグ管理用!AW117</f>
        <v/>
      </c>
      <c r="BW123" s="457" t="str">
        <f t="shared" si="35"/>
        <v/>
      </c>
    </row>
    <row r="124" spans="1:75">
      <c r="A124" s="6"/>
      <c r="B124" s="14"/>
      <c r="C124" s="40">
        <v>94</v>
      </c>
      <c r="D124" s="50"/>
      <c r="E124" s="57"/>
      <c r="F124" s="57"/>
      <c r="G124" s="78"/>
      <c r="H124" s="86"/>
      <c r="I124" s="96" t="str">
        <f>IF(E124="補",VLOOKUP(H124,'事業名一覧 '!$A$3:$C$55,3,FALSE),"")</f>
        <v/>
      </c>
      <c r="J124" s="112"/>
      <c r="K124" s="112"/>
      <c r="L124" s="112"/>
      <c r="M124" s="112"/>
      <c r="N124" s="112"/>
      <c r="O124" s="112"/>
      <c r="P124" s="86"/>
      <c r="Q124" s="179" t="str">
        <f t="shared" si="23"/>
        <v/>
      </c>
      <c r="R124" s="194" t="str">
        <f t="shared" si="37"/>
        <v/>
      </c>
      <c r="S124" s="200"/>
      <c r="T124" s="211"/>
      <c r="U124" s="211"/>
      <c r="V124" s="211"/>
      <c r="W124" s="233"/>
      <c r="X124" s="233"/>
      <c r="Y124" s="211"/>
      <c r="Z124" s="211"/>
      <c r="AA124" s="86"/>
      <c r="AB124" s="112"/>
      <c r="AC124" s="112"/>
      <c r="AD124" s="112"/>
      <c r="AE124" s="57"/>
      <c r="AF124" s="57"/>
      <c r="AG124" s="57"/>
      <c r="AH124" s="321"/>
      <c r="AI124" s="321"/>
      <c r="AJ124" s="86"/>
      <c r="AK124" s="86"/>
      <c r="AL124" s="354"/>
      <c r="AM124" s="372"/>
      <c r="AN124" s="381"/>
      <c r="AO124" s="392" t="str">
        <f t="shared" si="24"/>
        <v/>
      </c>
      <c r="AP124" s="397" t="str">
        <f t="shared" si="38"/>
        <v/>
      </c>
      <c r="AQ124" s="402" t="str">
        <f t="shared" si="36"/>
        <v/>
      </c>
      <c r="AR124" s="407" t="str">
        <f>IF(E124="","",IF(AND(フラグ管理用!G118=2,フラグ管理用!F118=1),"error",""))</f>
        <v/>
      </c>
      <c r="AS124" s="407" t="str">
        <f>IF(E124="","",IF(AND(フラグ管理用!G118=2,フラグ管理用!E118=1),"error",""))</f>
        <v/>
      </c>
      <c r="AT124" s="415" t="str">
        <f t="shared" si="39"/>
        <v/>
      </c>
      <c r="AU124" s="422" t="str">
        <f>IF(E124="","",IF(フラグ管理用!AX118=1,"",IF(AND(フラグ管理用!E118=1,フラグ管理用!J118=1),"",IF(AND(フラグ管理用!E118=2,フラグ管理用!F118=1,フラグ管理用!J118=1),"",IF(AND(フラグ管理用!E118=2,フラグ管理用!F118=2,フラグ管理用!G118=1),"",IF(AND(フラグ管理用!E118=2,フラグ管理用!F118=2,フラグ管理用!G118=2,フラグ管理用!K118=1),"","error"))))))</f>
        <v/>
      </c>
      <c r="AV124" s="428" t="str">
        <f t="shared" si="40"/>
        <v/>
      </c>
      <c r="AW124" s="428" t="str">
        <f t="shared" si="25"/>
        <v/>
      </c>
      <c r="AX124" s="428" t="str">
        <f t="shared" si="26"/>
        <v/>
      </c>
      <c r="AY124" s="428" t="str">
        <f>IF(E124="","",IF(AND(フラグ管理用!J118=1,フラグ管理用!O118=1),"",IF(AND(フラグ管理用!K118=1,フラグ管理用!O118&gt;1,フラグ管理用!G118=1),"","error")))</f>
        <v/>
      </c>
      <c r="AZ124" s="428" t="str">
        <f>IF(E124="","",IF(AND(フラグ管理用!O118=10,ISBLANK(P124)=FALSE),"",IF(AND(フラグ管理用!O118&lt;10,ISBLANK(P124)=TRUE),"","error")))</f>
        <v/>
      </c>
      <c r="BA124" s="422" t="str">
        <f t="shared" si="27"/>
        <v/>
      </c>
      <c r="BB124" s="422" t="str">
        <f t="shared" si="41"/>
        <v/>
      </c>
      <c r="BC124" s="422" t="str">
        <f>IF(E124="","",IF(AND(フラグ管理用!F118=2,フラグ管理用!J118=1),IF(OR(U124&lt;&gt;0,V124&lt;&gt;0,W124&lt;&gt;0,X124&lt;&gt;0),"error",""),""))</f>
        <v/>
      </c>
      <c r="BD124" s="422" t="str">
        <f>IF(E124="","",IF(AND(フラグ管理用!K118=1,フラグ管理用!G118=1),IF(OR(S124&lt;&gt;0,T124&lt;&gt;0,W124&lt;&gt;0,X124&lt;&gt;0),"error",""),""))</f>
        <v/>
      </c>
      <c r="BE124" s="422" t="str">
        <f t="shared" si="42"/>
        <v/>
      </c>
      <c r="BF124" s="422" t="str">
        <f t="shared" si="43"/>
        <v/>
      </c>
      <c r="BG124" s="422"/>
      <c r="BH124" s="422" t="str">
        <f t="shared" si="28"/>
        <v/>
      </c>
      <c r="BI124" s="422" t="str">
        <f t="shared" si="29"/>
        <v/>
      </c>
      <c r="BJ124" s="422" t="str">
        <f t="shared" si="30"/>
        <v/>
      </c>
      <c r="BK124" s="422" t="str">
        <f>IF(E124="","",IF(フラグ管理用!AD118=2,IF(AND(フラグ管理用!E118=2,フラグ管理用!AA118=1),"","error"),""))</f>
        <v/>
      </c>
      <c r="BL124" s="422" t="str">
        <f>IF(E124="","",IF(AND(フラグ管理用!E118=1,フラグ管理用!K118=1,H124&lt;&gt;"妊娠出産子育て支援交付金"),"error",""))</f>
        <v/>
      </c>
      <c r="BM124" s="422"/>
      <c r="BN124" s="422" t="str">
        <f t="shared" si="31"/>
        <v/>
      </c>
      <c r="BO124" s="422" t="str">
        <f>IF(E124="","",IF(フラグ管理用!AF118=29,"error",IF(AND(フラグ管理用!AO118="事業始期_通常",フラグ管理用!AF118&lt;17),"error",IF(AND(フラグ管理用!AO118="事業始期_補助",フラグ管理用!AF118&lt;14),"error",""))))</f>
        <v/>
      </c>
      <c r="BP124" s="422" t="str">
        <f t="shared" si="32"/>
        <v/>
      </c>
      <c r="BQ124" s="422" t="str">
        <f>IF(E124="","",IF(AND(フラグ管理用!AP118="事業終期_通常",OR(フラグ管理用!AG118&lt;17,フラグ管理用!AG118&gt;28)),"error",IF(AND(フラグ管理用!AP118="事業終期_基金",フラグ管理用!AG118&lt;17),"error","")))</f>
        <v/>
      </c>
      <c r="BR124" s="422" t="str">
        <f>IF(E124="","",IF(VLOOKUP(AF124,―!$X$2:$Y$30,2,FALSE)&lt;=VLOOKUP(AG124,―!$X$2:$Y$30,2,FALSE),"","error"))</f>
        <v/>
      </c>
      <c r="BS124" s="422" t="str">
        <f t="shared" si="33"/>
        <v/>
      </c>
      <c r="BT124" s="422" t="str">
        <f t="shared" si="34"/>
        <v/>
      </c>
      <c r="BU124" s="422" t="str">
        <f>IF(E124="","",IF(AND(フラグ管理用!AQ118="予算区分_地単_通常",フラグ管理用!AL118&gt;3),"error",IF(AND(フラグ管理用!AQ118="予算区分_地単_検査等",フラグ管理用!AL118&gt;6),"error",IF(AND(フラグ管理用!AQ118="予算区分_補助",フラグ管理用!AL118&lt;7),"error",""))))</f>
        <v/>
      </c>
      <c r="BV124" s="452" t="str">
        <f>フラグ管理用!AW118</f>
        <v/>
      </c>
      <c r="BW124" s="457" t="str">
        <f t="shared" si="35"/>
        <v/>
      </c>
    </row>
    <row r="125" spans="1:75">
      <c r="A125" s="6"/>
      <c r="B125" s="14"/>
      <c r="C125" s="40">
        <v>95</v>
      </c>
      <c r="D125" s="50"/>
      <c r="E125" s="57"/>
      <c r="F125" s="57"/>
      <c r="G125" s="78"/>
      <c r="H125" s="86"/>
      <c r="I125" s="96" t="str">
        <f>IF(E125="補",VLOOKUP(H125,'事業名一覧 '!$A$3:$C$55,3,FALSE),"")</f>
        <v/>
      </c>
      <c r="J125" s="112"/>
      <c r="K125" s="112"/>
      <c r="L125" s="112"/>
      <c r="M125" s="112"/>
      <c r="N125" s="112"/>
      <c r="O125" s="112"/>
      <c r="P125" s="86"/>
      <c r="Q125" s="179" t="str">
        <f t="shared" si="23"/>
        <v/>
      </c>
      <c r="R125" s="194" t="str">
        <f t="shared" si="37"/>
        <v/>
      </c>
      <c r="S125" s="200"/>
      <c r="T125" s="211"/>
      <c r="U125" s="211"/>
      <c r="V125" s="211"/>
      <c r="W125" s="233"/>
      <c r="X125" s="233"/>
      <c r="Y125" s="211"/>
      <c r="Z125" s="211"/>
      <c r="AA125" s="86"/>
      <c r="AB125" s="112"/>
      <c r="AC125" s="112"/>
      <c r="AD125" s="112"/>
      <c r="AE125" s="57"/>
      <c r="AF125" s="57"/>
      <c r="AG125" s="57"/>
      <c r="AH125" s="321"/>
      <c r="AI125" s="321"/>
      <c r="AJ125" s="86"/>
      <c r="AK125" s="86"/>
      <c r="AL125" s="354"/>
      <c r="AM125" s="372"/>
      <c r="AN125" s="381"/>
      <c r="AO125" s="392" t="str">
        <f t="shared" si="24"/>
        <v/>
      </c>
      <c r="AP125" s="397" t="str">
        <f t="shared" si="38"/>
        <v/>
      </c>
      <c r="AQ125" s="402" t="str">
        <f t="shared" si="36"/>
        <v/>
      </c>
      <c r="AR125" s="407" t="str">
        <f>IF(E125="","",IF(AND(フラグ管理用!G119=2,フラグ管理用!F119=1),"error",""))</f>
        <v/>
      </c>
      <c r="AS125" s="407" t="str">
        <f>IF(E125="","",IF(AND(フラグ管理用!G119=2,フラグ管理用!E119=1),"error",""))</f>
        <v/>
      </c>
      <c r="AT125" s="415" t="str">
        <f t="shared" si="39"/>
        <v/>
      </c>
      <c r="AU125" s="422" t="str">
        <f>IF(E125="","",IF(フラグ管理用!AX119=1,"",IF(AND(フラグ管理用!E119=1,フラグ管理用!J119=1),"",IF(AND(フラグ管理用!E119=2,フラグ管理用!F119=1,フラグ管理用!J119=1),"",IF(AND(フラグ管理用!E119=2,フラグ管理用!F119=2,フラグ管理用!G119=1),"",IF(AND(フラグ管理用!E119=2,フラグ管理用!F119=2,フラグ管理用!G119=2,フラグ管理用!K119=1),"","error"))))))</f>
        <v/>
      </c>
      <c r="AV125" s="428" t="str">
        <f t="shared" si="40"/>
        <v/>
      </c>
      <c r="AW125" s="428" t="str">
        <f t="shared" si="25"/>
        <v/>
      </c>
      <c r="AX125" s="428" t="str">
        <f t="shared" si="26"/>
        <v/>
      </c>
      <c r="AY125" s="428" t="str">
        <f>IF(E125="","",IF(AND(フラグ管理用!J119=1,フラグ管理用!O119=1),"",IF(AND(フラグ管理用!K119=1,フラグ管理用!O119&gt;1,フラグ管理用!G119=1),"","error")))</f>
        <v/>
      </c>
      <c r="AZ125" s="428" t="str">
        <f>IF(E125="","",IF(AND(フラグ管理用!O119=10,ISBLANK(P125)=FALSE),"",IF(AND(フラグ管理用!O119&lt;10,ISBLANK(P125)=TRUE),"","error")))</f>
        <v/>
      </c>
      <c r="BA125" s="422" t="str">
        <f t="shared" si="27"/>
        <v/>
      </c>
      <c r="BB125" s="422" t="str">
        <f t="shared" si="41"/>
        <v/>
      </c>
      <c r="BC125" s="422" t="str">
        <f>IF(E125="","",IF(AND(フラグ管理用!F119=2,フラグ管理用!J119=1),IF(OR(U125&lt;&gt;0,V125&lt;&gt;0,W125&lt;&gt;0,X125&lt;&gt;0),"error",""),""))</f>
        <v/>
      </c>
      <c r="BD125" s="422" t="str">
        <f>IF(E125="","",IF(AND(フラグ管理用!K119=1,フラグ管理用!G119=1),IF(OR(S125&lt;&gt;0,T125&lt;&gt;0,W125&lt;&gt;0,X125&lt;&gt;0),"error",""),""))</f>
        <v/>
      </c>
      <c r="BE125" s="422" t="str">
        <f t="shared" si="42"/>
        <v/>
      </c>
      <c r="BF125" s="422" t="str">
        <f t="shared" si="43"/>
        <v/>
      </c>
      <c r="BG125" s="422"/>
      <c r="BH125" s="422" t="str">
        <f t="shared" si="28"/>
        <v/>
      </c>
      <c r="BI125" s="422" t="str">
        <f t="shared" si="29"/>
        <v/>
      </c>
      <c r="BJ125" s="422" t="str">
        <f t="shared" si="30"/>
        <v/>
      </c>
      <c r="BK125" s="422" t="str">
        <f>IF(E125="","",IF(フラグ管理用!AD119=2,IF(AND(フラグ管理用!E119=2,フラグ管理用!AA119=1),"","error"),""))</f>
        <v/>
      </c>
      <c r="BL125" s="422" t="str">
        <f>IF(E125="","",IF(AND(フラグ管理用!E119=1,フラグ管理用!K119=1,H125&lt;&gt;"妊娠出産子育て支援交付金"),"error",""))</f>
        <v/>
      </c>
      <c r="BM125" s="422"/>
      <c r="BN125" s="422" t="str">
        <f t="shared" si="31"/>
        <v/>
      </c>
      <c r="BO125" s="422" t="str">
        <f>IF(E125="","",IF(フラグ管理用!AF119=29,"error",IF(AND(フラグ管理用!AO119="事業始期_通常",フラグ管理用!AF119&lt;17),"error",IF(AND(フラグ管理用!AO119="事業始期_補助",フラグ管理用!AF119&lt;14),"error",""))))</f>
        <v/>
      </c>
      <c r="BP125" s="422" t="str">
        <f t="shared" si="32"/>
        <v/>
      </c>
      <c r="BQ125" s="422" t="str">
        <f>IF(E125="","",IF(AND(フラグ管理用!AP119="事業終期_通常",OR(フラグ管理用!AG119&lt;17,フラグ管理用!AG119&gt;28)),"error",IF(AND(フラグ管理用!AP119="事業終期_基金",フラグ管理用!AG119&lt;17),"error","")))</f>
        <v/>
      </c>
      <c r="BR125" s="422" t="str">
        <f>IF(E125="","",IF(VLOOKUP(AF125,―!$X$2:$Y$30,2,FALSE)&lt;=VLOOKUP(AG125,―!$X$2:$Y$30,2,FALSE),"","error"))</f>
        <v/>
      </c>
      <c r="BS125" s="422" t="str">
        <f t="shared" si="33"/>
        <v/>
      </c>
      <c r="BT125" s="422" t="str">
        <f t="shared" si="34"/>
        <v/>
      </c>
      <c r="BU125" s="422" t="str">
        <f>IF(E125="","",IF(AND(フラグ管理用!AQ119="予算区分_地単_通常",フラグ管理用!AL119&gt;3),"error",IF(AND(フラグ管理用!AQ119="予算区分_地単_検査等",フラグ管理用!AL119&gt;6),"error",IF(AND(フラグ管理用!AQ119="予算区分_補助",フラグ管理用!AL119&lt;7),"error",""))))</f>
        <v/>
      </c>
      <c r="BV125" s="452" t="str">
        <f>フラグ管理用!AW119</f>
        <v/>
      </c>
      <c r="BW125" s="457" t="str">
        <f t="shared" si="35"/>
        <v/>
      </c>
    </row>
    <row r="126" spans="1:75">
      <c r="A126" s="6"/>
      <c r="B126" s="14"/>
      <c r="C126" s="40">
        <v>96</v>
      </c>
      <c r="D126" s="50"/>
      <c r="E126" s="57"/>
      <c r="F126" s="57"/>
      <c r="G126" s="78"/>
      <c r="H126" s="86"/>
      <c r="I126" s="96" t="str">
        <f>IF(E126="補",VLOOKUP(H126,'事業名一覧 '!$A$3:$C$55,3,FALSE),"")</f>
        <v/>
      </c>
      <c r="J126" s="112"/>
      <c r="K126" s="112"/>
      <c r="L126" s="112"/>
      <c r="M126" s="112"/>
      <c r="N126" s="112"/>
      <c r="O126" s="112"/>
      <c r="P126" s="86"/>
      <c r="Q126" s="179" t="str">
        <f t="shared" si="23"/>
        <v/>
      </c>
      <c r="R126" s="194" t="str">
        <f t="shared" si="37"/>
        <v/>
      </c>
      <c r="S126" s="200"/>
      <c r="T126" s="211"/>
      <c r="U126" s="211"/>
      <c r="V126" s="211"/>
      <c r="W126" s="233"/>
      <c r="X126" s="233"/>
      <c r="Y126" s="211"/>
      <c r="Z126" s="211"/>
      <c r="AA126" s="86"/>
      <c r="AB126" s="112"/>
      <c r="AC126" s="112"/>
      <c r="AD126" s="112"/>
      <c r="AE126" s="57"/>
      <c r="AF126" s="57"/>
      <c r="AG126" s="57"/>
      <c r="AH126" s="321"/>
      <c r="AI126" s="321"/>
      <c r="AJ126" s="86"/>
      <c r="AK126" s="86"/>
      <c r="AL126" s="354"/>
      <c r="AM126" s="372"/>
      <c r="AN126" s="381"/>
      <c r="AO126" s="392" t="str">
        <f t="shared" si="24"/>
        <v/>
      </c>
      <c r="AP126" s="397" t="str">
        <f t="shared" si="38"/>
        <v/>
      </c>
      <c r="AQ126" s="402" t="str">
        <f t="shared" si="36"/>
        <v/>
      </c>
      <c r="AR126" s="407" t="str">
        <f>IF(E126="","",IF(AND(フラグ管理用!G120=2,フラグ管理用!F120=1),"error",""))</f>
        <v/>
      </c>
      <c r="AS126" s="407" t="str">
        <f>IF(E126="","",IF(AND(フラグ管理用!G120=2,フラグ管理用!E120=1),"error",""))</f>
        <v/>
      </c>
      <c r="AT126" s="415" t="str">
        <f t="shared" si="39"/>
        <v/>
      </c>
      <c r="AU126" s="422" t="str">
        <f>IF(E126="","",IF(フラグ管理用!AX120=1,"",IF(AND(フラグ管理用!E120=1,フラグ管理用!J120=1),"",IF(AND(フラグ管理用!E120=2,フラグ管理用!F120=1,フラグ管理用!J120=1),"",IF(AND(フラグ管理用!E120=2,フラグ管理用!F120=2,フラグ管理用!G120=1),"",IF(AND(フラグ管理用!E120=2,フラグ管理用!F120=2,フラグ管理用!G120=2,フラグ管理用!K120=1),"","error"))))))</f>
        <v/>
      </c>
      <c r="AV126" s="428" t="str">
        <f t="shared" si="40"/>
        <v/>
      </c>
      <c r="AW126" s="428" t="str">
        <f t="shared" si="25"/>
        <v/>
      </c>
      <c r="AX126" s="428" t="str">
        <f t="shared" si="26"/>
        <v/>
      </c>
      <c r="AY126" s="428" t="str">
        <f>IF(E126="","",IF(AND(フラグ管理用!J120=1,フラグ管理用!O120=1),"",IF(AND(フラグ管理用!K120=1,フラグ管理用!O120&gt;1,フラグ管理用!G120=1),"","error")))</f>
        <v/>
      </c>
      <c r="AZ126" s="428" t="str">
        <f>IF(E126="","",IF(AND(フラグ管理用!O120=10,ISBLANK(P126)=FALSE),"",IF(AND(フラグ管理用!O120&lt;10,ISBLANK(P126)=TRUE),"","error")))</f>
        <v/>
      </c>
      <c r="BA126" s="422" t="str">
        <f t="shared" si="27"/>
        <v/>
      </c>
      <c r="BB126" s="422" t="str">
        <f t="shared" si="41"/>
        <v/>
      </c>
      <c r="BC126" s="422" t="str">
        <f>IF(E126="","",IF(AND(フラグ管理用!F120=2,フラグ管理用!J120=1),IF(OR(U126&lt;&gt;0,V126&lt;&gt;0,W126&lt;&gt;0,X126&lt;&gt;0),"error",""),""))</f>
        <v/>
      </c>
      <c r="BD126" s="422" t="str">
        <f>IF(E126="","",IF(AND(フラグ管理用!K120=1,フラグ管理用!G120=1),IF(OR(S126&lt;&gt;0,T126&lt;&gt;0,W126&lt;&gt;0,X126&lt;&gt;0),"error",""),""))</f>
        <v/>
      </c>
      <c r="BE126" s="422" t="str">
        <f t="shared" si="42"/>
        <v/>
      </c>
      <c r="BF126" s="422" t="str">
        <f t="shared" si="43"/>
        <v/>
      </c>
      <c r="BG126" s="422"/>
      <c r="BH126" s="422" t="str">
        <f t="shared" si="28"/>
        <v/>
      </c>
      <c r="BI126" s="422" t="str">
        <f t="shared" si="29"/>
        <v/>
      </c>
      <c r="BJ126" s="422" t="str">
        <f t="shared" si="30"/>
        <v/>
      </c>
      <c r="BK126" s="422" t="str">
        <f>IF(E126="","",IF(フラグ管理用!AD120=2,IF(AND(フラグ管理用!E120=2,フラグ管理用!AA120=1),"","error"),""))</f>
        <v/>
      </c>
      <c r="BL126" s="422" t="str">
        <f>IF(E126="","",IF(AND(フラグ管理用!E120=1,フラグ管理用!K120=1,H126&lt;&gt;"妊娠出産子育て支援交付金"),"error",""))</f>
        <v/>
      </c>
      <c r="BM126" s="422"/>
      <c r="BN126" s="422" t="str">
        <f t="shared" si="31"/>
        <v/>
      </c>
      <c r="BO126" s="422" t="str">
        <f>IF(E126="","",IF(フラグ管理用!AF120=29,"error",IF(AND(フラグ管理用!AO120="事業始期_通常",フラグ管理用!AF120&lt;17),"error",IF(AND(フラグ管理用!AO120="事業始期_補助",フラグ管理用!AF120&lt;14),"error",""))))</f>
        <v/>
      </c>
      <c r="BP126" s="422" t="str">
        <f t="shared" si="32"/>
        <v/>
      </c>
      <c r="BQ126" s="422" t="str">
        <f>IF(E126="","",IF(AND(フラグ管理用!AP120="事業終期_通常",OR(フラグ管理用!AG120&lt;17,フラグ管理用!AG120&gt;28)),"error",IF(AND(フラグ管理用!AP120="事業終期_基金",フラグ管理用!AG120&lt;17),"error","")))</f>
        <v/>
      </c>
      <c r="BR126" s="422" t="str">
        <f>IF(E126="","",IF(VLOOKUP(AF126,―!$X$2:$Y$30,2,FALSE)&lt;=VLOOKUP(AG126,―!$X$2:$Y$30,2,FALSE),"","error"))</f>
        <v/>
      </c>
      <c r="BS126" s="422" t="str">
        <f t="shared" si="33"/>
        <v/>
      </c>
      <c r="BT126" s="422" t="str">
        <f t="shared" si="34"/>
        <v/>
      </c>
      <c r="BU126" s="422" t="str">
        <f>IF(E126="","",IF(AND(フラグ管理用!AQ120="予算区分_地単_通常",フラグ管理用!AL120&gt;3),"error",IF(AND(フラグ管理用!AQ120="予算区分_地単_検査等",フラグ管理用!AL120&gt;6),"error",IF(AND(フラグ管理用!AQ120="予算区分_補助",フラグ管理用!AL120&lt;7),"error",""))))</f>
        <v/>
      </c>
      <c r="BV126" s="452" t="str">
        <f>フラグ管理用!AW120</f>
        <v/>
      </c>
      <c r="BW126" s="457" t="str">
        <f t="shared" si="35"/>
        <v/>
      </c>
    </row>
    <row r="127" spans="1:75">
      <c r="A127" s="6"/>
      <c r="B127" s="14"/>
      <c r="C127" s="40">
        <v>97</v>
      </c>
      <c r="D127" s="50"/>
      <c r="E127" s="57"/>
      <c r="F127" s="57"/>
      <c r="G127" s="78"/>
      <c r="H127" s="86"/>
      <c r="I127" s="96" t="str">
        <f>IF(E127="補",VLOOKUP(H127,'事業名一覧 '!$A$3:$C$55,3,FALSE),"")</f>
        <v/>
      </c>
      <c r="J127" s="112"/>
      <c r="K127" s="112"/>
      <c r="L127" s="112"/>
      <c r="M127" s="112"/>
      <c r="N127" s="112"/>
      <c r="O127" s="112"/>
      <c r="P127" s="86"/>
      <c r="Q127" s="179" t="str">
        <f t="shared" si="23"/>
        <v/>
      </c>
      <c r="R127" s="194" t="str">
        <f t="shared" si="37"/>
        <v/>
      </c>
      <c r="S127" s="200"/>
      <c r="T127" s="211"/>
      <c r="U127" s="211"/>
      <c r="V127" s="211"/>
      <c r="W127" s="233"/>
      <c r="X127" s="233"/>
      <c r="Y127" s="211"/>
      <c r="Z127" s="211"/>
      <c r="AA127" s="86"/>
      <c r="AB127" s="112"/>
      <c r="AC127" s="112"/>
      <c r="AD127" s="112"/>
      <c r="AE127" s="57"/>
      <c r="AF127" s="57"/>
      <c r="AG127" s="57"/>
      <c r="AH127" s="321"/>
      <c r="AI127" s="321"/>
      <c r="AJ127" s="86"/>
      <c r="AK127" s="86"/>
      <c r="AL127" s="354"/>
      <c r="AM127" s="372"/>
      <c r="AN127" s="381"/>
      <c r="AO127" s="392" t="str">
        <f t="shared" si="24"/>
        <v/>
      </c>
      <c r="AP127" s="397" t="str">
        <f t="shared" si="38"/>
        <v/>
      </c>
      <c r="AQ127" s="402" t="str">
        <f t="shared" si="36"/>
        <v/>
      </c>
      <c r="AR127" s="407" t="str">
        <f>IF(E127="","",IF(AND(フラグ管理用!G121=2,フラグ管理用!F121=1),"error",""))</f>
        <v/>
      </c>
      <c r="AS127" s="407" t="str">
        <f>IF(E127="","",IF(AND(フラグ管理用!G121=2,フラグ管理用!E121=1),"error",""))</f>
        <v/>
      </c>
      <c r="AT127" s="415" t="str">
        <f t="shared" si="39"/>
        <v/>
      </c>
      <c r="AU127" s="422" t="str">
        <f>IF(E127="","",IF(フラグ管理用!AX121=1,"",IF(AND(フラグ管理用!E121=1,フラグ管理用!J121=1),"",IF(AND(フラグ管理用!E121=2,フラグ管理用!F121=1,フラグ管理用!J121=1),"",IF(AND(フラグ管理用!E121=2,フラグ管理用!F121=2,フラグ管理用!G121=1),"",IF(AND(フラグ管理用!E121=2,フラグ管理用!F121=2,フラグ管理用!G121=2,フラグ管理用!K121=1),"","error"))))))</f>
        <v/>
      </c>
      <c r="AV127" s="428" t="str">
        <f t="shared" si="40"/>
        <v/>
      </c>
      <c r="AW127" s="428" t="str">
        <f t="shared" si="25"/>
        <v/>
      </c>
      <c r="AX127" s="428" t="str">
        <f t="shared" si="26"/>
        <v/>
      </c>
      <c r="AY127" s="428" t="str">
        <f>IF(E127="","",IF(AND(フラグ管理用!J121=1,フラグ管理用!O121=1),"",IF(AND(フラグ管理用!K121=1,フラグ管理用!O121&gt;1,フラグ管理用!G121=1),"","error")))</f>
        <v/>
      </c>
      <c r="AZ127" s="428" t="str">
        <f>IF(E127="","",IF(AND(フラグ管理用!O121=10,ISBLANK(P127)=FALSE),"",IF(AND(フラグ管理用!O121&lt;10,ISBLANK(P127)=TRUE),"","error")))</f>
        <v/>
      </c>
      <c r="BA127" s="422" t="str">
        <f t="shared" si="27"/>
        <v/>
      </c>
      <c r="BB127" s="422" t="str">
        <f t="shared" si="41"/>
        <v/>
      </c>
      <c r="BC127" s="422" t="str">
        <f>IF(E127="","",IF(AND(フラグ管理用!F121=2,フラグ管理用!J121=1),IF(OR(U127&lt;&gt;0,V127&lt;&gt;0,W127&lt;&gt;0,X127&lt;&gt;0),"error",""),""))</f>
        <v/>
      </c>
      <c r="BD127" s="422" t="str">
        <f>IF(E127="","",IF(AND(フラグ管理用!K121=1,フラグ管理用!G121=1),IF(OR(S127&lt;&gt;0,T127&lt;&gt;0,W127&lt;&gt;0,X127&lt;&gt;0),"error",""),""))</f>
        <v/>
      </c>
      <c r="BE127" s="422" t="str">
        <f t="shared" si="42"/>
        <v/>
      </c>
      <c r="BF127" s="422" t="str">
        <f t="shared" si="43"/>
        <v/>
      </c>
      <c r="BG127" s="422"/>
      <c r="BH127" s="422" t="str">
        <f t="shared" si="28"/>
        <v/>
      </c>
      <c r="BI127" s="422" t="str">
        <f t="shared" si="29"/>
        <v/>
      </c>
      <c r="BJ127" s="422" t="str">
        <f t="shared" si="30"/>
        <v/>
      </c>
      <c r="BK127" s="422" t="str">
        <f>IF(E127="","",IF(フラグ管理用!AD121=2,IF(AND(フラグ管理用!E121=2,フラグ管理用!AA121=1),"","error"),""))</f>
        <v/>
      </c>
      <c r="BL127" s="422" t="str">
        <f>IF(E127="","",IF(AND(フラグ管理用!E121=1,フラグ管理用!K121=1,H127&lt;&gt;"妊娠出産子育て支援交付金"),"error",""))</f>
        <v/>
      </c>
      <c r="BM127" s="422"/>
      <c r="BN127" s="422" t="str">
        <f t="shared" si="31"/>
        <v/>
      </c>
      <c r="BO127" s="422" t="str">
        <f>IF(E127="","",IF(フラグ管理用!AF121=29,"error",IF(AND(フラグ管理用!AO121="事業始期_通常",フラグ管理用!AF121&lt;17),"error",IF(AND(フラグ管理用!AO121="事業始期_補助",フラグ管理用!AF121&lt;14),"error",""))))</f>
        <v/>
      </c>
      <c r="BP127" s="422" t="str">
        <f t="shared" si="32"/>
        <v/>
      </c>
      <c r="BQ127" s="422" t="str">
        <f>IF(E127="","",IF(AND(フラグ管理用!AP121="事業終期_通常",OR(フラグ管理用!AG121&lt;17,フラグ管理用!AG121&gt;28)),"error",IF(AND(フラグ管理用!AP121="事業終期_基金",フラグ管理用!AG121&lt;17),"error","")))</f>
        <v/>
      </c>
      <c r="BR127" s="422" t="str">
        <f>IF(E127="","",IF(VLOOKUP(AF127,―!$X$2:$Y$30,2,FALSE)&lt;=VLOOKUP(AG127,―!$X$2:$Y$30,2,FALSE),"","error"))</f>
        <v/>
      </c>
      <c r="BS127" s="422" t="str">
        <f t="shared" si="33"/>
        <v/>
      </c>
      <c r="BT127" s="422" t="str">
        <f t="shared" si="34"/>
        <v/>
      </c>
      <c r="BU127" s="422" t="str">
        <f>IF(E127="","",IF(AND(フラグ管理用!AQ121="予算区分_地単_通常",フラグ管理用!AL121&gt;3),"error",IF(AND(フラグ管理用!AQ121="予算区分_地単_検査等",フラグ管理用!AL121&gt;6),"error",IF(AND(フラグ管理用!AQ121="予算区分_補助",フラグ管理用!AL121&lt;7),"error",""))))</f>
        <v/>
      </c>
      <c r="BV127" s="452" t="str">
        <f>フラグ管理用!AW121</f>
        <v/>
      </c>
      <c r="BW127" s="457" t="str">
        <f t="shared" si="35"/>
        <v/>
      </c>
    </row>
    <row r="128" spans="1:75">
      <c r="A128" s="6"/>
      <c r="B128" s="14"/>
      <c r="C128" s="40">
        <v>98</v>
      </c>
      <c r="D128" s="50"/>
      <c r="E128" s="57"/>
      <c r="F128" s="57"/>
      <c r="G128" s="78"/>
      <c r="H128" s="86"/>
      <c r="I128" s="96" t="str">
        <f>IF(E128="補",VLOOKUP(H128,'事業名一覧 '!$A$3:$C$55,3,FALSE),"")</f>
        <v/>
      </c>
      <c r="J128" s="112"/>
      <c r="K128" s="112"/>
      <c r="L128" s="112"/>
      <c r="M128" s="112"/>
      <c r="N128" s="112"/>
      <c r="O128" s="112"/>
      <c r="P128" s="86"/>
      <c r="Q128" s="179" t="str">
        <f t="shared" si="23"/>
        <v/>
      </c>
      <c r="R128" s="194" t="str">
        <f t="shared" si="37"/>
        <v/>
      </c>
      <c r="S128" s="200"/>
      <c r="T128" s="211"/>
      <c r="U128" s="211"/>
      <c r="V128" s="211"/>
      <c r="W128" s="233"/>
      <c r="X128" s="233"/>
      <c r="Y128" s="211"/>
      <c r="Z128" s="211"/>
      <c r="AA128" s="86"/>
      <c r="AB128" s="112"/>
      <c r="AC128" s="112"/>
      <c r="AD128" s="112"/>
      <c r="AE128" s="57"/>
      <c r="AF128" s="57"/>
      <c r="AG128" s="57"/>
      <c r="AH128" s="321"/>
      <c r="AI128" s="321"/>
      <c r="AJ128" s="86"/>
      <c r="AK128" s="86"/>
      <c r="AL128" s="354"/>
      <c r="AM128" s="372"/>
      <c r="AN128" s="381"/>
      <c r="AO128" s="392" t="str">
        <f t="shared" si="24"/>
        <v/>
      </c>
      <c r="AP128" s="397" t="str">
        <f t="shared" si="38"/>
        <v/>
      </c>
      <c r="AQ128" s="402" t="str">
        <f t="shared" si="36"/>
        <v/>
      </c>
      <c r="AR128" s="407" t="str">
        <f>IF(E128="","",IF(AND(フラグ管理用!G122=2,フラグ管理用!F122=1),"error",""))</f>
        <v/>
      </c>
      <c r="AS128" s="407" t="str">
        <f>IF(E128="","",IF(AND(フラグ管理用!G122=2,フラグ管理用!E122=1),"error",""))</f>
        <v/>
      </c>
      <c r="AT128" s="415" t="str">
        <f t="shared" si="39"/>
        <v/>
      </c>
      <c r="AU128" s="422" t="str">
        <f>IF(E128="","",IF(フラグ管理用!AX122=1,"",IF(AND(フラグ管理用!E122=1,フラグ管理用!J122=1),"",IF(AND(フラグ管理用!E122=2,フラグ管理用!F122=1,フラグ管理用!J122=1),"",IF(AND(フラグ管理用!E122=2,フラグ管理用!F122=2,フラグ管理用!G122=1),"",IF(AND(フラグ管理用!E122=2,フラグ管理用!F122=2,フラグ管理用!G122=2,フラグ管理用!K122=1),"","error"))))))</f>
        <v/>
      </c>
      <c r="AV128" s="428" t="str">
        <f t="shared" si="40"/>
        <v/>
      </c>
      <c r="AW128" s="428" t="str">
        <f t="shared" si="25"/>
        <v/>
      </c>
      <c r="AX128" s="428" t="str">
        <f t="shared" si="26"/>
        <v/>
      </c>
      <c r="AY128" s="428" t="str">
        <f>IF(E128="","",IF(AND(フラグ管理用!J122=1,フラグ管理用!O122=1),"",IF(AND(フラグ管理用!K122=1,フラグ管理用!O122&gt;1,フラグ管理用!G122=1),"","error")))</f>
        <v/>
      </c>
      <c r="AZ128" s="428" t="str">
        <f>IF(E128="","",IF(AND(フラグ管理用!O122=10,ISBLANK(P128)=FALSE),"",IF(AND(フラグ管理用!O122&lt;10,ISBLANK(P128)=TRUE),"","error")))</f>
        <v/>
      </c>
      <c r="BA128" s="422" t="str">
        <f t="shared" si="27"/>
        <v/>
      </c>
      <c r="BB128" s="422" t="str">
        <f t="shared" si="41"/>
        <v/>
      </c>
      <c r="BC128" s="422" t="str">
        <f>IF(E128="","",IF(AND(フラグ管理用!F122=2,フラグ管理用!J122=1),IF(OR(U128&lt;&gt;0,V128&lt;&gt;0,W128&lt;&gt;0,X128&lt;&gt;0),"error",""),""))</f>
        <v/>
      </c>
      <c r="BD128" s="422" t="str">
        <f>IF(E128="","",IF(AND(フラグ管理用!K122=1,フラグ管理用!G122=1),IF(OR(S128&lt;&gt;0,T128&lt;&gt;0,W128&lt;&gt;0,X128&lt;&gt;0),"error",""),""))</f>
        <v/>
      </c>
      <c r="BE128" s="422" t="str">
        <f t="shared" si="42"/>
        <v/>
      </c>
      <c r="BF128" s="422" t="str">
        <f t="shared" si="43"/>
        <v/>
      </c>
      <c r="BG128" s="422"/>
      <c r="BH128" s="422" t="str">
        <f t="shared" si="28"/>
        <v/>
      </c>
      <c r="BI128" s="422" t="str">
        <f t="shared" si="29"/>
        <v/>
      </c>
      <c r="BJ128" s="422" t="str">
        <f t="shared" si="30"/>
        <v/>
      </c>
      <c r="BK128" s="422" t="str">
        <f>IF(E128="","",IF(フラグ管理用!AD122=2,IF(AND(フラグ管理用!E122=2,フラグ管理用!AA122=1),"","error"),""))</f>
        <v/>
      </c>
      <c r="BL128" s="422" t="str">
        <f>IF(E128="","",IF(AND(フラグ管理用!E122=1,フラグ管理用!K122=1,H128&lt;&gt;"妊娠出産子育て支援交付金"),"error",""))</f>
        <v/>
      </c>
      <c r="BM128" s="422"/>
      <c r="BN128" s="422" t="str">
        <f t="shared" si="31"/>
        <v/>
      </c>
      <c r="BO128" s="422" t="str">
        <f>IF(E128="","",IF(フラグ管理用!AF122=29,"error",IF(AND(フラグ管理用!AO122="事業始期_通常",フラグ管理用!AF122&lt;17),"error",IF(AND(フラグ管理用!AO122="事業始期_補助",フラグ管理用!AF122&lt;14),"error",""))))</f>
        <v/>
      </c>
      <c r="BP128" s="422" t="str">
        <f t="shared" si="32"/>
        <v/>
      </c>
      <c r="BQ128" s="422" t="str">
        <f>IF(E128="","",IF(AND(フラグ管理用!AP122="事業終期_通常",OR(フラグ管理用!AG122&lt;17,フラグ管理用!AG122&gt;28)),"error",IF(AND(フラグ管理用!AP122="事業終期_基金",フラグ管理用!AG122&lt;17),"error","")))</f>
        <v/>
      </c>
      <c r="BR128" s="422" t="str">
        <f>IF(E128="","",IF(VLOOKUP(AF128,―!$X$2:$Y$30,2,FALSE)&lt;=VLOOKUP(AG128,―!$X$2:$Y$30,2,FALSE),"","error"))</f>
        <v/>
      </c>
      <c r="BS128" s="422" t="str">
        <f t="shared" si="33"/>
        <v/>
      </c>
      <c r="BT128" s="422" t="str">
        <f t="shared" si="34"/>
        <v/>
      </c>
      <c r="BU128" s="422" t="str">
        <f>IF(E128="","",IF(AND(フラグ管理用!AQ122="予算区分_地単_通常",フラグ管理用!AL122&gt;3),"error",IF(AND(フラグ管理用!AQ122="予算区分_地単_検査等",フラグ管理用!AL122&gt;6),"error",IF(AND(フラグ管理用!AQ122="予算区分_補助",フラグ管理用!AL122&lt;7),"error",""))))</f>
        <v/>
      </c>
      <c r="BV128" s="452" t="str">
        <f>フラグ管理用!AW122</f>
        <v/>
      </c>
      <c r="BW128" s="457" t="str">
        <f t="shared" si="35"/>
        <v/>
      </c>
    </row>
    <row r="129" spans="1:75">
      <c r="A129" s="6"/>
      <c r="B129" s="14"/>
      <c r="C129" s="40">
        <v>99</v>
      </c>
      <c r="D129" s="50"/>
      <c r="E129" s="57"/>
      <c r="F129" s="57"/>
      <c r="G129" s="78"/>
      <c r="H129" s="86"/>
      <c r="I129" s="96" t="str">
        <f>IF(E129="補",VLOOKUP(H129,'事業名一覧 '!$A$3:$C$55,3,FALSE),"")</f>
        <v/>
      </c>
      <c r="J129" s="112"/>
      <c r="K129" s="112"/>
      <c r="L129" s="112"/>
      <c r="M129" s="112"/>
      <c r="N129" s="112"/>
      <c r="O129" s="112"/>
      <c r="P129" s="86"/>
      <c r="Q129" s="179" t="str">
        <f t="shared" si="23"/>
        <v/>
      </c>
      <c r="R129" s="194" t="str">
        <f t="shared" si="37"/>
        <v/>
      </c>
      <c r="S129" s="200"/>
      <c r="T129" s="211"/>
      <c r="U129" s="211"/>
      <c r="V129" s="211"/>
      <c r="W129" s="233"/>
      <c r="X129" s="233"/>
      <c r="Y129" s="211"/>
      <c r="Z129" s="211"/>
      <c r="AA129" s="86"/>
      <c r="AB129" s="112"/>
      <c r="AC129" s="112"/>
      <c r="AD129" s="112"/>
      <c r="AE129" s="57"/>
      <c r="AF129" s="57"/>
      <c r="AG129" s="57"/>
      <c r="AH129" s="321"/>
      <c r="AI129" s="321"/>
      <c r="AJ129" s="86"/>
      <c r="AK129" s="86"/>
      <c r="AL129" s="354"/>
      <c r="AM129" s="372"/>
      <c r="AN129" s="381"/>
      <c r="AO129" s="392" t="str">
        <f t="shared" si="24"/>
        <v/>
      </c>
      <c r="AP129" s="397" t="str">
        <f t="shared" si="38"/>
        <v/>
      </c>
      <c r="AQ129" s="402" t="str">
        <f t="shared" si="36"/>
        <v/>
      </c>
      <c r="AR129" s="407" t="str">
        <f>IF(E129="","",IF(AND(フラグ管理用!G123=2,フラグ管理用!F123=1),"error",""))</f>
        <v/>
      </c>
      <c r="AS129" s="407" t="str">
        <f>IF(E129="","",IF(AND(フラグ管理用!G123=2,フラグ管理用!E123=1),"error",""))</f>
        <v/>
      </c>
      <c r="AT129" s="415" t="str">
        <f t="shared" si="39"/>
        <v/>
      </c>
      <c r="AU129" s="422" t="str">
        <f>IF(E129="","",IF(フラグ管理用!AX123=1,"",IF(AND(フラグ管理用!E123=1,フラグ管理用!J123=1),"",IF(AND(フラグ管理用!E123=2,フラグ管理用!F123=1,フラグ管理用!J123=1),"",IF(AND(フラグ管理用!E123=2,フラグ管理用!F123=2,フラグ管理用!G123=1),"",IF(AND(フラグ管理用!E123=2,フラグ管理用!F123=2,フラグ管理用!G123=2,フラグ管理用!K123=1),"","error"))))))</f>
        <v/>
      </c>
      <c r="AV129" s="428" t="str">
        <f t="shared" si="40"/>
        <v/>
      </c>
      <c r="AW129" s="428" t="str">
        <f t="shared" si="25"/>
        <v/>
      </c>
      <c r="AX129" s="428" t="str">
        <f t="shared" si="26"/>
        <v/>
      </c>
      <c r="AY129" s="428" t="str">
        <f>IF(E129="","",IF(AND(フラグ管理用!J123=1,フラグ管理用!O123=1),"",IF(AND(フラグ管理用!K123=1,フラグ管理用!O123&gt;1,フラグ管理用!G123=1),"","error")))</f>
        <v/>
      </c>
      <c r="AZ129" s="428" t="str">
        <f>IF(E129="","",IF(AND(フラグ管理用!O123=10,ISBLANK(P129)=FALSE),"",IF(AND(フラグ管理用!O123&lt;10,ISBLANK(P129)=TRUE),"","error")))</f>
        <v/>
      </c>
      <c r="BA129" s="422" t="str">
        <f t="shared" si="27"/>
        <v/>
      </c>
      <c r="BB129" s="422" t="str">
        <f t="shared" si="41"/>
        <v/>
      </c>
      <c r="BC129" s="422" t="str">
        <f>IF(E129="","",IF(AND(フラグ管理用!F123=2,フラグ管理用!J123=1),IF(OR(U129&lt;&gt;0,V129&lt;&gt;0,W129&lt;&gt;0,X129&lt;&gt;0),"error",""),""))</f>
        <v/>
      </c>
      <c r="BD129" s="422" t="str">
        <f>IF(E129="","",IF(AND(フラグ管理用!K123=1,フラグ管理用!G123=1),IF(OR(S129&lt;&gt;0,T129&lt;&gt;0,W129&lt;&gt;0,X129&lt;&gt;0),"error",""),""))</f>
        <v/>
      </c>
      <c r="BE129" s="422" t="str">
        <f t="shared" si="42"/>
        <v/>
      </c>
      <c r="BF129" s="422" t="str">
        <f t="shared" si="43"/>
        <v/>
      </c>
      <c r="BG129" s="422"/>
      <c r="BH129" s="422" t="str">
        <f t="shared" si="28"/>
        <v/>
      </c>
      <c r="BI129" s="422" t="str">
        <f t="shared" si="29"/>
        <v/>
      </c>
      <c r="BJ129" s="422" t="str">
        <f t="shared" si="30"/>
        <v/>
      </c>
      <c r="BK129" s="422" t="str">
        <f>IF(E129="","",IF(フラグ管理用!AD123=2,IF(AND(フラグ管理用!E123=2,フラグ管理用!AA123=1),"","error"),""))</f>
        <v/>
      </c>
      <c r="BL129" s="422" t="str">
        <f>IF(E129="","",IF(AND(フラグ管理用!E123=1,フラグ管理用!K123=1,H129&lt;&gt;"妊娠出産子育て支援交付金"),"error",""))</f>
        <v/>
      </c>
      <c r="BM129" s="422"/>
      <c r="BN129" s="422" t="str">
        <f t="shared" si="31"/>
        <v/>
      </c>
      <c r="BO129" s="422" t="str">
        <f>IF(E129="","",IF(フラグ管理用!AF123=29,"error",IF(AND(フラグ管理用!AO123="事業始期_通常",フラグ管理用!AF123&lt;17),"error",IF(AND(フラグ管理用!AO123="事業始期_補助",フラグ管理用!AF123&lt;14),"error",""))))</f>
        <v/>
      </c>
      <c r="BP129" s="422" t="str">
        <f t="shared" si="32"/>
        <v/>
      </c>
      <c r="BQ129" s="422" t="str">
        <f>IF(E129="","",IF(AND(フラグ管理用!AP123="事業終期_通常",OR(フラグ管理用!AG123&lt;17,フラグ管理用!AG123&gt;28)),"error",IF(AND(フラグ管理用!AP123="事業終期_基金",フラグ管理用!AG123&lt;17),"error","")))</f>
        <v/>
      </c>
      <c r="BR129" s="422" t="str">
        <f>IF(E129="","",IF(VLOOKUP(AF129,―!$X$2:$Y$30,2,FALSE)&lt;=VLOOKUP(AG129,―!$X$2:$Y$30,2,FALSE),"","error"))</f>
        <v/>
      </c>
      <c r="BS129" s="422" t="str">
        <f t="shared" si="33"/>
        <v/>
      </c>
      <c r="BT129" s="422" t="str">
        <f t="shared" si="34"/>
        <v/>
      </c>
      <c r="BU129" s="422" t="str">
        <f>IF(E129="","",IF(AND(フラグ管理用!AQ123="予算区分_地単_通常",フラグ管理用!AL123&gt;3),"error",IF(AND(フラグ管理用!AQ123="予算区分_地単_検査等",フラグ管理用!AL123&gt;6),"error",IF(AND(フラグ管理用!AQ123="予算区分_補助",フラグ管理用!AL123&lt;7),"error",""))))</f>
        <v/>
      </c>
      <c r="BV129" s="452" t="str">
        <f>フラグ管理用!AW123</f>
        <v/>
      </c>
      <c r="BW129" s="457" t="str">
        <f t="shared" si="35"/>
        <v/>
      </c>
    </row>
    <row r="130" spans="1:75">
      <c r="A130" s="6"/>
      <c r="B130" s="14"/>
      <c r="C130" s="40">
        <v>100</v>
      </c>
      <c r="D130" s="50"/>
      <c r="E130" s="57"/>
      <c r="F130" s="57"/>
      <c r="G130" s="78"/>
      <c r="H130" s="86"/>
      <c r="I130" s="96" t="str">
        <f>IF(E130="補",VLOOKUP(H130,'事業名一覧 '!$A$3:$C$55,3,FALSE),"")</f>
        <v/>
      </c>
      <c r="J130" s="112"/>
      <c r="K130" s="112"/>
      <c r="L130" s="112"/>
      <c r="M130" s="112"/>
      <c r="N130" s="112"/>
      <c r="O130" s="112"/>
      <c r="P130" s="86"/>
      <c r="Q130" s="179" t="str">
        <f t="shared" si="23"/>
        <v/>
      </c>
      <c r="R130" s="194" t="str">
        <f t="shared" si="37"/>
        <v/>
      </c>
      <c r="S130" s="200"/>
      <c r="T130" s="211"/>
      <c r="U130" s="211"/>
      <c r="V130" s="211"/>
      <c r="W130" s="233"/>
      <c r="X130" s="233"/>
      <c r="Y130" s="211"/>
      <c r="Z130" s="211"/>
      <c r="AA130" s="86"/>
      <c r="AB130" s="112"/>
      <c r="AC130" s="112"/>
      <c r="AD130" s="112"/>
      <c r="AE130" s="57"/>
      <c r="AF130" s="57"/>
      <c r="AG130" s="57"/>
      <c r="AH130" s="321"/>
      <c r="AI130" s="321"/>
      <c r="AJ130" s="86"/>
      <c r="AK130" s="86"/>
      <c r="AL130" s="354"/>
      <c r="AM130" s="372"/>
      <c r="AN130" s="381"/>
      <c r="AO130" s="392" t="str">
        <f t="shared" si="24"/>
        <v/>
      </c>
      <c r="AP130" s="397" t="str">
        <f t="shared" si="38"/>
        <v/>
      </c>
      <c r="AQ130" s="402" t="str">
        <f t="shared" si="36"/>
        <v/>
      </c>
      <c r="AR130" s="407" t="str">
        <f>IF(E130="","",IF(AND(フラグ管理用!G124=2,フラグ管理用!F124=1),"error",""))</f>
        <v/>
      </c>
      <c r="AS130" s="407" t="str">
        <f>IF(E130="","",IF(AND(フラグ管理用!G124=2,フラグ管理用!E124=1),"error",""))</f>
        <v/>
      </c>
      <c r="AT130" s="415" t="str">
        <f t="shared" si="39"/>
        <v/>
      </c>
      <c r="AU130" s="422" t="str">
        <f>IF(E130="","",IF(フラグ管理用!AX124=1,"",IF(AND(フラグ管理用!E124=1,フラグ管理用!J124=1),"",IF(AND(フラグ管理用!E124=2,フラグ管理用!F124=1,フラグ管理用!J124=1),"",IF(AND(フラグ管理用!E124=2,フラグ管理用!F124=2,フラグ管理用!G124=1),"",IF(AND(フラグ管理用!E124=2,フラグ管理用!F124=2,フラグ管理用!G124=2,フラグ管理用!K124=1),"","error"))))))</f>
        <v/>
      </c>
      <c r="AV130" s="428" t="str">
        <f t="shared" si="40"/>
        <v/>
      </c>
      <c r="AW130" s="428" t="str">
        <f t="shared" si="25"/>
        <v/>
      </c>
      <c r="AX130" s="428" t="str">
        <f t="shared" si="26"/>
        <v/>
      </c>
      <c r="AY130" s="428" t="str">
        <f>IF(E130="","",IF(AND(フラグ管理用!J124=1,フラグ管理用!O124=1),"",IF(AND(フラグ管理用!K124=1,フラグ管理用!O124&gt;1,フラグ管理用!G124=1),"","error")))</f>
        <v/>
      </c>
      <c r="AZ130" s="428" t="str">
        <f>IF(E130="","",IF(AND(フラグ管理用!O124=10,ISBLANK(P130)=FALSE),"",IF(AND(フラグ管理用!O124&lt;10,ISBLANK(P130)=TRUE),"","error")))</f>
        <v/>
      </c>
      <c r="BA130" s="422" t="str">
        <f t="shared" si="27"/>
        <v/>
      </c>
      <c r="BB130" s="422" t="str">
        <f t="shared" si="41"/>
        <v/>
      </c>
      <c r="BC130" s="422" t="str">
        <f>IF(E130="","",IF(AND(フラグ管理用!F124=2,フラグ管理用!J124=1),IF(OR(U130&lt;&gt;0,V130&lt;&gt;0,W130&lt;&gt;0,X130&lt;&gt;0),"error",""),""))</f>
        <v/>
      </c>
      <c r="BD130" s="422" t="str">
        <f>IF(E130="","",IF(AND(フラグ管理用!K124=1,フラグ管理用!G124=1),IF(OR(S130&lt;&gt;0,T130&lt;&gt;0,W130&lt;&gt;0,X130&lt;&gt;0),"error",""),""))</f>
        <v/>
      </c>
      <c r="BE130" s="422" t="str">
        <f t="shared" si="42"/>
        <v/>
      </c>
      <c r="BF130" s="422" t="str">
        <f t="shared" si="43"/>
        <v/>
      </c>
      <c r="BG130" s="422"/>
      <c r="BH130" s="422" t="str">
        <f t="shared" si="28"/>
        <v/>
      </c>
      <c r="BI130" s="422" t="str">
        <f t="shared" si="29"/>
        <v/>
      </c>
      <c r="BJ130" s="422" t="str">
        <f t="shared" si="30"/>
        <v/>
      </c>
      <c r="BK130" s="422" t="str">
        <f>IF(E130="","",IF(フラグ管理用!AD124=2,IF(AND(フラグ管理用!E124=2,フラグ管理用!AA124=1),"","error"),""))</f>
        <v/>
      </c>
      <c r="BL130" s="422" t="str">
        <f>IF(E130="","",IF(AND(フラグ管理用!E124=1,フラグ管理用!K124=1,H130&lt;&gt;"妊娠出産子育て支援交付金"),"error",""))</f>
        <v/>
      </c>
      <c r="BM130" s="422"/>
      <c r="BN130" s="422" t="str">
        <f t="shared" si="31"/>
        <v/>
      </c>
      <c r="BO130" s="422" t="str">
        <f>IF(E130="","",IF(フラグ管理用!AF124=29,"error",IF(AND(フラグ管理用!AO124="事業始期_通常",フラグ管理用!AF124&lt;17),"error",IF(AND(フラグ管理用!AO124="事業始期_補助",フラグ管理用!AF124&lt;14),"error",""))))</f>
        <v/>
      </c>
      <c r="BP130" s="422" t="str">
        <f t="shared" si="32"/>
        <v/>
      </c>
      <c r="BQ130" s="422" t="str">
        <f>IF(E130="","",IF(AND(フラグ管理用!AP124="事業終期_通常",OR(フラグ管理用!AG124&lt;17,フラグ管理用!AG124&gt;28)),"error",IF(AND(フラグ管理用!AP124="事業終期_基金",フラグ管理用!AG124&lt;17),"error","")))</f>
        <v/>
      </c>
      <c r="BR130" s="422" t="str">
        <f>IF(E130="","",IF(VLOOKUP(AF130,―!$X$2:$Y$30,2,FALSE)&lt;=VLOOKUP(AG130,―!$X$2:$Y$30,2,FALSE),"","error"))</f>
        <v/>
      </c>
      <c r="BS130" s="422" t="str">
        <f t="shared" si="33"/>
        <v/>
      </c>
      <c r="BT130" s="422" t="str">
        <f t="shared" si="34"/>
        <v/>
      </c>
      <c r="BU130" s="422" t="str">
        <f>IF(E130="","",IF(AND(フラグ管理用!AQ124="予算区分_地単_通常",フラグ管理用!AL124&gt;3),"error",IF(AND(フラグ管理用!AQ124="予算区分_地単_検査等",フラグ管理用!AL124&gt;6),"error",IF(AND(フラグ管理用!AQ124="予算区分_補助",フラグ管理用!AL124&lt;7),"error",""))))</f>
        <v/>
      </c>
      <c r="BV130" s="452" t="str">
        <f>フラグ管理用!AW124</f>
        <v/>
      </c>
      <c r="BW130" s="457" t="str">
        <f t="shared" si="35"/>
        <v/>
      </c>
    </row>
    <row r="131" spans="1:75">
      <c r="A131" s="6"/>
      <c r="B131" s="14"/>
      <c r="C131" s="40">
        <v>101</v>
      </c>
      <c r="D131" s="50"/>
      <c r="E131" s="57"/>
      <c r="F131" s="57"/>
      <c r="G131" s="78"/>
      <c r="H131" s="86"/>
      <c r="I131" s="96" t="str">
        <f>IF(E131="補",VLOOKUP(H131,'事業名一覧 '!$A$3:$C$55,3,FALSE),"")</f>
        <v/>
      </c>
      <c r="J131" s="112"/>
      <c r="K131" s="112"/>
      <c r="L131" s="112"/>
      <c r="M131" s="112"/>
      <c r="N131" s="112"/>
      <c r="O131" s="112"/>
      <c r="P131" s="86"/>
      <c r="Q131" s="179" t="str">
        <f t="shared" si="23"/>
        <v/>
      </c>
      <c r="R131" s="194" t="str">
        <f t="shared" si="37"/>
        <v/>
      </c>
      <c r="S131" s="200"/>
      <c r="T131" s="211"/>
      <c r="U131" s="211"/>
      <c r="V131" s="211"/>
      <c r="W131" s="233"/>
      <c r="X131" s="233"/>
      <c r="Y131" s="211"/>
      <c r="Z131" s="211"/>
      <c r="AA131" s="86"/>
      <c r="AB131" s="112"/>
      <c r="AC131" s="112"/>
      <c r="AD131" s="112"/>
      <c r="AE131" s="57"/>
      <c r="AF131" s="57"/>
      <c r="AG131" s="57"/>
      <c r="AH131" s="321"/>
      <c r="AI131" s="321"/>
      <c r="AJ131" s="86"/>
      <c r="AK131" s="86"/>
      <c r="AL131" s="354"/>
      <c r="AM131" s="372"/>
      <c r="AN131" s="381"/>
      <c r="AO131" s="392" t="str">
        <f t="shared" si="24"/>
        <v/>
      </c>
      <c r="AP131" s="397" t="str">
        <f t="shared" si="38"/>
        <v/>
      </c>
      <c r="AQ131" s="402" t="str">
        <f t="shared" si="36"/>
        <v/>
      </c>
      <c r="AR131" s="407" t="str">
        <f>IF(E131="","",IF(AND(フラグ管理用!G125=2,フラグ管理用!F125=1),"error",""))</f>
        <v/>
      </c>
      <c r="AS131" s="407" t="str">
        <f>IF(E131="","",IF(AND(フラグ管理用!G125=2,フラグ管理用!E125=1),"error",""))</f>
        <v/>
      </c>
      <c r="AT131" s="415" t="str">
        <f t="shared" si="39"/>
        <v/>
      </c>
      <c r="AU131" s="422" t="str">
        <f>IF(E131="","",IF(フラグ管理用!AX125=1,"",IF(AND(フラグ管理用!E125=1,フラグ管理用!J125=1),"",IF(AND(フラグ管理用!E125=2,フラグ管理用!F125=1,フラグ管理用!J125=1),"",IF(AND(フラグ管理用!E125=2,フラグ管理用!F125=2,フラグ管理用!G125=1),"",IF(AND(フラグ管理用!E125=2,フラグ管理用!F125=2,フラグ管理用!G125=2,フラグ管理用!K125=1),"","error"))))))</f>
        <v/>
      </c>
      <c r="AV131" s="428" t="str">
        <f t="shared" si="40"/>
        <v/>
      </c>
      <c r="AW131" s="428" t="str">
        <f t="shared" si="25"/>
        <v/>
      </c>
      <c r="AX131" s="428" t="str">
        <f t="shared" si="26"/>
        <v/>
      </c>
      <c r="AY131" s="428" t="str">
        <f>IF(E131="","",IF(AND(フラグ管理用!J125=1,フラグ管理用!O125=1),"",IF(AND(フラグ管理用!K125=1,フラグ管理用!O125&gt;1,フラグ管理用!G125=1),"","error")))</f>
        <v/>
      </c>
      <c r="AZ131" s="428" t="str">
        <f>IF(E131="","",IF(AND(フラグ管理用!O125=10,ISBLANK(P131)=FALSE),"",IF(AND(フラグ管理用!O125&lt;10,ISBLANK(P131)=TRUE),"","error")))</f>
        <v/>
      </c>
      <c r="BA131" s="422" t="str">
        <f t="shared" si="27"/>
        <v/>
      </c>
      <c r="BB131" s="422" t="str">
        <f t="shared" si="41"/>
        <v/>
      </c>
      <c r="BC131" s="422" t="str">
        <f>IF(E131="","",IF(AND(フラグ管理用!F125=2,フラグ管理用!J125=1),IF(OR(U131&lt;&gt;0,V131&lt;&gt;0,W131&lt;&gt;0,X131&lt;&gt;0),"error",""),""))</f>
        <v/>
      </c>
      <c r="BD131" s="422" t="str">
        <f>IF(E131="","",IF(AND(フラグ管理用!K125=1,フラグ管理用!G125=1),IF(OR(S131&lt;&gt;0,T131&lt;&gt;0,W131&lt;&gt;0,X131&lt;&gt;0),"error",""),""))</f>
        <v/>
      </c>
      <c r="BE131" s="422" t="str">
        <f t="shared" si="42"/>
        <v/>
      </c>
      <c r="BF131" s="422" t="str">
        <f t="shared" si="43"/>
        <v/>
      </c>
      <c r="BG131" s="422"/>
      <c r="BH131" s="422" t="str">
        <f t="shared" si="28"/>
        <v/>
      </c>
      <c r="BI131" s="422" t="str">
        <f t="shared" si="29"/>
        <v/>
      </c>
      <c r="BJ131" s="422" t="str">
        <f t="shared" si="30"/>
        <v/>
      </c>
      <c r="BK131" s="422" t="str">
        <f>IF(E131="","",IF(フラグ管理用!AD125=2,IF(AND(フラグ管理用!E125=2,フラグ管理用!AA125=1),"","error"),""))</f>
        <v/>
      </c>
      <c r="BL131" s="422" t="str">
        <f>IF(E131="","",IF(AND(フラグ管理用!E125=1,フラグ管理用!K125=1,H131&lt;&gt;"妊娠出産子育て支援交付金"),"error",""))</f>
        <v/>
      </c>
      <c r="BM131" s="422"/>
      <c r="BN131" s="422" t="str">
        <f t="shared" si="31"/>
        <v/>
      </c>
      <c r="BO131" s="422" t="str">
        <f>IF(E131="","",IF(フラグ管理用!AF125=29,"error",IF(AND(フラグ管理用!AO125="事業始期_通常",フラグ管理用!AF125&lt;17),"error",IF(AND(フラグ管理用!AO125="事業始期_補助",フラグ管理用!AF125&lt;14),"error",""))))</f>
        <v/>
      </c>
      <c r="BP131" s="422" t="str">
        <f t="shared" si="32"/>
        <v/>
      </c>
      <c r="BQ131" s="422" t="str">
        <f>IF(E131="","",IF(AND(フラグ管理用!AP125="事業終期_通常",OR(フラグ管理用!AG125&lt;17,フラグ管理用!AG125&gt;28)),"error",IF(AND(フラグ管理用!AP125="事業終期_基金",フラグ管理用!AG125&lt;17),"error","")))</f>
        <v/>
      </c>
      <c r="BR131" s="422" t="str">
        <f>IF(E131="","",IF(VLOOKUP(AF131,―!$X$2:$Y$30,2,FALSE)&lt;=VLOOKUP(AG131,―!$X$2:$Y$30,2,FALSE),"","error"))</f>
        <v/>
      </c>
      <c r="BS131" s="422" t="str">
        <f t="shared" si="33"/>
        <v/>
      </c>
      <c r="BT131" s="422" t="str">
        <f t="shared" si="34"/>
        <v/>
      </c>
      <c r="BU131" s="422" t="str">
        <f>IF(E131="","",IF(AND(フラグ管理用!AQ125="予算区分_地単_通常",フラグ管理用!AL125&gt;3),"error",IF(AND(フラグ管理用!AQ125="予算区分_地単_検査等",フラグ管理用!AL125&gt;6),"error",IF(AND(フラグ管理用!AQ125="予算区分_補助",フラグ管理用!AL125&lt;7),"error",""))))</f>
        <v/>
      </c>
      <c r="BV131" s="452" t="str">
        <f>フラグ管理用!AW125</f>
        <v/>
      </c>
      <c r="BW131" s="457" t="str">
        <f t="shared" si="35"/>
        <v/>
      </c>
    </row>
    <row r="132" spans="1:75">
      <c r="A132" s="6"/>
      <c r="B132" s="14"/>
      <c r="C132" s="40">
        <v>102</v>
      </c>
      <c r="D132" s="50"/>
      <c r="E132" s="57"/>
      <c r="F132" s="57"/>
      <c r="G132" s="78"/>
      <c r="H132" s="86"/>
      <c r="I132" s="96" t="str">
        <f>IF(E132="補",VLOOKUP(H132,'事業名一覧 '!$A$3:$C$55,3,FALSE),"")</f>
        <v/>
      </c>
      <c r="J132" s="112"/>
      <c r="K132" s="112"/>
      <c r="L132" s="112"/>
      <c r="M132" s="112"/>
      <c r="N132" s="112"/>
      <c r="O132" s="112"/>
      <c r="P132" s="86"/>
      <c r="Q132" s="179" t="str">
        <f t="shared" si="23"/>
        <v/>
      </c>
      <c r="R132" s="194" t="str">
        <f t="shared" si="37"/>
        <v/>
      </c>
      <c r="S132" s="200"/>
      <c r="T132" s="211"/>
      <c r="U132" s="211"/>
      <c r="V132" s="211"/>
      <c r="W132" s="233"/>
      <c r="X132" s="233"/>
      <c r="Y132" s="211"/>
      <c r="Z132" s="211"/>
      <c r="AA132" s="86"/>
      <c r="AB132" s="112"/>
      <c r="AC132" s="112"/>
      <c r="AD132" s="112"/>
      <c r="AE132" s="57"/>
      <c r="AF132" s="57"/>
      <c r="AG132" s="57"/>
      <c r="AH132" s="321"/>
      <c r="AI132" s="321"/>
      <c r="AJ132" s="86"/>
      <c r="AK132" s="86"/>
      <c r="AL132" s="354"/>
      <c r="AM132" s="372"/>
      <c r="AN132" s="381"/>
      <c r="AO132" s="392" t="str">
        <f t="shared" si="24"/>
        <v/>
      </c>
      <c r="AP132" s="397" t="str">
        <f t="shared" si="38"/>
        <v/>
      </c>
      <c r="AQ132" s="402" t="str">
        <f t="shared" si="36"/>
        <v/>
      </c>
      <c r="AR132" s="407" t="str">
        <f>IF(E132="","",IF(AND(フラグ管理用!G126=2,フラグ管理用!F126=1),"error",""))</f>
        <v/>
      </c>
      <c r="AS132" s="407" t="str">
        <f>IF(E132="","",IF(AND(フラグ管理用!G126=2,フラグ管理用!E126=1),"error",""))</f>
        <v/>
      </c>
      <c r="AT132" s="415" t="str">
        <f t="shared" si="39"/>
        <v/>
      </c>
      <c r="AU132" s="422" t="str">
        <f>IF(E132="","",IF(フラグ管理用!AX126=1,"",IF(AND(フラグ管理用!E126=1,フラグ管理用!J126=1),"",IF(AND(フラグ管理用!E126=2,フラグ管理用!F126=1,フラグ管理用!J126=1),"",IF(AND(フラグ管理用!E126=2,フラグ管理用!F126=2,フラグ管理用!G126=1),"",IF(AND(フラグ管理用!E126=2,フラグ管理用!F126=2,フラグ管理用!G126=2,フラグ管理用!K126=1),"","error"))))))</f>
        <v/>
      </c>
      <c r="AV132" s="428" t="str">
        <f t="shared" si="40"/>
        <v/>
      </c>
      <c r="AW132" s="428" t="str">
        <f t="shared" si="25"/>
        <v/>
      </c>
      <c r="AX132" s="428" t="str">
        <f t="shared" si="26"/>
        <v/>
      </c>
      <c r="AY132" s="428" t="str">
        <f>IF(E132="","",IF(AND(フラグ管理用!J126=1,フラグ管理用!O126=1),"",IF(AND(フラグ管理用!K126=1,フラグ管理用!O126&gt;1,フラグ管理用!G126=1),"","error")))</f>
        <v/>
      </c>
      <c r="AZ132" s="428" t="str">
        <f>IF(E132="","",IF(AND(フラグ管理用!O126=10,ISBLANK(P132)=FALSE),"",IF(AND(フラグ管理用!O126&lt;10,ISBLANK(P132)=TRUE),"","error")))</f>
        <v/>
      </c>
      <c r="BA132" s="422" t="str">
        <f t="shared" si="27"/>
        <v/>
      </c>
      <c r="BB132" s="422" t="str">
        <f t="shared" si="41"/>
        <v/>
      </c>
      <c r="BC132" s="422" t="str">
        <f>IF(E132="","",IF(AND(フラグ管理用!F126=2,フラグ管理用!J126=1),IF(OR(U132&lt;&gt;0,V132&lt;&gt;0,W132&lt;&gt;0,X132&lt;&gt;0),"error",""),""))</f>
        <v/>
      </c>
      <c r="BD132" s="422" t="str">
        <f>IF(E132="","",IF(AND(フラグ管理用!K126=1,フラグ管理用!G126=1),IF(OR(S132&lt;&gt;0,T132&lt;&gt;0,W132&lt;&gt;0,X132&lt;&gt;0),"error",""),""))</f>
        <v/>
      </c>
      <c r="BE132" s="422" t="str">
        <f t="shared" si="42"/>
        <v/>
      </c>
      <c r="BF132" s="422" t="str">
        <f t="shared" si="43"/>
        <v/>
      </c>
      <c r="BG132" s="422"/>
      <c r="BH132" s="422" t="str">
        <f t="shared" si="28"/>
        <v/>
      </c>
      <c r="BI132" s="422" t="str">
        <f t="shared" si="29"/>
        <v/>
      </c>
      <c r="BJ132" s="422" t="str">
        <f t="shared" si="30"/>
        <v/>
      </c>
      <c r="BK132" s="422" t="str">
        <f>IF(E132="","",IF(フラグ管理用!AD126=2,IF(AND(フラグ管理用!E126=2,フラグ管理用!AA126=1),"","error"),""))</f>
        <v/>
      </c>
      <c r="BL132" s="422" t="str">
        <f>IF(E132="","",IF(AND(フラグ管理用!E126=1,フラグ管理用!K126=1,H132&lt;&gt;"妊娠出産子育て支援交付金"),"error",""))</f>
        <v/>
      </c>
      <c r="BM132" s="422"/>
      <c r="BN132" s="422" t="str">
        <f t="shared" si="31"/>
        <v/>
      </c>
      <c r="BO132" s="422" t="str">
        <f>IF(E132="","",IF(フラグ管理用!AF126=29,"error",IF(AND(フラグ管理用!AO126="事業始期_通常",フラグ管理用!AF126&lt;17),"error",IF(AND(フラグ管理用!AO126="事業始期_補助",フラグ管理用!AF126&lt;14),"error",""))))</f>
        <v/>
      </c>
      <c r="BP132" s="422" t="str">
        <f t="shared" si="32"/>
        <v/>
      </c>
      <c r="BQ132" s="422" t="str">
        <f>IF(E132="","",IF(AND(フラグ管理用!AP126="事業終期_通常",OR(フラグ管理用!AG126&lt;17,フラグ管理用!AG126&gt;28)),"error",IF(AND(フラグ管理用!AP126="事業終期_基金",フラグ管理用!AG126&lt;17),"error","")))</f>
        <v/>
      </c>
      <c r="BR132" s="422" t="str">
        <f>IF(E132="","",IF(VLOOKUP(AF132,―!$X$2:$Y$30,2,FALSE)&lt;=VLOOKUP(AG132,―!$X$2:$Y$30,2,FALSE),"","error"))</f>
        <v/>
      </c>
      <c r="BS132" s="422" t="str">
        <f t="shared" si="33"/>
        <v/>
      </c>
      <c r="BT132" s="422" t="str">
        <f t="shared" si="34"/>
        <v/>
      </c>
      <c r="BU132" s="422" t="str">
        <f>IF(E132="","",IF(AND(フラグ管理用!AQ126="予算区分_地単_通常",フラグ管理用!AL126&gt;3),"error",IF(AND(フラグ管理用!AQ126="予算区分_地単_検査等",フラグ管理用!AL126&gt;6),"error",IF(AND(フラグ管理用!AQ126="予算区分_補助",フラグ管理用!AL126&lt;7),"error",""))))</f>
        <v/>
      </c>
      <c r="BV132" s="452" t="str">
        <f>フラグ管理用!AW126</f>
        <v/>
      </c>
      <c r="BW132" s="457" t="str">
        <f t="shared" si="35"/>
        <v/>
      </c>
    </row>
    <row r="133" spans="1:75">
      <c r="A133" s="6"/>
      <c r="B133" s="14"/>
      <c r="C133" s="40">
        <v>103</v>
      </c>
      <c r="D133" s="50"/>
      <c r="E133" s="57"/>
      <c r="F133" s="57"/>
      <c r="G133" s="78"/>
      <c r="H133" s="86"/>
      <c r="I133" s="96" t="str">
        <f>IF(E133="補",VLOOKUP(H133,'事業名一覧 '!$A$3:$C$55,3,FALSE),"")</f>
        <v/>
      </c>
      <c r="J133" s="112"/>
      <c r="K133" s="112"/>
      <c r="L133" s="112"/>
      <c r="M133" s="112"/>
      <c r="N133" s="112"/>
      <c r="O133" s="112"/>
      <c r="P133" s="86"/>
      <c r="Q133" s="179" t="str">
        <f t="shared" si="23"/>
        <v/>
      </c>
      <c r="R133" s="194" t="str">
        <f t="shared" si="37"/>
        <v/>
      </c>
      <c r="S133" s="200"/>
      <c r="T133" s="211"/>
      <c r="U133" s="211"/>
      <c r="V133" s="211"/>
      <c r="W133" s="233"/>
      <c r="X133" s="233"/>
      <c r="Y133" s="211"/>
      <c r="Z133" s="211"/>
      <c r="AA133" s="86"/>
      <c r="AB133" s="112"/>
      <c r="AC133" s="112"/>
      <c r="AD133" s="112"/>
      <c r="AE133" s="57"/>
      <c r="AF133" s="57"/>
      <c r="AG133" s="57"/>
      <c r="AH133" s="321"/>
      <c r="AI133" s="321"/>
      <c r="AJ133" s="86"/>
      <c r="AK133" s="86"/>
      <c r="AL133" s="354"/>
      <c r="AM133" s="372"/>
      <c r="AN133" s="381"/>
      <c r="AO133" s="392" t="str">
        <f t="shared" si="24"/>
        <v/>
      </c>
      <c r="AP133" s="397" t="str">
        <f t="shared" si="38"/>
        <v/>
      </c>
      <c r="AQ133" s="402" t="str">
        <f t="shared" si="36"/>
        <v/>
      </c>
      <c r="AR133" s="407" t="str">
        <f>IF(E133="","",IF(AND(フラグ管理用!G127=2,フラグ管理用!F127=1),"error",""))</f>
        <v/>
      </c>
      <c r="AS133" s="407" t="str">
        <f>IF(E133="","",IF(AND(フラグ管理用!G127=2,フラグ管理用!E127=1),"error",""))</f>
        <v/>
      </c>
      <c r="AT133" s="415" t="str">
        <f t="shared" si="39"/>
        <v/>
      </c>
      <c r="AU133" s="422" t="str">
        <f>IF(E133="","",IF(フラグ管理用!AX127=1,"",IF(AND(フラグ管理用!E127=1,フラグ管理用!J127=1),"",IF(AND(フラグ管理用!E127=2,フラグ管理用!F127=1,フラグ管理用!J127=1),"",IF(AND(フラグ管理用!E127=2,フラグ管理用!F127=2,フラグ管理用!G127=1),"",IF(AND(フラグ管理用!E127=2,フラグ管理用!F127=2,フラグ管理用!G127=2,フラグ管理用!K127=1),"","error"))))))</f>
        <v/>
      </c>
      <c r="AV133" s="428" t="str">
        <f t="shared" si="40"/>
        <v/>
      </c>
      <c r="AW133" s="428" t="str">
        <f t="shared" si="25"/>
        <v/>
      </c>
      <c r="AX133" s="428" t="str">
        <f t="shared" si="26"/>
        <v/>
      </c>
      <c r="AY133" s="428" t="str">
        <f>IF(E133="","",IF(AND(フラグ管理用!J127=1,フラグ管理用!O127=1),"",IF(AND(フラグ管理用!K127=1,フラグ管理用!O127&gt;1,フラグ管理用!G127=1),"","error")))</f>
        <v/>
      </c>
      <c r="AZ133" s="428" t="str">
        <f>IF(E133="","",IF(AND(フラグ管理用!O127=10,ISBLANK(P133)=FALSE),"",IF(AND(フラグ管理用!O127&lt;10,ISBLANK(P133)=TRUE),"","error")))</f>
        <v/>
      </c>
      <c r="BA133" s="422" t="str">
        <f t="shared" si="27"/>
        <v/>
      </c>
      <c r="BB133" s="422" t="str">
        <f t="shared" si="41"/>
        <v/>
      </c>
      <c r="BC133" s="422" t="str">
        <f>IF(E133="","",IF(AND(フラグ管理用!F127=2,フラグ管理用!J127=1),IF(OR(U133&lt;&gt;0,V133&lt;&gt;0,W133&lt;&gt;0,X133&lt;&gt;0),"error",""),""))</f>
        <v/>
      </c>
      <c r="BD133" s="422" t="str">
        <f>IF(E133="","",IF(AND(フラグ管理用!K127=1,フラグ管理用!G127=1),IF(OR(S133&lt;&gt;0,T133&lt;&gt;0,W133&lt;&gt;0,X133&lt;&gt;0),"error",""),""))</f>
        <v/>
      </c>
      <c r="BE133" s="422" t="str">
        <f t="shared" si="42"/>
        <v/>
      </c>
      <c r="BF133" s="422" t="str">
        <f t="shared" si="43"/>
        <v/>
      </c>
      <c r="BG133" s="422"/>
      <c r="BH133" s="422" t="str">
        <f t="shared" si="28"/>
        <v/>
      </c>
      <c r="BI133" s="422" t="str">
        <f t="shared" si="29"/>
        <v/>
      </c>
      <c r="BJ133" s="422" t="str">
        <f t="shared" si="30"/>
        <v/>
      </c>
      <c r="BK133" s="422" t="str">
        <f>IF(E133="","",IF(フラグ管理用!AD127=2,IF(AND(フラグ管理用!E127=2,フラグ管理用!AA127=1),"","error"),""))</f>
        <v/>
      </c>
      <c r="BL133" s="422" t="str">
        <f>IF(E133="","",IF(AND(フラグ管理用!E127=1,フラグ管理用!K127=1,H133&lt;&gt;"妊娠出産子育て支援交付金"),"error",""))</f>
        <v/>
      </c>
      <c r="BM133" s="422"/>
      <c r="BN133" s="422" t="str">
        <f t="shared" si="31"/>
        <v/>
      </c>
      <c r="BO133" s="422" t="str">
        <f>IF(E133="","",IF(フラグ管理用!AF127=29,"error",IF(AND(フラグ管理用!AO127="事業始期_通常",フラグ管理用!AF127&lt;17),"error",IF(AND(フラグ管理用!AO127="事業始期_補助",フラグ管理用!AF127&lt;14),"error",""))))</f>
        <v/>
      </c>
      <c r="BP133" s="422" t="str">
        <f t="shared" si="32"/>
        <v/>
      </c>
      <c r="BQ133" s="422" t="str">
        <f>IF(E133="","",IF(AND(フラグ管理用!AP127="事業終期_通常",OR(フラグ管理用!AG127&lt;17,フラグ管理用!AG127&gt;28)),"error",IF(AND(フラグ管理用!AP127="事業終期_基金",フラグ管理用!AG127&lt;17),"error","")))</f>
        <v/>
      </c>
      <c r="BR133" s="422" t="str">
        <f>IF(E133="","",IF(VLOOKUP(AF133,―!$X$2:$Y$30,2,FALSE)&lt;=VLOOKUP(AG133,―!$X$2:$Y$30,2,FALSE),"","error"))</f>
        <v/>
      </c>
      <c r="BS133" s="422" t="str">
        <f t="shared" si="33"/>
        <v/>
      </c>
      <c r="BT133" s="422" t="str">
        <f t="shared" si="34"/>
        <v/>
      </c>
      <c r="BU133" s="422" t="str">
        <f>IF(E133="","",IF(AND(フラグ管理用!AQ127="予算区分_地単_通常",フラグ管理用!AL127&gt;3),"error",IF(AND(フラグ管理用!AQ127="予算区分_地単_検査等",フラグ管理用!AL127&gt;6),"error",IF(AND(フラグ管理用!AQ127="予算区分_補助",フラグ管理用!AL127&lt;7),"error",""))))</f>
        <v/>
      </c>
      <c r="BV133" s="452" t="str">
        <f>フラグ管理用!AW127</f>
        <v/>
      </c>
      <c r="BW133" s="457" t="str">
        <f t="shared" si="35"/>
        <v/>
      </c>
    </row>
    <row r="134" spans="1:75">
      <c r="A134" s="6"/>
      <c r="B134" s="14"/>
      <c r="C134" s="40">
        <v>104</v>
      </c>
      <c r="D134" s="50"/>
      <c r="E134" s="57"/>
      <c r="F134" s="57"/>
      <c r="G134" s="78"/>
      <c r="H134" s="86"/>
      <c r="I134" s="96" t="str">
        <f>IF(E134="補",VLOOKUP(H134,'事業名一覧 '!$A$3:$C$55,3,FALSE),"")</f>
        <v/>
      </c>
      <c r="J134" s="112"/>
      <c r="K134" s="112"/>
      <c r="L134" s="112"/>
      <c r="M134" s="112"/>
      <c r="N134" s="112"/>
      <c r="O134" s="112"/>
      <c r="P134" s="86"/>
      <c r="Q134" s="179" t="str">
        <f t="shared" si="23"/>
        <v/>
      </c>
      <c r="R134" s="194" t="str">
        <f t="shared" si="37"/>
        <v/>
      </c>
      <c r="S134" s="200"/>
      <c r="T134" s="211"/>
      <c r="U134" s="211"/>
      <c r="V134" s="211"/>
      <c r="W134" s="233"/>
      <c r="X134" s="233"/>
      <c r="Y134" s="211"/>
      <c r="Z134" s="211"/>
      <c r="AA134" s="86"/>
      <c r="AB134" s="112"/>
      <c r="AC134" s="112"/>
      <c r="AD134" s="112"/>
      <c r="AE134" s="57"/>
      <c r="AF134" s="57"/>
      <c r="AG134" s="57"/>
      <c r="AH134" s="321"/>
      <c r="AI134" s="321"/>
      <c r="AJ134" s="86"/>
      <c r="AK134" s="86"/>
      <c r="AL134" s="354"/>
      <c r="AM134" s="372"/>
      <c r="AN134" s="381"/>
      <c r="AO134" s="392" t="str">
        <f t="shared" si="24"/>
        <v/>
      </c>
      <c r="AP134" s="397" t="str">
        <f t="shared" si="38"/>
        <v/>
      </c>
      <c r="AQ134" s="402" t="str">
        <f t="shared" si="36"/>
        <v/>
      </c>
      <c r="AR134" s="407" t="str">
        <f>IF(E134="","",IF(AND(フラグ管理用!G128=2,フラグ管理用!F128=1),"error",""))</f>
        <v/>
      </c>
      <c r="AS134" s="407" t="str">
        <f>IF(E134="","",IF(AND(フラグ管理用!G128=2,フラグ管理用!E128=1),"error",""))</f>
        <v/>
      </c>
      <c r="AT134" s="415" t="str">
        <f t="shared" si="39"/>
        <v/>
      </c>
      <c r="AU134" s="422" t="str">
        <f>IF(E134="","",IF(フラグ管理用!AX128=1,"",IF(AND(フラグ管理用!E128=1,フラグ管理用!J128=1),"",IF(AND(フラグ管理用!E128=2,フラグ管理用!F128=1,フラグ管理用!J128=1),"",IF(AND(フラグ管理用!E128=2,フラグ管理用!F128=2,フラグ管理用!G128=1),"",IF(AND(フラグ管理用!E128=2,フラグ管理用!F128=2,フラグ管理用!G128=2,フラグ管理用!K128=1),"","error"))))))</f>
        <v/>
      </c>
      <c r="AV134" s="428" t="str">
        <f t="shared" si="40"/>
        <v/>
      </c>
      <c r="AW134" s="428" t="str">
        <f t="shared" si="25"/>
        <v/>
      </c>
      <c r="AX134" s="428" t="str">
        <f t="shared" si="26"/>
        <v/>
      </c>
      <c r="AY134" s="428" t="str">
        <f>IF(E134="","",IF(AND(フラグ管理用!J128=1,フラグ管理用!O128=1),"",IF(AND(フラグ管理用!K128=1,フラグ管理用!O128&gt;1,フラグ管理用!G128=1),"","error")))</f>
        <v/>
      </c>
      <c r="AZ134" s="428" t="str">
        <f>IF(E134="","",IF(AND(フラグ管理用!O128=10,ISBLANK(P134)=FALSE),"",IF(AND(フラグ管理用!O128&lt;10,ISBLANK(P134)=TRUE),"","error")))</f>
        <v/>
      </c>
      <c r="BA134" s="422" t="str">
        <f t="shared" si="27"/>
        <v/>
      </c>
      <c r="BB134" s="422" t="str">
        <f t="shared" si="41"/>
        <v/>
      </c>
      <c r="BC134" s="422" t="str">
        <f>IF(E134="","",IF(AND(フラグ管理用!F128=2,フラグ管理用!J128=1),IF(OR(U134&lt;&gt;0,V134&lt;&gt;0,W134&lt;&gt;0,X134&lt;&gt;0),"error",""),""))</f>
        <v/>
      </c>
      <c r="BD134" s="422" t="str">
        <f>IF(E134="","",IF(AND(フラグ管理用!K128=1,フラグ管理用!G128=1),IF(OR(S134&lt;&gt;0,T134&lt;&gt;0,W134&lt;&gt;0,X134&lt;&gt;0),"error",""),""))</f>
        <v/>
      </c>
      <c r="BE134" s="422" t="str">
        <f t="shared" si="42"/>
        <v/>
      </c>
      <c r="BF134" s="422" t="str">
        <f t="shared" si="43"/>
        <v/>
      </c>
      <c r="BG134" s="422"/>
      <c r="BH134" s="422" t="str">
        <f t="shared" si="28"/>
        <v/>
      </c>
      <c r="BI134" s="422" t="str">
        <f t="shared" si="29"/>
        <v/>
      </c>
      <c r="BJ134" s="422" t="str">
        <f t="shared" si="30"/>
        <v/>
      </c>
      <c r="BK134" s="422" t="str">
        <f>IF(E134="","",IF(フラグ管理用!AD128=2,IF(AND(フラグ管理用!E128=2,フラグ管理用!AA128=1),"","error"),""))</f>
        <v/>
      </c>
      <c r="BL134" s="422" t="str">
        <f>IF(E134="","",IF(AND(フラグ管理用!E128=1,フラグ管理用!K128=1,H134&lt;&gt;"妊娠出産子育て支援交付金"),"error",""))</f>
        <v/>
      </c>
      <c r="BM134" s="422"/>
      <c r="BN134" s="422" t="str">
        <f t="shared" si="31"/>
        <v/>
      </c>
      <c r="BO134" s="422" t="str">
        <f>IF(E134="","",IF(フラグ管理用!AF128=29,"error",IF(AND(フラグ管理用!AO128="事業始期_通常",フラグ管理用!AF128&lt;17),"error",IF(AND(フラグ管理用!AO128="事業始期_補助",フラグ管理用!AF128&lt;14),"error",""))))</f>
        <v/>
      </c>
      <c r="BP134" s="422" t="str">
        <f t="shared" si="32"/>
        <v/>
      </c>
      <c r="BQ134" s="422" t="str">
        <f>IF(E134="","",IF(AND(フラグ管理用!AP128="事業終期_通常",OR(フラグ管理用!AG128&lt;17,フラグ管理用!AG128&gt;28)),"error",IF(AND(フラグ管理用!AP128="事業終期_基金",フラグ管理用!AG128&lt;17),"error","")))</f>
        <v/>
      </c>
      <c r="BR134" s="422" t="str">
        <f>IF(E134="","",IF(VLOOKUP(AF134,―!$X$2:$Y$30,2,FALSE)&lt;=VLOOKUP(AG134,―!$X$2:$Y$30,2,FALSE),"","error"))</f>
        <v/>
      </c>
      <c r="BS134" s="422" t="str">
        <f t="shared" si="33"/>
        <v/>
      </c>
      <c r="BT134" s="422" t="str">
        <f t="shared" si="34"/>
        <v/>
      </c>
      <c r="BU134" s="422" t="str">
        <f>IF(E134="","",IF(AND(フラグ管理用!AQ128="予算区分_地単_通常",フラグ管理用!AL128&gt;3),"error",IF(AND(フラグ管理用!AQ128="予算区分_地単_検査等",フラグ管理用!AL128&gt;6),"error",IF(AND(フラグ管理用!AQ128="予算区分_補助",フラグ管理用!AL128&lt;7),"error",""))))</f>
        <v/>
      </c>
      <c r="BV134" s="452" t="str">
        <f>フラグ管理用!AW128</f>
        <v/>
      </c>
      <c r="BW134" s="457" t="str">
        <f t="shared" si="35"/>
        <v/>
      </c>
    </row>
    <row r="135" spans="1:75">
      <c r="A135" s="6"/>
      <c r="B135" s="14"/>
      <c r="C135" s="40">
        <v>105</v>
      </c>
      <c r="D135" s="50"/>
      <c r="E135" s="57"/>
      <c r="F135" s="57"/>
      <c r="G135" s="78"/>
      <c r="H135" s="86"/>
      <c r="I135" s="96" t="str">
        <f>IF(E135="補",VLOOKUP(H135,'事業名一覧 '!$A$3:$C$55,3,FALSE),"")</f>
        <v/>
      </c>
      <c r="J135" s="112"/>
      <c r="K135" s="112"/>
      <c r="L135" s="112"/>
      <c r="M135" s="112"/>
      <c r="N135" s="112"/>
      <c r="O135" s="112"/>
      <c r="P135" s="86"/>
      <c r="Q135" s="179" t="str">
        <f t="shared" si="23"/>
        <v/>
      </c>
      <c r="R135" s="194" t="str">
        <f t="shared" si="37"/>
        <v/>
      </c>
      <c r="S135" s="200"/>
      <c r="T135" s="211"/>
      <c r="U135" s="211"/>
      <c r="V135" s="211"/>
      <c r="W135" s="233"/>
      <c r="X135" s="233"/>
      <c r="Y135" s="211"/>
      <c r="Z135" s="211"/>
      <c r="AA135" s="86"/>
      <c r="AB135" s="112"/>
      <c r="AC135" s="112"/>
      <c r="AD135" s="112"/>
      <c r="AE135" s="57"/>
      <c r="AF135" s="57"/>
      <c r="AG135" s="57"/>
      <c r="AH135" s="321"/>
      <c r="AI135" s="321"/>
      <c r="AJ135" s="86"/>
      <c r="AK135" s="86"/>
      <c r="AL135" s="354"/>
      <c r="AM135" s="372"/>
      <c r="AN135" s="381"/>
      <c r="AO135" s="392" t="str">
        <f t="shared" si="24"/>
        <v/>
      </c>
      <c r="AP135" s="397" t="str">
        <f t="shared" si="38"/>
        <v/>
      </c>
      <c r="AQ135" s="402" t="str">
        <f t="shared" si="36"/>
        <v/>
      </c>
      <c r="AR135" s="407" t="str">
        <f>IF(E135="","",IF(AND(フラグ管理用!G129=2,フラグ管理用!F129=1),"error",""))</f>
        <v/>
      </c>
      <c r="AS135" s="407" t="str">
        <f>IF(E135="","",IF(AND(フラグ管理用!G129=2,フラグ管理用!E129=1),"error",""))</f>
        <v/>
      </c>
      <c r="AT135" s="415" t="str">
        <f t="shared" si="39"/>
        <v/>
      </c>
      <c r="AU135" s="422" t="str">
        <f>IF(E135="","",IF(フラグ管理用!AX129=1,"",IF(AND(フラグ管理用!E129=1,フラグ管理用!J129=1),"",IF(AND(フラグ管理用!E129=2,フラグ管理用!F129=1,フラグ管理用!J129=1),"",IF(AND(フラグ管理用!E129=2,フラグ管理用!F129=2,フラグ管理用!G129=1),"",IF(AND(フラグ管理用!E129=2,フラグ管理用!F129=2,フラグ管理用!G129=2,フラグ管理用!K129=1),"","error"))))))</f>
        <v/>
      </c>
      <c r="AV135" s="428" t="str">
        <f t="shared" si="40"/>
        <v/>
      </c>
      <c r="AW135" s="428" t="str">
        <f t="shared" si="25"/>
        <v/>
      </c>
      <c r="AX135" s="428" t="str">
        <f t="shared" si="26"/>
        <v/>
      </c>
      <c r="AY135" s="428" t="str">
        <f>IF(E135="","",IF(AND(フラグ管理用!J129=1,フラグ管理用!O129=1),"",IF(AND(フラグ管理用!K129=1,フラグ管理用!O129&gt;1,フラグ管理用!G129=1),"","error")))</f>
        <v/>
      </c>
      <c r="AZ135" s="428" t="str">
        <f>IF(E135="","",IF(AND(フラグ管理用!O129=10,ISBLANK(P135)=FALSE),"",IF(AND(フラグ管理用!O129&lt;10,ISBLANK(P135)=TRUE),"","error")))</f>
        <v/>
      </c>
      <c r="BA135" s="422" t="str">
        <f t="shared" si="27"/>
        <v/>
      </c>
      <c r="BB135" s="422" t="str">
        <f t="shared" si="41"/>
        <v/>
      </c>
      <c r="BC135" s="422" t="str">
        <f>IF(E135="","",IF(AND(フラグ管理用!F129=2,フラグ管理用!J129=1),IF(OR(U135&lt;&gt;0,V135&lt;&gt;0,W135&lt;&gt;0,X135&lt;&gt;0),"error",""),""))</f>
        <v/>
      </c>
      <c r="BD135" s="422" t="str">
        <f>IF(E135="","",IF(AND(フラグ管理用!K129=1,フラグ管理用!G129=1),IF(OR(S135&lt;&gt;0,T135&lt;&gt;0,W135&lt;&gt;0,X135&lt;&gt;0),"error",""),""))</f>
        <v/>
      </c>
      <c r="BE135" s="422" t="str">
        <f t="shared" si="42"/>
        <v/>
      </c>
      <c r="BF135" s="422" t="str">
        <f t="shared" si="43"/>
        <v/>
      </c>
      <c r="BG135" s="422"/>
      <c r="BH135" s="422" t="str">
        <f t="shared" si="28"/>
        <v/>
      </c>
      <c r="BI135" s="422" t="str">
        <f t="shared" si="29"/>
        <v/>
      </c>
      <c r="BJ135" s="422" t="str">
        <f t="shared" si="30"/>
        <v/>
      </c>
      <c r="BK135" s="422" t="str">
        <f>IF(E135="","",IF(フラグ管理用!AD129=2,IF(AND(フラグ管理用!E129=2,フラグ管理用!AA129=1),"","error"),""))</f>
        <v/>
      </c>
      <c r="BL135" s="422" t="str">
        <f>IF(E135="","",IF(AND(フラグ管理用!E129=1,フラグ管理用!K129=1,H135&lt;&gt;"妊娠出産子育て支援交付金"),"error",""))</f>
        <v/>
      </c>
      <c r="BM135" s="422"/>
      <c r="BN135" s="422" t="str">
        <f t="shared" si="31"/>
        <v/>
      </c>
      <c r="BO135" s="422" t="str">
        <f>IF(E135="","",IF(フラグ管理用!AF129=29,"error",IF(AND(フラグ管理用!AO129="事業始期_通常",フラグ管理用!AF129&lt;17),"error",IF(AND(フラグ管理用!AO129="事業始期_補助",フラグ管理用!AF129&lt;14),"error",""))))</f>
        <v/>
      </c>
      <c r="BP135" s="422" t="str">
        <f t="shared" si="32"/>
        <v/>
      </c>
      <c r="BQ135" s="422" t="str">
        <f>IF(E135="","",IF(AND(フラグ管理用!AP129="事業終期_通常",OR(フラグ管理用!AG129&lt;17,フラグ管理用!AG129&gt;28)),"error",IF(AND(フラグ管理用!AP129="事業終期_基金",フラグ管理用!AG129&lt;17),"error","")))</f>
        <v/>
      </c>
      <c r="BR135" s="422" t="str">
        <f>IF(E135="","",IF(VLOOKUP(AF135,―!$X$2:$Y$30,2,FALSE)&lt;=VLOOKUP(AG135,―!$X$2:$Y$30,2,FALSE),"","error"))</f>
        <v/>
      </c>
      <c r="BS135" s="422" t="str">
        <f t="shared" si="33"/>
        <v/>
      </c>
      <c r="BT135" s="422" t="str">
        <f t="shared" si="34"/>
        <v/>
      </c>
      <c r="BU135" s="422" t="str">
        <f>IF(E135="","",IF(AND(フラグ管理用!AQ129="予算区分_地単_通常",フラグ管理用!AL129&gt;3),"error",IF(AND(フラグ管理用!AQ129="予算区分_地単_検査等",フラグ管理用!AL129&gt;6),"error",IF(AND(フラグ管理用!AQ129="予算区分_補助",フラグ管理用!AL129&lt;7),"error",""))))</f>
        <v/>
      </c>
      <c r="BV135" s="452" t="str">
        <f>フラグ管理用!AW129</f>
        <v/>
      </c>
      <c r="BW135" s="457" t="str">
        <f t="shared" si="35"/>
        <v/>
      </c>
    </row>
    <row r="136" spans="1:75">
      <c r="A136" s="6"/>
      <c r="B136" s="14"/>
      <c r="C136" s="40">
        <v>106</v>
      </c>
      <c r="D136" s="50"/>
      <c r="E136" s="57"/>
      <c r="F136" s="57"/>
      <c r="G136" s="78"/>
      <c r="H136" s="86"/>
      <c r="I136" s="96" t="str">
        <f>IF(E136="補",VLOOKUP(H136,'事業名一覧 '!$A$3:$C$55,3,FALSE),"")</f>
        <v/>
      </c>
      <c r="J136" s="112"/>
      <c r="K136" s="112"/>
      <c r="L136" s="112"/>
      <c r="M136" s="112"/>
      <c r="N136" s="112"/>
      <c r="O136" s="112"/>
      <c r="P136" s="86"/>
      <c r="Q136" s="179" t="str">
        <f t="shared" si="23"/>
        <v/>
      </c>
      <c r="R136" s="194" t="str">
        <f t="shared" si="37"/>
        <v/>
      </c>
      <c r="S136" s="200"/>
      <c r="T136" s="211"/>
      <c r="U136" s="211"/>
      <c r="V136" s="211"/>
      <c r="W136" s="233"/>
      <c r="X136" s="233"/>
      <c r="Y136" s="211"/>
      <c r="Z136" s="211"/>
      <c r="AA136" s="86"/>
      <c r="AB136" s="112"/>
      <c r="AC136" s="112"/>
      <c r="AD136" s="112"/>
      <c r="AE136" s="57"/>
      <c r="AF136" s="57"/>
      <c r="AG136" s="57"/>
      <c r="AH136" s="321"/>
      <c r="AI136" s="321"/>
      <c r="AJ136" s="86"/>
      <c r="AK136" s="86"/>
      <c r="AL136" s="354"/>
      <c r="AM136" s="372"/>
      <c r="AN136" s="381"/>
      <c r="AO136" s="392" t="str">
        <f t="shared" si="24"/>
        <v/>
      </c>
      <c r="AP136" s="397" t="str">
        <f t="shared" si="38"/>
        <v/>
      </c>
      <c r="AQ136" s="402" t="str">
        <f t="shared" si="36"/>
        <v/>
      </c>
      <c r="AR136" s="407" t="str">
        <f>IF(E136="","",IF(AND(フラグ管理用!G130=2,フラグ管理用!F130=1),"error",""))</f>
        <v/>
      </c>
      <c r="AS136" s="407" t="str">
        <f>IF(E136="","",IF(AND(フラグ管理用!G130=2,フラグ管理用!E130=1),"error",""))</f>
        <v/>
      </c>
      <c r="AT136" s="415" t="str">
        <f t="shared" si="39"/>
        <v/>
      </c>
      <c r="AU136" s="422" t="str">
        <f>IF(E136="","",IF(フラグ管理用!AX130=1,"",IF(AND(フラグ管理用!E130=1,フラグ管理用!J130=1),"",IF(AND(フラグ管理用!E130=2,フラグ管理用!F130=1,フラグ管理用!J130=1),"",IF(AND(フラグ管理用!E130=2,フラグ管理用!F130=2,フラグ管理用!G130=1),"",IF(AND(フラグ管理用!E130=2,フラグ管理用!F130=2,フラグ管理用!G130=2,フラグ管理用!K130=1),"","error"))))))</f>
        <v/>
      </c>
      <c r="AV136" s="428" t="str">
        <f t="shared" si="40"/>
        <v/>
      </c>
      <c r="AW136" s="428" t="str">
        <f t="shared" si="25"/>
        <v/>
      </c>
      <c r="AX136" s="428" t="str">
        <f t="shared" si="26"/>
        <v/>
      </c>
      <c r="AY136" s="428" t="str">
        <f>IF(E136="","",IF(AND(フラグ管理用!J130=1,フラグ管理用!O130=1),"",IF(AND(フラグ管理用!K130=1,フラグ管理用!O130&gt;1,フラグ管理用!G130=1),"","error")))</f>
        <v/>
      </c>
      <c r="AZ136" s="428" t="str">
        <f>IF(E136="","",IF(AND(フラグ管理用!O130=10,ISBLANK(P136)=FALSE),"",IF(AND(フラグ管理用!O130&lt;10,ISBLANK(P136)=TRUE),"","error")))</f>
        <v/>
      </c>
      <c r="BA136" s="422" t="str">
        <f t="shared" si="27"/>
        <v/>
      </c>
      <c r="BB136" s="422" t="str">
        <f t="shared" si="41"/>
        <v/>
      </c>
      <c r="BC136" s="422" t="str">
        <f>IF(E136="","",IF(AND(フラグ管理用!F130=2,フラグ管理用!J130=1),IF(OR(U136&lt;&gt;0,V136&lt;&gt;0,W136&lt;&gt;0,X136&lt;&gt;0),"error",""),""))</f>
        <v/>
      </c>
      <c r="BD136" s="422" t="str">
        <f>IF(E136="","",IF(AND(フラグ管理用!K130=1,フラグ管理用!G130=1),IF(OR(S136&lt;&gt;0,T136&lt;&gt;0,W136&lt;&gt;0,X136&lt;&gt;0),"error",""),""))</f>
        <v/>
      </c>
      <c r="BE136" s="422" t="str">
        <f t="shared" si="42"/>
        <v/>
      </c>
      <c r="BF136" s="422" t="str">
        <f t="shared" si="43"/>
        <v/>
      </c>
      <c r="BG136" s="422"/>
      <c r="BH136" s="422" t="str">
        <f t="shared" si="28"/>
        <v/>
      </c>
      <c r="BI136" s="422" t="str">
        <f t="shared" si="29"/>
        <v/>
      </c>
      <c r="BJ136" s="422" t="str">
        <f t="shared" si="30"/>
        <v/>
      </c>
      <c r="BK136" s="422" t="str">
        <f>IF(E136="","",IF(フラグ管理用!AD130=2,IF(AND(フラグ管理用!E130=2,フラグ管理用!AA130=1),"","error"),""))</f>
        <v/>
      </c>
      <c r="BL136" s="422" t="str">
        <f>IF(E136="","",IF(AND(フラグ管理用!E130=1,フラグ管理用!K130=1,H136&lt;&gt;"妊娠出産子育て支援交付金"),"error",""))</f>
        <v/>
      </c>
      <c r="BM136" s="422"/>
      <c r="BN136" s="422" t="str">
        <f t="shared" si="31"/>
        <v/>
      </c>
      <c r="BO136" s="422" t="str">
        <f>IF(E136="","",IF(フラグ管理用!AF130=29,"error",IF(AND(フラグ管理用!AO130="事業始期_通常",フラグ管理用!AF130&lt;17),"error",IF(AND(フラグ管理用!AO130="事業始期_補助",フラグ管理用!AF130&lt;14),"error",""))))</f>
        <v/>
      </c>
      <c r="BP136" s="422" t="str">
        <f t="shared" si="32"/>
        <v/>
      </c>
      <c r="BQ136" s="422" t="str">
        <f>IF(E136="","",IF(AND(フラグ管理用!AP130="事業終期_通常",OR(フラグ管理用!AG130&lt;17,フラグ管理用!AG130&gt;28)),"error",IF(AND(フラグ管理用!AP130="事業終期_基金",フラグ管理用!AG130&lt;17),"error","")))</f>
        <v/>
      </c>
      <c r="BR136" s="422" t="str">
        <f>IF(E136="","",IF(VLOOKUP(AF136,―!$X$2:$Y$30,2,FALSE)&lt;=VLOOKUP(AG136,―!$X$2:$Y$30,2,FALSE),"","error"))</f>
        <v/>
      </c>
      <c r="BS136" s="422" t="str">
        <f t="shared" si="33"/>
        <v/>
      </c>
      <c r="BT136" s="422" t="str">
        <f t="shared" si="34"/>
        <v/>
      </c>
      <c r="BU136" s="422" t="str">
        <f>IF(E136="","",IF(AND(フラグ管理用!AQ130="予算区分_地単_通常",フラグ管理用!AL130&gt;3),"error",IF(AND(フラグ管理用!AQ130="予算区分_地単_検査等",フラグ管理用!AL130&gt;6),"error",IF(AND(フラグ管理用!AQ130="予算区分_補助",フラグ管理用!AL130&lt;7),"error",""))))</f>
        <v/>
      </c>
      <c r="BV136" s="452" t="str">
        <f>フラグ管理用!AW130</f>
        <v/>
      </c>
      <c r="BW136" s="457" t="str">
        <f t="shared" si="35"/>
        <v/>
      </c>
    </row>
    <row r="137" spans="1:75">
      <c r="A137" s="6"/>
      <c r="B137" s="14"/>
      <c r="C137" s="40">
        <v>107</v>
      </c>
      <c r="D137" s="50"/>
      <c r="E137" s="57"/>
      <c r="F137" s="57"/>
      <c r="G137" s="78"/>
      <c r="H137" s="86"/>
      <c r="I137" s="96" t="str">
        <f>IF(E137="補",VLOOKUP(H137,'事業名一覧 '!$A$3:$C$55,3,FALSE),"")</f>
        <v/>
      </c>
      <c r="J137" s="112"/>
      <c r="K137" s="112"/>
      <c r="L137" s="112"/>
      <c r="M137" s="112"/>
      <c r="N137" s="112"/>
      <c r="O137" s="112"/>
      <c r="P137" s="86"/>
      <c r="Q137" s="179" t="str">
        <f t="shared" si="23"/>
        <v/>
      </c>
      <c r="R137" s="194" t="str">
        <f t="shared" si="37"/>
        <v/>
      </c>
      <c r="S137" s="200"/>
      <c r="T137" s="211"/>
      <c r="U137" s="211"/>
      <c r="V137" s="211"/>
      <c r="W137" s="233"/>
      <c r="X137" s="233"/>
      <c r="Y137" s="211"/>
      <c r="Z137" s="211"/>
      <c r="AA137" s="86"/>
      <c r="AB137" s="112"/>
      <c r="AC137" s="112"/>
      <c r="AD137" s="112"/>
      <c r="AE137" s="57"/>
      <c r="AF137" s="57"/>
      <c r="AG137" s="57"/>
      <c r="AH137" s="321"/>
      <c r="AI137" s="321"/>
      <c r="AJ137" s="86"/>
      <c r="AK137" s="86"/>
      <c r="AL137" s="354"/>
      <c r="AM137" s="372"/>
      <c r="AN137" s="381"/>
      <c r="AO137" s="392" t="str">
        <f t="shared" si="24"/>
        <v/>
      </c>
      <c r="AP137" s="397" t="str">
        <f t="shared" si="38"/>
        <v/>
      </c>
      <c r="AQ137" s="402" t="str">
        <f t="shared" si="36"/>
        <v/>
      </c>
      <c r="AR137" s="407" t="str">
        <f>IF(E137="","",IF(AND(フラグ管理用!G131=2,フラグ管理用!F131=1),"error",""))</f>
        <v/>
      </c>
      <c r="AS137" s="407" t="str">
        <f>IF(E137="","",IF(AND(フラグ管理用!G131=2,フラグ管理用!E131=1),"error",""))</f>
        <v/>
      </c>
      <c r="AT137" s="415" t="str">
        <f t="shared" si="39"/>
        <v/>
      </c>
      <c r="AU137" s="422" t="str">
        <f>IF(E137="","",IF(フラグ管理用!AX131=1,"",IF(AND(フラグ管理用!E131=1,フラグ管理用!J131=1),"",IF(AND(フラグ管理用!E131=2,フラグ管理用!F131=1,フラグ管理用!J131=1),"",IF(AND(フラグ管理用!E131=2,フラグ管理用!F131=2,フラグ管理用!G131=1),"",IF(AND(フラグ管理用!E131=2,フラグ管理用!F131=2,フラグ管理用!G131=2,フラグ管理用!K131=1),"","error"))))))</f>
        <v/>
      </c>
      <c r="AV137" s="428" t="str">
        <f t="shared" si="40"/>
        <v/>
      </c>
      <c r="AW137" s="428" t="str">
        <f t="shared" si="25"/>
        <v/>
      </c>
      <c r="AX137" s="428" t="str">
        <f t="shared" si="26"/>
        <v/>
      </c>
      <c r="AY137" s="428" t="str">
        <f>IF(E137="","",IF(AND(フラグ管理用!J131=1,フラグ管理用!O131=1),"",IF(AND(フラグ管理用!K131=1,フラグ管理用!O131&gt;1,フラグ管理用!G131=1),"","error")))</f>
        <v/>
      </c>
      <c r="AZ137" s="428" t="str">
        <f>IF(E137="","",IF(AND(フラグ管理用!O131=10,ISBLANK(P137)=FALSE),"",IF(AND(フラグ管理用!O131&lt;10,ISBLANK(P137)=TRUE),"","error")))</f>
        <v/>
      </c>
      <c r="BA137" s="422" t="str">
        <f t="shared" si="27"/>
        <v/>
      </c>
      <c r="BB137" s="422" t="str">
        <f t="shared" si="41"/>
        <v/>
      </c>
      <c r="BC137" s="422" t="str">
        <f>IF(E137="","",IF(AND(フラグ管理用!F131=2,フラグ管理用!J131=1),IF(OR(U137&lt;&gt;0,V137&lt;&gt;0,W137&lt;&gt;0,X137&lt;&gt;0),"error",""),""))</f>
        <v/>
      </c>
      <c r="BD137" s="422" t="str">
        <f>IF(E137="","",IF(AND(フラグ管理用!K131=1,フラグ管理用!G131=1),IF(OR(S137&lt;&gt;0,T137&lt;&gt;0,W137&lt;&gt;0,X137&lt;&gt;0),"error",""),""))</f>
        <v/>
      </c>
      <c r="BE137" s="422" t="str">
        <f t="shared" si="42"/>
        <v/>
      </c>
      <c r="BF137" s="422" t="str">
        <f t="shared" si="43"/>
        <v/>
      </c>
      <c r="BG137" s="422"/>
      <c r="BH137" s="422" t="str">
        <f t="shared" si="28"/>
        <v/>
      </c>
      <c r="BI137" s="422" t="str">
        <f t="shared" si="29"/>
        <v/>
      </c>
      <c r="BJ137" s="422" t="str">
        <f t="shared" si="30"/>
        <v/>
      </c>
      <c r="BK137" s="422" t="str">
        <f>IF(E137="","",IF(フラグ管理用!AD131=2,IF(AND(フラグ管理用!E131=2,フラグ管理用!AA131=1),"","error"),""))</f>
        <v/>
      </c>
      <c r="BL137" s="422" t="str">
        <f>IF(E137="","",IF(AND(フラグ管理用!E131=1,フラグ管理用!K131=1,H137&lt;&gt;"妊娠出産子育て支援交付金"),"error",""))</f>
        <v/>
      </c>
      <c r="BM137" s="422"/>
      <c r="BN137" s="422" t="str">
        <f t="shared" si="31"/>
        <v/>
      </c>
      <c r="BO137" s="422" t="str">
        <f>IF(E137="","",IF(フラグ管理用!AF131=29,"error",IF(AND(フラグ管理用!AO131="事業始期_通常",フラグ管理用!AF131&lt;17),"error",IF(AND(フラグ管理用!AO131="事業始期_補助",フラグ管理用!AF131&lt;14),"error",""))))</f>
        <v/>
      </c>
      <c r="BP137" s="422" t="str">
        <f t="shared" si="32"/>
        <v/>
      </c>
      <c r="BQ137" s="422" t="str">
        <f>IF(E137="","",IF(AND(フラグ管理用!AP131="事業終期_通常",OR(フラグ管理用!AG131&lt;17,フラグ管理用!AG131&gt;28)),"error",IF(AND(フラグ管理用!AP131="事業終期_基金",フラグ管理用!AG131&lt;17),"error","")))</f>
        <v/>
      </c>
      <c r="BR137" s="422" t="str">
        <f>IF(E137="","",IF(VLOOKUP(AF137,―!$X$2:$Y$30,2,FALSE)&lt;=VLOOKUP(AG137,―!$X$2:$Y$30,2,FALSE),"","error"))</f>
        <v/>
      </c>
      <c r="BS137" s="422" t="str">
        <f t="shared" si="33"/>
        <v/>
      </c>
      <c r="BT137" s="422" t="str">
        <f t="shared" si="34"/>
        <v/>
      </c>
      <c r="BU137" s="422" t="str">
        <f>IF(E137="","",IF(AND(フラグ管理用!AQ131="予算区分_地単_通常",フラグ管理用!AL131&gt;3),"error",IF(AND(フラグ管理用!AQ131="予算区分_地単_検査等",フラグ管理用!AL131&gt;6),"error",IF(AND(フラグ管理用!AQ131="予算区分_補助",フラグ管理用!AL131&lt;7),"error",""))))</f>
        <v/>
      </c>
      <c r="BV137" s="452" t="str">
        <f>フラグ管理用!AW131</f>
        <v/>
      </c>
      <c r="BW137" s="457" t="str">
        <f t="shared" si="35"/>
        <v/>
      </c>
    </row>
    <row r="138" spans="1:75">
      <c r="A138" s="6"/>
      <c r="B138" s="14"/>
      <c r="C138" s="40">
        <v>108</v>
      </c>
      <c r="D138" s="50"/>
      <c r="E138" s="57"/>
      <c r="F138" s="57"/>
      <c r="G138" s="78"/>
      <c r="H138" s="86"/>
      <c r="I138" s="96" t="str">
        <f>IF(E138="補",VLOOKUP(H138,'事業名一覧 '!$A$3:$C$55,3,FALSE),"")</f>
        <v/>
      </c>
      <c r="J138" s="112"/>
      <c r="K138" s="112"/>
      <c r="L138" s="112"/>
      <c r="M138" s="112"/>
      <c r="N138" s="112"/>
      <c r="O138" s="112"/>
      <c r="P138" s="86"/>
      <c r="Q138" s="179" t="str">
        <f t="shared" si="23"/>
        <v/>
      </c>
      <c r="R138" s="194" t="str">
        <f t="shared" si="37"/>
        <v/>
      </c>
      <c r="S138" s="200"/>
      <c r="T138" s="211"/>
      <c r="U138" s="211"/>
      <c r="V138" s="211"/>
      <c r="W138" s="233"/>
      <c r="X138" s="233"/>
      <c r="Y138" s="211"/>
      <c r="Z138" s="211"/>
      <c r="AA138" s="86"/>
      <c r="AB138" s="112"/>
      <c r="AC138" s="112"/>
      <c r="AD138" s="112"/>
      <c r="AE138" s="57"/>
      <c r="AF138" s="57"/>
      <c r="AG138" s="57"/>
      <c r="AH138" s="321"/>
      <c r="AI138" s="321"/>
      <c r="AJ138" s="86"/>
      <c r="AK138" s="86"/>
      <c r="AL138" s="354"/>
      <c r="AM138" s="372"/>
      <c r="AN138" s="381"/>
      <c r="AO138" s="392" t="str">
        <f t="shared" si="24"/>
        <v/>
      </c>
      <c r="AP138" s="397" t="str">
        <f t="shared" si="38"/>
        <v/>
      </c>
      <c r="AQ138" s="402" t="str">
        <f t="shared" si="36"/>
        <v/>
      </c>
      <c r="AR138" s="407" t="str">
        <f>IF(E138="","",IF(AND(フラグ管理用!G132=2,フラグ管理用!F132=1),"error",""))</f>
        <v/>
      </c>
      <c r="AS138" s="407" t="str">
        <f>IF(E138="","",IF(AND(フラグ管理用!G132=2,フラグ管理用!E132=1),"error",""))</f>
        <v/>
      </c>
      <c r="AT138" s="415" t="str">
        <f t="shared" si="39"/>
        <v/>
      </c>
      <c r="AU138" s="422" t="str">
        <f>IF(E138="","",IF(フラグ管理用!AX132=1,"",IF(AND(フラグ管理用!E132=1,フラグ管理用!J132=1),"",IF(AND(フラグ管理用!E132=2,フラグ管理用!F132=1,フラグ管理用!J132=1),"",IF(AND(フラグ管理用!E132=2,フラグ管理用!F132=2,フラグ管理用!G132=1),"",IF(AND(フラグ管理用!E132=2,フラグ管理用!F132=2,フラグ管理用!G132=2,フラグ管理用!K132=1),"","error"))))))</f>
        <v/>
      </c>
      <c r="AV138" s="428" t="str">
        <f t="shared" si="40"/>
        <v/>
      </c>
      <c r="AW138" s="428" t="str">
        <f t="shared" si="25"/>
        <v/>
      </c>
      <c r="AX138" s="428" t="str">
        <f t="shared" si="26"/>
        <v/>
      </c>
      <c r="AY138" s="428" t="str">
        <f>IF(E138="","",IF(AND(フラグ管理用!J132=1,フラグ管理用!O132=1),"",IF(AND(フラグ管理用!K132=1,フラグ管理用!O132&gt;1,フラグ管理用!G132=1),"","error")))</f>
        <v/>
      </c>
      <c r="AZ138" s="428" t="str">
        <f>IF(E138="","",IF(AND(フラグ管理用!O132=10,ISBLANK(P138)=FALSE),"",IF(AND(フラグ管理用!O132&lt;10,ISBLANK(P138)=TRUE),"","error")))</f>
        <v/>
      </c>
      <c r="BA138" s="422" t="str">
        <f t="shared" si="27"/>
        <v/>
      </c>
      <c r="BB138" s="422" t="str">
        <f t="shared" si="41"/>
        <v/>
      </c>
      <c r="BC138" s="422" t="str">
        <f>IF(E138="","",IF(AND(フラグ管理用!F132=2,フラグ管理用!J132=1),IF(OR(U138&lt;&gt;0,V138&lt;&gt;0,W138&lt;&gt;0,X138&lt;&gt;0),"error",""),""))</f>
        <v/>
      </c>
      <c r="BD138" s="422" t="str">
        <f>IF(E138="","",IF(AND(フラグ管理用!K132=1,フラグ管理用!G132=1),IF(OR(S138&lt;&gt;0,T138&lt;&gt;0,W138&lt;&gt;0,X138&lt;&gt;0),"error",""),""))</f>
        <v/>
      </c>
      <c r="BE138" s="422" t="str">
        <f t="shared" si="42"/>
        <v/>
      </c>
      <c r="BF138" s="422" t="str">
        <f t="shared" si="43"/>
        <v/>
      </c>
      <c r="BG138" s="422"/>
      <c r="BH138" s="422" t="str">
        <f t="shared" si="28"/>
        <v/>
      </c>
      <c r="BI138" s="422" t="str">
        <f t="shared" si="29"/>
        <v/>
      </c>
      <c r="BJ138" s="422" t="str">
        <f t="shared" si="30"/>
        <v/>
      </c>
      <c r="BK138" s="422" t="str">
        <f>IF(E138="","",IF(フラグ管理用!AD132=2,IF(AND(フラグ管理用!E132=2,フラグ管理用!AA132=1),"","error"),""))</f>
        <v/>
      </c>
      <c r="BL138" s="422" t="str">
        <f>IF(E138="","",IF(AND(フラグ管理用!E132=1,フラグ管理用!K132=1,H138&lt;&gt;"妊娠出産子育て支援交付金"),"error",""))</f>
        <v/>
      </c>
      <c r="BM138" s="422"/>
      <c r="BN138" s="422" t="str">
        <f t="shared" si="31"/>
        <v/>
      </c>
      <c r="BO138" s="422" t="str">
        <f>IF(E138="","",IF(フラグ管理用!AF132=29,"error",IF(AND(フラグ管理用!AO132="事業始期_通常",フラグ管理用!AF132&lt;17),"error",IF(AND(フラグ管理用!AO132="事業始期_補助",フラグ管理用!AF132&lt;14),"error",""))))</f>
        <v/>
      </c>
      <c r="BP138" s="422" t="str">
        <f t="shared" si="32"/>
        <v/>
      </c>
      <c r="BQ138" s="422" t="str">
        <f>IF(E138="","",IF(AND(フラグ管理用!AP132="事業終期_通常",OR(フラグ管理用!AG132&lt;17,フラグ管理用!AG132&gt;28)),"error",IF(AND(フラグ管理用!AP132="事業終期_基金",フラグ管理用!AG132&lt;17),"error","")))</f>
        <v/>
      </c>
      <c r="BR138" s="422" t="str">
        <f>IF(E138="","",IF(VLOOKUP(AF138,―!$X$2:$Y$30,2,FALSE)&lt;=VLOOKUP(AG138,―!$X$2:$Y$30,2,FALSE),"","error"))</f>
        <v/>
      </c>
      <c r="BS138" s="422" t="str">
        <f t="shared" si="33"/>
        <v/>
      </c>
      <c r="BT138" s="422" t="str">
        <f t="shared" si="34"/>
        <v/>
      </c>
      <c r="BU138" s="422" t="str">
        <f>IF(E138="","",IF(AND(フラグ管理用!AQ132="予算区分_地単_通常",フラグ管理用!AL132&gt;3),"error",IF(AND(フラグ管理用!AQ132="予算区分_地単_検査等",フラグ管理用!AL132&gt;6),"error",IF(AND(フラグ管理用!AQ132="予算区分_補助",フラグ管理用!AL132&lt;7),"error",""))))</f>
        <v/>
      </c>
      <c r="BV138" s="452" t="str">
        <f>フラグ管理用!AW132</f>
        <v/>
      </c>
      <c r="BW138" s="457" t="str">
        <f t="shared" si="35"/>
        <v/>
      </c>
    </row>
    <row r="139" spans="1:75">
      <c r="A139" s="6"/>
      <c r="B139" s="14"/>
      <c r="C139" s="40">
        <v>109</v>
      </c>
      <c r="D139" s="50"/>
      <c r="E139" s="57"/>
      <c r="F139" s="57"/>
      <c r="G139" s="78"/>
      <c r="H139" s="86"/>
      <c r="I139" s="96" t="str">
        <f>IF(E139="補",VLOOKUP(H139,'事業名一覧 '!$A$3:$C$55,3,FALSE),"")</f>
        <v/>
      </c>
      <c r="J139" s="112"/>
      <c r="K139" s="112"/>
      <c r="L139" s="112"/>
      <c r="M139" s="112"/>
      <c r="N139" s="112"/>
      <c r="O139" s="112"/>
      <c r="P139" s="86"/>
      <c r="Q139" s="179" t="str">
        <f t="shared" si="23"/>
        <v/>
      </c>
      <c r="R139" s="194" t="str">
        <f t="shared" si="37"/>
        <v/>
      </c>
      <c r="S139" s="200"/>
      <c r="T139" s="211"/>
      <c r="U139" s="211"/>
      <c r="V139" s="211"/>
      <c r="W139" s="233"/>
      <c r="X139" s="233"/>
      <c r="Y139" s="211"/>
      <c r="Z139" s="211"/>
      <c r="AA139" s="86"/>
      <c r="AB139" s="112"/>
      <c r="AC139" s="112"/>
      <c r="AD139" s="112"/>
      <c r="AE139" s="57"/>
      <c r="AF139" s="57"/>
      <c r="AG139" s="57"/>
      <c r="AH139" s="321"/>
      <c r="AI139" s="321"/>
      <c r="AJ139" s="86"/>
      <c r="AK139" s="86"/>
      <c r="AL139" s="354"/>
      <c r="AM139" s="372"/>
      <c r="AN139" s="381"/>
      <c r="AO139" s="392" t="str">
        <f t="shared" si="24"/>
        <v/>
      </c>
      <c r="AP139" s="397" t="str">
        <f t="shared" si="38"/>
        <v/>
      </c>
      <c r="AQ139" s="402" t="str">
        <f t="shared" si="36"/>
        <v/>
      </c>
      <c r="AR139" s="407" t="str">
        <f>IF(E139="","",IF(AND(フラグ管理用!G133=2,フラグ管理用!F133=1),"error",""))</f>
        <v/>
      </c>
      <c r="AS139" s="407" t="str">
        <f>IF(E139="","",IF(AND(フラグ管理用!G133=2,フラグ管理用!E133=1),"error",""))</f>
        <v/>
      </c>
      <c r="AT139" s="415" t="str">
        <f t="shared" si="39"/>
        <v/>
      </c>
      <c r="AU139" s="422" t="str">
        <f>IF(E139="","",IF(フラグ管理用!AX133=1,"",IF(AND(フラグ管理用!E133=1,フラグ管理用!J133=1),"",IF(AND(フラグ管理用!E133=2,フラグ管理用!F133=1,フラグ管理用!J133=1),"",IF(AND(フラグ管理用!E133=2,フラグ管理用!F133=2,フラグ管理用!G133=1),"",IF(AND(フラグ管理用!E133=2,フラグ管理用!F133=2,フラグ管理用!G133=2,フラグ管理用!K133=1),"","error"))))))</f>
        <v/>
      </c>
      <c r="AV139" s="428" t="str">
        <f t="shared" si="40"/>
        <v/>
      </c>
      <c r="AW139" s="428" t="str">
        <f t="shared" si="25"/>
        <v/>
      </c>
      <c r="AX139" s="428" t="str">
        <f t="shared" si="26"/>
        <v/>
      </c>
      <c r="AY139" s="428" t="str">
        <f>IF(E139="","",IF(AND(フラグ管理用!J133=1,フラグ管理用!O133=1),"",IF(AND(フラグ管理用!K133=1,フラグ管理用!O133&gt;1,フラグ管理用!G133=1),"","error")))</f>
        <v/>
      </c>
      <c r="AZ139" s="428" t="str">
        <f>IF(E139="","",IF(AND(フラグ管理用!O133=10,ISBLANK(P139)=FALSE),"",IF(AND(フラグ管理用!O133&lt;10,ISBLANK(P139)=TRUE),"","error")))</f>
        <v/>
      </c>
      <c r="BA139" s="422" t="str">
        <f t="shared" si="27"/>
        <v/>
      </c>
      <c r="BB139" s="422" t="str">
        <f t="shared" si="41"/>
        <v/>
      </c>
      <c r="BC139" s="422" t="str">
        <f>IF(E139="","",IF(AND(フラグ管理用!F133=2,フラグ管理用!J133=1),IF(OR(U139&lt;&gt;0,V139&lt;&gt;0,W139&lt;&gt;0,X139&lt;&gt;0),"error",""),""))</f>
        <v/>
      </c>
      <c r="BD139" s="422" t="str">
        <f>IF(E139="","",IF(AND(フラグ管理用!K133=1,フラグ管理用!G133=1),IF(OR(S139&lt;&gt;0,T139&lt;&gt;0,W139&lt;&gt;0,X139&lt;&gt;0),"error",""),""))</f>
        <v/>
      </c>
      <c r="BE139" s="422" t="str">
        <f t="shared" si="42"/>
        <v/>
      </c>
      <c r="BF139" s="422" t="str">
        <f t="shared" si="43"/>
        <v/>
      </c>
      <c r="BG139" s="422"/>
      <c r="BH139" s="422" t="str">
        <f t="shared" si="28"/>
        <v/>
      </c>
      <c r="BI139" s="422" t="str">
        <f t="shared" si="29"/>
        <v/>
      </c>
      <c r="BJ139" s="422" t="str">
        <f t="shared" si="30"/>
        <v/>
      </c>
      <c r="BK139" s="422" t="str">
        <f>IF(E139="","",IF(フラグ管理用!AD133=2,IF(AND(フラグ管理用!E133=2,フラグ管理用!AA133=1),"","error"),""))</f>
        <v/>
      </c>
      <c r="BL139" s="422" t="str">
        <f>IF(E139="","",IF(AND(フラグ管理用!E133=1,フラグ管理用!K133=1,H139&lt;&gt;"妊娠出産子育て支援交付金"),"error",""))</f>
        <v/>
      </c>
      <c r="BM139" s="422"/>
      <c r="BN139" s="422" t="str">
        <f t="shared" si="31"/>
        <v/>
      </c>
      <c r="BO139" s="422" t="str">
        <f>IF(E139="","",IF(フラグ管理用!AF133=29,"error",IF(AND(フラグ管理用!AO133="事業始期_通常",フラグ管理用!AF133&lt;17),"error",IF(AND(フラグ管理用!AO133="事業始期_補助",フラグ管理用!AF133&lt;14),"error",""))))</f>
        <v/>
      </c>
      <c r="BP139" s="422" t="str">
        <f t="shared" si="32"/>
        <v/>
      </c>
      <c r="BQ139" s="422" t="str">
        <f>IF(E139="","",IF(AND(フラグ管理用!AP133="事業終期_通常",OR(フラグ管理用!AG133&lt;17,フラグ管理用!AG133&gt;28)),"error",IF(AND(フラグ管理用!AP133="事業終期_基金",フラグ管理用!AG133&lt;17),"error","")))</f>
        <v/>
      </c>
      <c r="BR139" s="422" t="str">
        <f>IF(E139="","",IF(VLOOKUP(AF139,―!$X$2:$Y$30,2,FALSE)&lt;=VLOOKUP(AG139,―!$X$2:$Y$30,2,FALSE),"","error"))</f>
        <v/>
      </c>
      <c r="BS139" s="422" t="str">
        <f t="shared" si="33"/>
        <v/>
      </c>
      <c r="BT139" s="422" t="str">
        <f t="shared" si="34"/>
        <v/>
      </c>
      <c r="BU139" s="422" t="str">
        <f>IF(E139="","",IF(AND(フラグ管理用!AQ133="予算区分_地単_通常",フラグ管理用!AL133&gt;3),"error",IF(AND(フラグ管理用!AQ133="予算区分_地単_検査等",フラグ管理用!AL133&gt;6),"error",IF(AND(フラグ管理用!AQ133="予算区分_補助",フラグ管理用!AL133&lt;7),"error",""))))</f>
        <v/>
      </c>
      <c r="BV139" s="452" t="str">
        <f>フラグ管理用!AW133</f>
        <v/>
      </c>
      <c r="BW139" s="457" t="str">
        <f t="shared" si="35"/>
        <v/>
      </c>
    </row>
    <row r="140" spans="1:75">
      <c r="A140" s="6"/>
      <c r="B140" s="14"/>
      <c r="C140" s="40">
        <v>110</v>
      </c>
      <c r="D140" s="50"/>
      <c r="E140" s="57"/>
      <c r="F140" s="57"/>
      <c r="G140" s="78"/>
      <c r="H140" s="86"/>
      <c r="I140" s="96" t="str">
        <f>IF(E140="補",VLOOKUP(H140,'事業名一覧 '!$A$3:$C$55,3,FALSE),"")</f>
        <v/>
      </c>
      <c r="J140" s="112"/>
      <c r="K140" s="112"/>
      <c r="L140" s="112"/>
      <c r="M140" s="112"/>
      <c r="N140" s="112"/>
      <c r="O140" s="112"/>
      <c r="P140" s="86"/>
      <c r="Q140" s="179" t="str">
        <f t="shared" si="23"/>
        <v/>
      </c>
      <c r="R140" s="194" t="str">
        <f t="shared" si="37"/>
        <v/>
      </c>
      <c r="S140" s="200"/>
      <c r="T140" s="211"/>
      <c r="U140" s="211"/>
      <c r="V140" s="211"/>
      <c r="W140" s="233"/>
      <c r="X140" s="233"/>
      <c r="Y140" s="211"/>
      <c r="Z140" s="211"/>
      <c r="AA140" s="86"/>
      <c r="AB140" s="112"/>
      <c r="AC140" s="112"/>
      <c r="AD140" s="112"/>
      <c r="AE140" s="57"/>
      <c r="AF140" s="57"/>
      <c r="AG140" s="57"/>
      <c r="AH140" s="321"/>
      <c r="AI140" s="321"/>
      <c r="AJ140" s="86"/>
      <c r="AK140" s="86"/>
      <c r="AL140" s="354"/>
      <c r="AM140" s="372"/>
      <c r="AN140" s="381"/>
      <c r="AO140" s="392" t="str">
        <f t="shared" si="24"/>
        <v/>
      </c>
      <c r="AP140" s="397" t="str">
        <f t="shared" si="38"/>
        <v/>
      </c>
      <c r="AQ140" s="402" t="str">
        <f t="shared" si="36"/>
        <v/>
      </c>
      <c r="AR140" s="407" t="str">
        <f>IF(E140="","",IF(AND(フラグ管理用!G134=2,フラグ管理用!F134=1),"error",""))</f>
        <v/>
      </c>
      <c r="AS140" s="407" t="str">
        <f>IF(E140="","",IF(AND(フラグ管理用!G134=2,フラグ管理用!E134=1),"error",""))</f>
        <v/>
      </c>
      <c r="AT140" s="415" t="str">
        <f t="shared" si="39"/>
        <v/>
      </c>
      <c r="AU140" s="422" t="str">
        <f>IF(E140="","",IF(フラグ管理用!AX134=1,"",IF(AND(フラグ管理用!E134=1,フラグ管理用!J134=1),"",IF(AND(フラグ管理用!E134=2,フラグ管理用!F134=1,フラグ管理用!J134=1),"",IF(AND(フラグ管理用!E134=2,フラグ管理用!F134=2,フラグ管理用!G134=1),"",IF(AND(フラグ管理用!E134=2,フラグ管理用!F134=2,フラグ管理用!G134=2,フラグ管理用!K134=1),"","error"))))))</f>
        <v/>
      </c>
      <c r="AV140" s="428" t="str">
        <f t="shared" si="40"/>
        <v/>
      </c>
      <c r="AW140" s="428" t="str">
        <f t="shared" si="25"/>
        <v/>
      </c>
      <c r="AX140" s="428" t="str">
        <f t="shared" si="26"/>
        <v/>
      </c>
      <c r="AY140" s="428" t="str">
        <f>IF(E140="","",IF(AND(フラグ管理用!J134=1,フラグ管理用!O134=1),"",IF(AND(フラグ管理用!K134=1,フラグ管理用!O134&gt;1,フラグ管理用!G134=1),"","error")))</f>
        <v/>
      </c>
      <c r="AZ140" s="428" t="str">
        <f>IF(E140="","",IF(AND(フラグ管理用!O134=10,ISBLANK(P140)=FALSE),"",IF(AND(フラグ管理用!O134&lt;10,ISBLANK(P140)=TRUE),"","error")))</f>
        <v/>
      </c>
      <c r="BA140" s="422" t="str">
        <f t="shared" si="27"/>
        <v/>
      </c>
      <c r="BB140" s="422" t="str">
        <f t="shared" si="41"/>
        <v/>
      </c>
      <c r="BC140" s="422" t="str">
        <f>IF(E140="","",IF(AND(フラグ管理用!F134=2,フラグ管理用!J134=1),IF(OR(U140&lt;&gt;0,V140&lt;&gt;0,W140&lt;&gt;0,X140&lt;&gt;0),"error",""),""))</f>
        <v/>
      </c>
      <c r="BD140" s="422" t="str">
        <f>IF(E140="","",IF(AND(フラグ管理用!K134=1,フラグ管理用!G134=1),IF(OR(S140&lt;&gt;0,T140&lt;&gt;0,W140&lt;&gt;0,X140&lt;&gt;0),"error",""),""))</f>
        <v/>
      </c>
      <c r="BE140" s="422" t="str">
        <f t="shared" si="42"/>
        <v/>
      </c>
      <c r="BF140" s="422" t="str">
        <f t="shared" si="43"/>
        <v/>
      </c>
      <c r="BG140" s="422"/>
      <c r="BH140" s="422" t="str">
        <f t="shared" si="28"/>
        <v/>
      </c>
      <c r="BI140" s="422" t="str">
        <f t="shared" si="29"/>
        <v/>
      </c>
      <c r="BJ140" s="422" t="str">
        <f t="shared" si="30"/>
        <v/>
      </c>
      <c r="BK140" s="422" t="str">
        <f>IF(E140="","",IF(フラグ管理用!AD134=2,IF(AND(フラグ管理用!E134=2,フラグ管理用!AA134=1),"","error"),""))</f>
        <v/>
      </c>
      <c r="BL140" s="422" t="str">
        <f>IF(E140="","",IF(AND(フラグ管理用!E134=1,フラグ管理用!K134=1,H140&lt;&gt;"妊娠出産子育て支援交付金"),"error",""))</f>
        <v/>
      </c>
      <c r="BM140" s="422"/>
      <c r="BN140" s="422" t="str">
        <f t="shared" si="31"/>
        <v/>
      </c>
      <c r="BO140" s="422" t="str">
        <f>IF(E140="","",IF(フラグ管理用!AF134=29,"error",IF(AND(フラグ管理用!AO134="事業始期_通常",フラグ管理用!AF134&lt;17),"error",IF(AND(フラグ管理用!AO134="事業始期_補助",フラグ管理用!AF134&lt;14),"error",""))))</f>
        <v/>
      </c>
      <c r="BP140" s="422" t="str">
        <f t="shared" si="32"/>
        <v/>
      </c>
      <c r="BQ140" s="422" t="str">
        <f>IF(E140="","",IF(AND(フラグ管理用!AP134="事業終期_通常",OR(フラグ管理用!AG134&lt;17,フラグ管理用!AG134&gt;28)),"error",IF(AND(フラグ管理用!AP134="事業終期_基金",フラグ管理用!AG134&lt;17),"error","")))</f>
        <v/>
      </c>
      <c r="BR140" s="422" t="str">
        <f>IF(E140="","",IF(VLOOKUP(AF140,―!$X$2:$Y$30,2,FALSE)&lt;=VLOOKUP(AG140,―!$X$2:$Y$30,2,FALSE),"","error"))</f>
        <v/>
      </c>
      <c r="BS140" s="422" t="str">
        <f t="shared" si="33"/>
        <v/>
      </c>
      <c r="BT140" s="422" t="str">
        <f t="shared" si="34"/>
        <v/>
      </c>
      <c r="BU140" s="422" t="str">
        <f>IF(E140="","",IF(AND(フラグ管理用!AQ134="予算区分_地単_通常",フラグ管理用!AL134&gt;3),"error",IF(AND(フラグ管理用!AQ134="予算区分_地単_検査等",フラグ管理用!AL134&gt;6),"error",IF(AND(フラグ管理用!AQ134="予算区分_補助",フラグ管理用!AL134&lt;7),"error",""))))</f>
        <v/>
      </c>
      <c r="BV140" s="452" t="str">
        <f>フラグ管理用!AW134</f>
        <v/>
      </c>
      <c r="BW140" s="457" t="str">
        <f t="shared" si="35"/>
        <v/>
      </c>
    </row>
    <row r="141" spans="1:75">
      <c r="A141" s="6"/>
      <c r="B141" s="14"/>
      <c r="C141" s="40">
        <v>111</v>
      </c>
      <c r="D141" s="50"/>
      <c r="E141" s="57"/>
      <c r="F141" s="57"/>
      <c r="G141" s="78"/>
      <c r="H141" s="86"/>
      <c r="I141" s="96" t="str">
        <f>IF(E141="補",VLOOKUP(H141,'事業名一覧 '!$A$3:$C$55,3,FALSE),"")</f>
        <v/>
      </c>
      <c r="J141" s="112"/>
      <c r="K141" s="112"/>
      <c r="L141" s="112"/>
      <c r="M141" s="112"/>
      <c r="N141" s="112"/>
      <c r="O141" s="112"/>
      <c r="P141" s="86"/>
      <c r="Q141" s="179" t="str">
        <f t="shared" si="23"/>
        <v/>
      </c>
      <c r="R141" s="194" t="str">
        <f t="shared" si="37"/>
        <v/>
      </c>
      <c r="S141" s="200"/>
      <c r="T141" s="211"/>
      <c r="U141" s="211"/>
      <c r="V141" s="211"/>
      <c r="W141" s="233"/>
      <c r="X141" s="233"/>
      <c r="Y141" s="211"/>
      <c r="Z141" s="211"/>
      <c r="AA141" s="86"/>
      <c r="AB141" s="112"/>
      <c r="AC141" s="112"/>
      <c r="AD141" s="112"/>
      <c r="AE141" s="57"/>
      <c r="AF141" s="57"/>
      <c r="AG141" s="57"/>
      <c r="AH141" s="321"/>
      <c r="AI141" s="321"/>
      <c r="AJ141" s="86"/>
      <c r="AK141" s="86"/>
      <c r="AL141" s="354"/>
      <c r="AM141" s="372"/>
      <c r="AN141" s="381"/>
      <c r="AO141" s="392" t="str">
        <f t="shared" si="24"/>
        <v/>
      </c>
      <c r="AP141" s="397" t="str">
        <f t="shared" si="38"/>
        <v/>
      </c>
      <c r="AQ141" s="402" t="str">
        <f t="shared" si="36"/>
        <v/>
      </c>
      <c r="AR141" s="407" t="str">
        <f>IF(E141="","",IF(AND(フラグ管理用!G135=2,フラグ管理用!F135=1),"error",""))</f>
        <v/>
      </c>
      <c r="AS141" s="407" t="str">
        <f>IF(E141="","",IF(AND(フラグ管理用!G135=2,フラグ管理用!E135=1),"error",""))</f>
        <v/>
      </c>
      <c r="AT141" s="415" t="str">
        <f t="shared" si="39"/>
        <v/>
      </c>
      <c r="AU141" s="422" t="str">
        <f>IF(E141="","",IF(フラグ管理用!AX135=1,"",IF(AND(フラグ管理用!E135=1,フラグ管理用!J135=1),"",IF(AND(フラグ管理用!E135=2,フラグ管理用!F135=1,フラグ管理用!J135=1),"",IF(AND(フラグ管理用!E135=2,フラグ管理用!F135=2,フラグ管理用!G135=1),"",IF(AND(フラグ管理用!E135=2,フラグ管理用!F135=2,フラグ管理用!G135=2,フラグ管理用!K135=1),"","error"))))))</f>
        <v/>
      </c>
      <c r="AV141" s="428" t="str">
        <f t="shared" si="40"/>
        <v/>
      </c>
      <c r="AW141" s="428" t="str">
        <f t="shared" si="25"/>
        <v/>
      </c>
      <c r="AX141" s="428" t="str">
        <f t="shared" si="26"/>
        <v/>
      </c>
      <c r="AY141" s="428" t="str">
        <f>IF(E141="","",IF(AND(フラグ管理用!J135=1,フラグ管理用!O135=1),"",IF(AND(フラグ管理用!K135=1,フラグ管理用!O135&gt;1,フラグ管理用!G135=1),"","error")))</f>
        <v/>
      </c>
      <c r="AZ141" s="428" t="str">
        <f>IF(E141="","",IF(AND(フラグ管理用!O135=10,ISBLANK(P141)=FALSE),"",IF(AND(フラグ管理用!O135&lt;10,ISBLANK(P141)=TRUE),"","error")))</f>
        <v/>
      </c>
      <c r="BA141" s="422" t="str">
        <f t="shared" si="27"/>
        <v/>
      </c>
      <c r="BB141" s="422" t="str">
        <f t="shared" si="41"/>
        <v/>
      </c>
      <c r="BC141" s="422" t="str">
        <f>IF(E141="","",IF(AND(フラグ管理用!F135=2,フラグ管理用!J135=1),IF(OR(U141&lt;&gt;0,V141&lt;&gt;0,W141&lt;&gt;0,X141&lt;&gt;0),"error",""),""))</f>
        <v/>
      </c>
      <c r="BD141" s="422" t="str">
        <f>IF(E141="","",IF(AND(フラグ管理用!K135=1,フラグ管理用!G135=1),IF(OR(S141&lt;&gt;0,T141&lt;&gt;0,W141&lt;&gt;0,X141&lt;&gt;0),"error",""),""))</f>
        <v/>
      </c>
      <c r="BE141" s="422" t="str">
        <f t="shared" si="42"/>
        <v/>
      </c>
      <c r="BF141" s="422" t="str">
        <f t="shared" si="43"/>
        <v/>
      </c>
      <c r="BG141" s="422"/>
      <c r="BH141" s="422" t="str">
        <f t="shared" si="28"/>
        <v/>
      </c>
      <c r="BI141" s="422" t="str">
        <f t="shared" si="29"/>
        <v/>
      </c>
      <c r="BJ141" s="422" t="str">
        <f t="shared" si="30"/>
        <v/>
      </c>
      <c r="BK141" s="422" t="str">
        <f>IF(E141="","",IF(フラグ管理用!AD135=2,IF(AND(フラグ管理用!E135=2,フラグ管理用!AA135=1),"","error"),""))</f>
        <v/>
      </c>
      <c r="BL141" s="422" t="str">
        <f>IF(E141="","",IF(AND(フラグ管理用!E135=1,フラグ管理用!K135=1,H141&lt;&gt;"妊娠出産子育て支援交付金"),"error",""))</f>
        <v/>
      </c>
      <c r="BM141" s="422"/>
      <c r="BN141" s="422" t="str">
        <f t="shared" si="31"/>
        <v/>
      </c>
      <c r="BO141" s="422" t="str">
        <f>IF(E141="","",IF(フラグ管理用!AF135=29,"error",IF(AND(フラグ管理用!AO135="事業始期_通常",フラグ管理用!AF135&lt;17),"error",IF(AND(フラグ管理用!AO135="事業始期_補助",フラグ管理用!AF135&lt;14),"error",""))))</f>
        <v/>
      </c>
      <c r="BP141" s="422" t="str">
        <f t="shared" si="32"/>
        <v/>
      </c>
      <c r="BQ141" s="422" t="str">
        <f>IF(E141="","",IF(AND(フラグ管理用!AP135="事業終期_通常",OR(フラグ管理用!AG135&lt;17,フラグ管理用!AG135&gt;28)),"error",IF(AND(フラグ管理用!AP135="事業終期_基金",フラグ管理用!AG135&lt;17),"error","")))</f>
        <v/>
      </c>
      <c r="BR141" s="422" t="str">
        <f>IF(E141="","",IF(VLOOKUP(AF141,―!$X$2:$Y$30,2,FALSE)&lt;=VLOOKUP(AG141,―!$X$2:$Y$30,2,FALSE),"","error"))</f>
        <v/>
      </c>
      <c r="BS141" s="422" t="str">
        <f t="shared" si="33"/>
        <v/>
      </c>
      <c r="BT141" s="422" t="str">
        <f t="shared" si="34"/>
        <v/>
      </c>
      <c r="BU141" s="422" t="str">
        <f>IF(E141="","",IF(AND(フラグ管理用!AQ135="予算区分_地単_通常",フラグ管理用!AL135&gt;3),"error",IF(AND(フラグ管理用!AQ135="予算区分_地単_検査等",フラグ管理用!AL135&gt;6),"error",IF(AND(フラグ管理用!AQ135="予算区分_補助",フラグ管理用!AL135&lt;7),"error",""))))</f>
        <v/>
      </c>
      <c r="BV141" s="452" t="str">
        <f>フラグ管理用!AW135</f>
        <v/>
      </c>
      <c r="BW141" s="457" t="str">
        <f t="shared" si="35"/>
        <v/>
      </c>
    </row>
    <row r="142" spans="1:75">
      <c r="A142" s="6"/>
      <c r="B142" s="14"/>
      <c r="C142" s="40">
        <v>112</v>
      </c>
      <c r="D142" s="50"/>
      <c r="E142" s="57"/>
      <c r="F142" s="57"/>
      <c r="G142" s="78"/>
      <c r="H142" s="86"/>
      <c r="I142" s="96" t="str">
        <f>IF(E142="補",VLOOKUP(H142,'事業名一覧 '!$A$3:$C$55,3,FALSE),"")</f>
        <v/>
      </c>
      <c r="J142" s="112"/>
      <c r="K142" s="112"/>
      <c r="L142" s="112"/>
      <c r="M142" s="112"/>
      <c r="N142" s="112"/>
      <c r="O142" s="112"/>
      <c r="P142" s="86"/>
      <c r="Q142" s="179" t="str">
        <f t="shared" si="23"/>
        <v/>
      </c>
      <c r="R142" s="194" t="str">
        <f t="shared" si="37"/>
        <v/>
      </c>
      <c r="S142" s="200"/>
      <c r="T142" s="211"/>
      <c r="U142" s="211"/>
      <c r="V142" s="211"/>
      <c r="W142" s="233"/>
      <c r="X142" s="233"/>
      <c r="Y142" s="211"/>
      <c r="Z142" s="211"/>
      <c r="AA142" s="86"/>
      <c r="AB142" s="112"/>
      <c r="AC142" s="112"/>
      <c r="AD142" s="112"/>
      <c r="AE142" s="57"/>
      <c r="AF142" s="57"/>
      <c r="AG142" s="57"/>
      <c r="AH142" s="321"/>
      <c r="AI142" s="321"/>
      <c r="AJ142" s="86"/>
      <c r="AK142" s="86"/>
      <c r="AL142" s="354"/>
      <c r="AM142" s="372"/>
      <c r="AN142" s="381"/>
      <c r="AO142" s="392" t="str">
        <f t="shared" si="24"/>
        <v/>
      </c>
      <c r="AP142" s="397" t="str">
        <f t="shared" si="38"/>
        <v/>
      </c>
      <c r="AQ142" s="402" t="str">
        <f t="shared" si="36"/>
        <v/>
      </c>
      <c r="AR142" s="407" t="str">
        <f>IF(E142="","",IF(AND(フラグ管理用!G136=2,フラグ管理用!F136=1),"error",""))</f>
        <v/>
      </c>
      <c r="AS142" s="407" t="str">
        <f>IF(E142="","",IF(AND(フラグ管理用!G136=2,フラグ管理用!E136=1),"error",""))</f>
        <v/>
      </c>
      <c r="AT142" s="415" t="str">
        <f t="shared" si="39"/>
        <v/>
      </c>
      <c r="AU142" s="422" t="str">
        <f>IF(E142="","",IF(フラグ管理用!AX136=1,"",IF(AND(フラグ管理用!E136=1,フラグ管理用!J136=1),"",IF(AND(フラグ管理用!E136=2,フラグ管理用!F136=1,フラグ管理用!J136=1),"",IF(AND(フラグ管理用!E136=2,フラグ管理用!F136=2,フラグ管理用!G136=1),"",IF(AND(フラグ管理用!E136=2,フラグ管理用!F136=2,フラグ管理用!G136=2,フラグ管理用!K136=1),"","error"))))))</f>
        <v/>
      </c>
      <c r="AV142" s="428" t="str">
        <f t="shared" si="40"/>
        <v/>
      </c>
      <c r="AW142" s="428" t="str">
        <f t="shared" si="25"/>
        <v/>
      </c>
      <c r="AX142" s="428" t="str">
        <f t="shared" si="26"/>
        <v/>
      </c>
      <c r="AY142" s="428" t="str">
        <f>IF(E142="","",IF(AND(フラグ管理用!J136=1,フラグ管理用!O136=1),"",IF(AND(フラグ管理用!K136=1,フラグ管理用!O136&gt;1,フラグ管理用!G136=1),"","error")))</f>
        <v/>
      </c>
      <c r="AZ142" s="428" t="str">
        <f>IF(E142="","",IF(AND(フラグ管理用!O136=10,ISBLANK(P142)=FALSE),"",IF(AND(フラグ管理用!O136&lt;10,ISBLANK(P142)=TRUE),"","error")))</f>
        <v/>
      </c>
      <c r="BA142" s="422" t="str">
        <f t="shared" si="27"/>
        <v/>
      </c>
      <c r="BB142" s="422" t="str">
        <f t="shared" si="41"/>
        <v/>
      </c>
      <c r="BC142" s="422" t="str">
        <f>IF(E142="","",IF(AND(フラグ管理用!F136=2,フラグ管理用!J136=1),IF(OR(U142&lt;&gt;0,V142&lt;&gt;0,W142&lt;&gt;0,X142&lt;&gt;0),"error",""),""))</f>
        <v/>
      </c>
      <c r="BD142" s="422" t="str">
        <f>IF(E142="","",IF(AND(フラグ管理用!K136=1,フラグ管理用!G136=1),IF(OR(S142&lt;&gt;0,T142&lt;&gt;0,W142&lt;&gt;0,X142&lt;&gt;0),"error",""),""))</f>
        <v/>
      </c>
      <c r="BE142" s="422" t="str">
        <f t="shared" si="42"/>
        <v/>
      </c>
      <c r="BF142" s="422" t="str">
        <f t="shared" si="43"/>
        <v/>
      </c>
      <c r="BG142" s="422"/>
      <c r="BH142" s="422" t="str">
        <f t="shared" si="28"/>
        <v/>
      </c>
      <c r="BI142" s="422" t="str">
        <f t="shared" si="29"/>
        <v/>
      </c>
      <c r="BJ142" s="422" t="str">
        <f t="shared" si="30"/>
        <v/>
      </c>
      <c r="BK142" s="422" t="str">
        <f>IF(E142="","",IF(フラグ管理用!AD136=2,IF(AND(フラグ管理用!E136=2,フラグ管理用!AA136=1),"","error"),""))</f>
        <v/>
      </c>
      <c r="BL142" s="422" t="str">
        <f>IF(E142="","",IF(AND(フラグ管理用!E136=1,フラグ管理用!K136=1,H142&lt;&gt;"妊娠出産子育て支援交付金"),"error",""))</f>
        <v/>
      </c>
      <c r="BM142" s="422"/>
      <c r="BN142" s="422" t="str">
        <f t="shared" si="31"/>
        <v/>
      </c>
      <c r="BO142" s="422" t="str">
        <f>IF(E142="","",IF(フラグ管理用!AF136=29,"error",IF(AND(フラグ管理用!AO136="事業始期_通常",フラグ管理用!AF136&lt;17),"error",IF(AND(フラグ管理用!AO136="事業始期_補助",フラグ管理用!AF136&lt;14),"error",""))))</f>
        <v/>
      </c>
      <c r="BP142" s="422" t="str">
        <f t="shared" si="32"/>
        <v/>
      </c>
      <c r="BQ142" s="422" t="str">
        <f>IF(E142="","",IF(AND(フラグ管理用!AP136="事業終期_通常",OR(フラグ管理用!AG136&lt;17,フラグ管理用!AG136&gt;28)),"error",IF(AND(フラグ管理用!AP136="事業終期_基金",フラグ管理用!AG136&lt;17),"error","")))</f>
        <v/>
      </c>
      <c r="BR142" s="422" t="str">
        <f>IF(E142="","",IF(VLOOKUP(AF142,―!$X$2:$Y$30,2,FALSE)&lt;=VLOOKUP(AG142,―!$X$2:$Y$30,2,FALSE),"","error"))</f>
        <v/>
      </c>
      <c r="BS142" s="422" t="str">
        <f t="shared" si="33"/>
        <v/>
      </c>
      <c r="BT142" s="422" t="str">
        <f t="shared" si="34"/>
        <v/>
      </c>
      <c r="BU142" s="422" t="str">
        <f>IF(E142="","",IF(AND(フラグ管理用!AQ136="予算区分_地単_通常",フラグ管理用!AL136&gt;3),"error",IF(AND(フラグ管理用!AQ136="予算区分_地単_検査等",フラグ管理用!AL136&gt;6),"error",IF(AND(フラグ管理用!AQ136="予算区分_補助",フラグ管理用!AL136&lt;7),"error",""))))</f>
        <v/>
      </c>
      <c r="BV142" s="452" t="str">
        <f>フラグ管理用!AW136</f>
        <v/>
      </c>
      <c r="BW142" s="457" t="str">
        <f t="shared" si="35"/>
        <v/>
      </c>
    </row>
    <row r="143" spans="1:75">
      <c r="A143" s="6"/>
      <c r="B143" s="14"/>
      <c r="C143" s="40">
        <v>113</v>
      </c>
      <c r="D143" s="50"/>
      <c r="E143" s="57"/>
      <c r="F143" s="57"/>
      <c r="G143" s="78"/>
      <c r="H143" s="86"/>
      <c r="I143" s="96" t="str">
        <f>IF(E143="補",VLOOKUP(H143,'事業名一覧 '!$A$3:$C$55,3,FALSE),"")</f>
        <v/>
      </c>
      <c r="J143" s="112"/>
      <c r="K143" s="112"/>
      <c r="L143" s="112"/>
      <c r="M143" s="112"/>
      <c r="N143" s="112"/>
      <c r="O143" s="112"/>
      <c r="P143" s="86"/>
      <c r="Q143" s="179" t="str">
        <f t="shared" si="23"/>
        <v/>
      </c>
      <c r="R143" s="194" t="str">
        <f t="shared" si="37"/>
        <v/>
      </c>
      <c r="S143" s="200"/>
      <c r="T143" s="211"/>
      <c r="U143" s="211"/>
      <c r="V143" s="211"/>
      <c r="W143" s="233"/>
      <c r="X143" s="233"/>
      <c r="Y143" s="211"/>
      <c r="Z143" s="211"/>
      <c r="AA143" s="86"/>
      <c r="AB143" s="112"/>
      <c r="AC143" s="112"/>
      <c r="AD143" s="112"/>
      <c r="AE143" s="57"/>
      <c r="AF143" s="57"/>
      <c r="AG143" s="57"/>
      <c r="AH143" s="321"/>
      <c r="AI143" s="321"/>
      <c r="AJ143" s="86"/>
      <c r="AK143" s="86"/>
      <c r="AL143" s="354"/>
      <c r="AM143" s="372"/>
      <c r="AN143" s="381"/>
      <c r="AO143" s="392" t="str">
        <f t="shared" si="24"/>
        <v/>
      </c>
      <c r="AP143" s="397" t="str">
        <f t="shared" si="38"/>
        <v/>
      </c>
      <c r="AQ143" s="402" t="str">
        <f t="shared" si="36"/>
        <v/>
      </c>
      <c r="AR143" s="407" t="str">
        <f>IF(E143="","",IF(AND(フラグ管理用!G137=2,フラグ管理用!F137=1),"error",""))</f>
        <v/>
      </c>
      <c r="AS143" s="407" t="str">
        <f>IF(E143="","",IF(AND(フラグ管理用!G137=2,フラグ管理用!E137=1),"error",""))</f>
        <v/>
      </c>
      <c r="AT143" s="415" t="str">
        <f t="shared" si="39"/>
        <v/>
      </c>
      <c r="AU143" s="422" t="str">
        <f>IF(E143="","",IF(フラグ管理用!AX137=1,"",IF(AND(フラグ管理用!E137=1,フラグ管理用!J137=1),"",IF(AND(フラグ管理用!E137=2,フラグ管理用!F137=1,フラグ管理用!J137=1),"",IF(AND(フラグ管理用!E137=2,フラグ管理用!F137=2,フラグ管理用!G137=1),"",IF(AND(フラグ管理用!E137=2,フラグ管理用!F137=2,フラグ管理用!G137=2,フラグ管理用!K137=1),"","error"))))))</f>
        <v/>
      </c>
      <c r="AV143" s="428" t="str">
        <f t="shared" si="40"/>
        <v/>
      </c>
      <c r="AW143" s="428" t="str">
        <f t="shared" si="25"/>
        <v/>
      </c>
      <c r="AX143" s="428" t="str">
        <f t="shared" si="26"/>
        <v/>
      </c>
      <c r="AY143" s="428" t="str">
        <f>IF(E143="","",IF(AND(フラグ管理用!J137=1,フラグ管理用!O137=1),"",IF(AND(フラグ管理用!K137=1,フラグ管理用!O137&gt;1,フラグ管理用!G137=1),"","error")))</f>
        <v/>
      </c>
      <c r="AZ143" s="428" t="str">
        <f>IF(E143="","",IF(AND(フラグ管理用!O137=10,ISBLANK(P143)=FALSE),"",IF(AND(フラグ管理用!O137&lt;10,ISBLANK(P143)=TRUE),"","error")))</f>
        <v/>
      </c>
      <c r="BA143" s="422" t="str">
        <f t="shared" si="27"/>
        <v/>
      </c>
      <c r="BB143" s="422" t="str">
        <f t="shared" si="41"/>
        <v/>
      </c>
      <c r="BC143" s="422" t="str">
        <f>IF(E143="","",IF(AND(フラグ管理用!F137=2,フラグ管理用!J137=1),IF(OR(U143&lt;&gt;0,V143&lt;&gt;0,W143&lt;&gt;0,X143&lt;&gt;0),"error",""),""))</f>
        <v/>
      </c>
      <c r="BD143" s="422" t="str">
        <f>IF(E143="","",IF(AND(フラグ管理用!K137=1,フラグ管理用!G137=1),IF(OR(S143&lt;&gt;0,T143&lt;&gt;0,W143&lt;&gt;0,X143&lt;&gt;0),"error",""),""))</f>
        <v/>
      </c>
      <c r="BE143" s="422" t="str">
        <f t="shared" si="42"/>
        <v/>
      </c>
      <c r="BF143" s="422" t="str">
        <f t="shared" si="43"/>
        <v/>
      </c>
      <c r="BG143" s="422"/>
      <c r="BH143" s="422" t="str">
        <f t="shared" si="28"/>
        <v/>
      </c>
      <c r="BI143" s="422" t="str">
        <f t="shared" si="29"/>
        <v/>
      </c>
      <c r="BJ143" s="422" t="str">
        <f t="shared" si="30"/>
        <v/>
      </c>
      <c r="BK143" s="422" t="str">
        <f>IF(E143="","",IF(フラグ管理用!AD137=2,IF(AND(フラグ管理用!E137=2,フラグ管理用!AA137=1),"","error"),""))</f>
        <v/>
      </c>
      <c r="BL143" s="422" t="str">
        <f>IF(E143="","",IF(AND(フラグ管理用!E137=1,フラグ管理用!K137=1,H143&lt;&gt;"妊娠出産子育て支援交付金"),"error",""))</f>
        <v/>
      </c>
      <c r="BM143" s="422"/>
      <c r="BN143" s="422" t="str">
        <f t="shared" si="31"/>
        <v/>
      </c>
      <c r="BO143" s="422" t="str">
        <f>IF(E143="","",IF(フラグ管理用!AF137=29,"error",IF(AND(フラグ管理用!AO137="事業始期_通常",フラグ管理用!AF137&lt;17),"error",IF(AND(フラグ管理用!AO137="事業始期_補助",フラグ管理用!AF137&lt;14),"error",""))))</f>
        <v/>
      </c>
      <c r="BP143" s="422" t="str">
        <f t="shared" si="32"/>
        <v/>
      </c>
      <c r="BQ143" s="422" t="str">
        <f>IF(E143="","",IF(AND(フラグ管理用!AP137="事業終期_通常",OR(フラグ管理用!AG137&lt;17,フラグ管理用!AG137&gt;28)),"error",IF(AND(フラグ管理用!AP137="事業終期_基金",フラグ管理用!AG137&lt;17),"error","")))</f>
        <v/>
      </c>
      <c r="BR143" s="422" t="str">
        <f>IF(E143="","",IF(VLOOKUP(AF143,―!$X$2:$Y$30,2,FALSE)&lt;=VLOOKUP(AG143,―!$X$2:$Y$30,2,FALSE),"","error"))</f>
        <v/>
      </c>
      <c r="BS143" s="422" t="str">
        <f t="shared" si="33"/>
        <v/>
      </c>
      <c r="BT143" s="422" t="str">
        <f t="shared" si="34"/>
        <v/>
      </c>
      <c r="BU143" s="422" t="str">
        <f>IF(E143="","",IF(AND(フラグ管理用!AQ137="予算区分_地単_通常",フラグ管理用!AL137&gt;3),"error",IF(AND(フラグ管理用!AQ137="予算区分_地単_検査等",フラグ管理用!AL137&gt;6),"error",IF(AND(フラグ管理用!AQ137="予算区分_補助",フラグ管理用!AL137&lt;7),"error",""))))</f>
        <v/>
      </c>
      <c r="BV143" s="452" t="str">
        <f>フラグ管理用!AW137</f>
        <v/>
      </c>
      <c r="BW143" s="457" t="str">
        <f t="shared" si="35"/>
        <v/>
      </c>
    </row>
    <row r="144" spans="1:75">
      <c r="A144" s="6"/>
      <c r="B144" s="14"/>
      <c r="C144" s="40">
        <v>114</v>
      </c>
      <c r="D144" s="50"/>
      <c r="E144" s="57"/>
      <c r="F144" s="57"/>
      <c r="G144" s="78"/>
      <c r="H144" s="86"/>
      <c r="I144" s="96" t="str">
        <f>IF(E144="補",VLOOKUP(H144,'事業名一覧 '!$A$3:$C$55,3,FALSE),"")</f>
        <v/>
      </c>
      <c r="J144" s="112"/>
      <c r="K144" s="112"/>
      <c r="L144" s="112"/>
      <c r="M144" s="112"/>
      <c r="N144" s="112"/>
      <c r="O144" s="112"/>
      <c r="P144" s="86"/>
      <c r="Q144" s="179" t="str">
        <f t="shared" si="23"/>
        <v/>
      </c>
      <c r="R144" s="194" t="str">
        <f t="shared" si="37"/>
        <v/>
      </c>
      <c r="S144" s="200"/>
      <c r="T144" s="211"/>
      <c r="U144" s="211"/>
      <c r="V144" s="211"/>
      <c r="W144" s="233"/>
      <c r="X144" s="233"/>
      <c r="Y144" s="211"/>
      <c r="Z144" s="211"/>
      <c r="AA144" s="86"/>
      <c r="AB144" s="112"/>
      <c r="AC144" s="112"/>
      <c r="AD144" s="112"/>
      <c r="AE144" s="57"/>
      <c r="AF144" s="57"/>
      <c r="AG144" s="57"/>
      <c r="AH144" s="321"/>
      <c r="AI144" s="321"/>
      <c r="AJ144" s="86"/>
      <c r="AK144" s="86"/>
      <c r="AL144" s="354"/>
      <c r="AM144" s="372"/>
      <c r="AN144" s="381"/>
      <c r="AO144" s="392" t="str">
        <f t="shared" si="24"/>
        <v/>
      </c>
      <c r="AP144" s="397" t="str">
        <f t="shared" si="38"/>
        <v/>
      </c>
      <c r="AQ144" s="402" t="str">
        <f t="shared" si="36"/>
        <v/>
      </c>
      <c r="AR144" s="407" t="str">
        <f>IF(E144="","",IF(AND(フラグ管理用!G138=2,フラグ管理用!F138=1),"error",""))</f>
        <v/>
      </c>
      <c r="AS144" s="407" t="str">
        <f>IF(E144="","",IF(AND(フラグ管理用!G138=2,フラグ管理用!E138=1),"error",""))</f>
        <v/>
      </c>
      <c r="AT144" s="415" t="str">
        <f t="shared" si="39"/>
        <v/>
      </c>
      <c r="AU144" s="422" t="str">
        <f>IF(E144="","",IF(フラグ管理用!AX138=1,"",IF(AND(フラグ管理用!E138=1,フラグ管理用!J138=1),"",IF(AND(フラグ管理用!E138=2,フラグ管理用!F138=1,フラグ管理用!J138=1),"",IF(AND(フラグ管理用!E138=2,フラグ管理用!F138=2,フラグ管理用!G138=1),"",IF(AND(フラグ管理用!E138=2,フラグ管理用!F138=2,フラグ管理用!G138=2,フラグ管理用!K138=1),"","error"))))))</f>
        <v/>
      </c>
      <c r="AV144" s="428" t="str">
        <f t="shared" si="40"/>
        <v/>
      </c>
      <c r="AW144" s="428" t="str">
        <f t="shared" si="25"/>
        <v/>
      </c>
      <c r="AX144" s="428" t="str">
        <f t="shared" si="26"/>
        <v/>
      </c>
      <c r="AY144" s="428" t="str">
        <f>IF(E144="","",IF(AND(フラグ管理用!J138=1,フラグ管理用!O138=1),"",IF(AND(フラグ管理用!K138=1,フラグ管理用!O138&gt;1,フラグ管理用!G138=1),"","error")))</f>
        <v/>
      </c>
      <c r="AZ144" s="428" t="str">
        <f>IF(E144="","",IF(AND(フラグ管理用!O138=10,ISBLANK(P144)=FALSE),"",IF(AND(フラグ管理用!O138&lt;10,ISBLANK(P144)=TRUE),"","error")))</f>
        <v/>
      </c>
      <c r="BA144" s="422" t="str">
        <f t="shared" si="27"/>
        <v/>
      </c>
      <c r="BB144" s="422" t="str">
        <f t="shared" si="41"/>
        <v/>
      </c>
      <c r="BC144" s="422" t="str">
        <f>IF(E144="","",IF(AND(フラグ管理用!F138=2,フラグ管理用!J138=1),IF(OR(U144&lt;&gt;0,V144&lt;&gt;0,W144&lt;&gt;0,X144&lt;&gt;0),"error",""),""))</f>
        <v/>
      </c>
      <c r="BD144" s="422" t="str">
        <f>IF(E144="","",IF(AND(フラグ管理用!K138=1,フラグ管理用!G138=1),IF(OR(S144&lt;&gt;0,T144&lt;&gt;0,W144&lt;&gt;0,X144&lt;&gt;0),"error",""),""))</f>
        <v/>
      </c>
      <c r="BE144" s="422" t="str">
        <f t="shared" si="42"/>
        <v/>
      </c>
      <c r="BF144" s="422" t="str">
        <f t="shared" si="43"/>
        <v/>
      </c>
      <c r="BG144" s="422"/>
      <c r="BH144" s="422" t="str">
        <f t="shared" si="28"/>
        <v/>
      </c>
      <c r="BI144" s="422" t="str">
        <f t="shared" si="29"/>
        <v/>
      </c>
      <c r="BJ144" s="422" t="str">
        <f t="shared" si="30"/>
        <v/>
      </c>
      <c r="BK144" s="422" t="str">
        <f>IF(E144="","",IF(フラグ管理用!AD138=2,IF(AND(フラグ管理用!E138=2,フラグ管理用!AA138=1),"","error"),""))</f>
        <v/>
      </c>
      <c r="BL144" s="422" t="str">
        <f>IF(E144="","",IF(AND(フラグ管理用!E138=1,フラグ管理用!K138=1,H144&lt;&gt;"妊娠出産子育て支援交付金"),"error",""))</f>
        <v/>
      </c>
      <c r="BM144" s="422"/>
      <c r="BN144" s="422" t="str">
        <f t="shared" si="31"/>
        <v/>
      </c>
      <c r="BO144" s="422" t="str">
        <f>IF(E144="","",IF(フラグ管理用!AF138=29,"error",IF(AND(フラグ管理用!AO138="事業始期_通常",フラグ管理用!AF138&lt;17),"error",IF(AND(フラグ管理用!AO138="事業始期_補助",フラグ管理用!AF138&lt;14),"error",""))))</f>
        <v/>
      </c>
      <c r="BP144" s="422" t="str">
        <f t="shared" si="32"/>
        <v/>
      </c>
      <c r="BQ144" s="422" t="str">
        <f>IF(E144="","",IF(AND(フラグ管理用!AP138="事業終期_通常",OR(フラグ管理用!AG138&lt;17,フラグ管理用!AG138&gt;28)),"error",IF(AND(フラグ管理用!AP138="事業終期_基金",フラグ管理用!AG138&lt;17),"error","")))</f>
        <v/>
      </c>
      <c r="BR144" s="422" t="str">
        <f>IF(E144="","",IF(VLOOKUP(AF144,―!$X$2:$Y$30,2,FALSE)&lt;=VLOOKUP(AG144,―!$X$2:$Y$30,2,FALSE),"","error"))</f>
        <v/>
      </c>
      <c r="BS144" s="422" t="str">
        <f t="shared" si="33"/>
        <v/>
      </c>
      <c r="BT144" s="422" t="str">
        <f t="shared" si="34"/>
        <v/>
      </c>
      <c r="BU144" s="422" t="str">
        <f>IF(E144="","",IF(AND(フラグ管理用!AQ138="予算区分_地単_通常",フラグ管理用!AL138&gt;3),"error",IF(AND(フラグ管理用!AQ138="予算区分_地単_検査等",フラグ管理用!AL138&gt;6),"error",IF(AND(フラグ管理用!AQ138="予算区分_補助",フラグ管理用!AL138&lt;7),"error",""))))</f>
        <v/>
      </c>
      <c r="BV144" s="452" t="str">
        <f>フラグ管理用!AW138</f>
        <v/>
      </c>
      <c r="BW144" s="457" t="str">
        <f t="shared" si="35"/>
        <v/>
      </c>
    </row>
    <row r="145" spans="1:75">
      <c r="A145" s="6"/>
      <c r="B145" s="14"/>
      <c r="C145" s="40">
        <v>115</v>
      </c>
      <c r="D145" s="50"/>
      <c r="E145" s="57"/>
      <c r="F145" s="57"/>
      <c r="G145" s="78"/>
      <c r="H145" s="86"/>
      <c r="I145" s="96" t="str">
        <f>IF(E145="補",VLOOKUP(H145,'事業名一覧 '!$A$3:$C$55,3,FALSE),"")</f>
        <v/>
      </c>
      <c r="J145" s="112"/>
      <c r="K145" s="112"/>
      <c r="L145" s="112"/>
      <c r="M145" s="112"/>
      <c r="N145" s="112"/>
      <c r="O145" s="112"/>
      <c r="P145" s="86"/>
      <c r="Q145" s="179" t="str">
        <f t="shared" si="23"/>
        <v/>
      </c>
      <c r="R145" s="194" t="str">
        <f t="shared" si="37"/>
        <v/>
      </c>
      <c r="S145" s="200"/>
      <c r="T145" s="211"/>
      <c r="U145" s="211"/>
      <c r="V145" s="211"/>
      <c r="W145" s="233"/>
      <c r="X145" s="233"/>
      <c r="Y145" s="211"/>
      <c r="Z145" s="211"/>
      <c r="AA145" s="86"/>
      <c r="AB145" s="112"/>
      <c r="AC145" s="112"/>
      <c r="AD145" s="112"/>
      <c r="AE145" s="57"/>
      <c r="AF145" s="57"/>
      <c r="AG145" s="57"/>
      <c r="AH145" s="321"/>
      <c r="AI145" s="321"/>
      <c r="AJ145" s="86"/>
      <c r="AK145" s="86"/>
      <c r="AL145" s="354"/>
      <c r="AM145" s="372"/>
      <c r="AN145" s="381"/>
      <c r="AO145" s="392" t="str">
        <f t="shared" si="24"/>
        <v/>
      </c>
      <c r="AP145" s="397" t="str">
        <f t="shared" si="38"/>
        <v/>
      </c>
      <c r="AQ145" s="402" t="str">
        <f t="shared" si="36"/>
        <v/>
      </c>
      <c r="AR145" s="407" t="str">
        <f>IF(E145="","",IF(AND(フラグ管理用!G139=2,フラグ管理用!F139=1),"error",""))</f>
        <v/>
      </c>
      <c r="AS145" s="407" t="str">
        <f>IF(E145="","",IF(AND(フラグ管理用!G139=2,フラグ管理用!E139=1),"error",""))</f>
        <v/>
      </c>
      <c r="AT145" s="415" t="str">
        <f t="shared" si="39"/>
        <v/>
      </c>
      <c r="AU145" s="422" t="str">
        <f>IF(E145="","",IF(フラグ管理用!AX139=1,"",IF(AND(フラグ管理用!E139=1,フラグ管理用!J139=1),"",IF(AND(フラグ管理用!E139=2,フラグ管理用!F139=1,フラグ管理用!J139=1),"",IF(AND(フラグ管理用!E139=2,フラグ管理用!F139=2,フラグ管理用!G139=1),"",IF(AND(フラグ管理用!E139=2,フラグ管理用!F139=2,フラグ管理用!G139=2,フラグ管理用!K139=1),"","error"))))))</f>
        <v/>
      </c>
      <c r="AV145" s="428" t="str">
        <f t="shared" si="40"/>
        <v/>
      </c>
      <c r="AW145" s="428" t="str">
        <f t="shared" si="25"/>
        <v/>
      </c>
      <c r="AX145" s="428" t="str">
        <f t="shared" si="26"/>
        <v/>
      </c>
      <c r="AY145" s="428" t="str">
        <f>IF(E145="","",IF(AND(フラグ管理用!J139=1,フラグ管理用!O139=1),"",IF(AND(フラグ管理用!K139=1,フラグ管理用!O139&gt;1,フラグ管理用!G139=1),"","error")))</f>
        <v/>
      </c>
      <c r="AZ145" s="428" t="str">
        <f>IF(E145="","",IF(AND(フラグ管理用!O139=10,ISBLANK(P145)=FALSE),"",IF(AND(フラグ管理用!O139&lt;10,ISBLANK(P145)=TRUE),"","error")))</f>
        <v/>
      </c>
      <c r="BA145" s="422" t="str">
        <f t="shared" si="27"/>
        <v/>
      </c>
      <c r="BB145" s="422" t="str">
        <f t="shared" si="41"/>
        <v/>
      </c>
      <c r="BC145" s="422" t="str">
        <f>IF(E145="","",IF(AND(フラグ管理用!F139=2,フラグ管理用!J139=1),IF(OR(U145&lt;&gt;0,V145&lt;&gt;0,W145&lt;&gt;0,X145&lt;&gt;0),"error",""),""))</f>
        <v/>
      </c>
      <c r="BD145" s="422" t="str">
        <f>IF(E145="","",IF(AND(フラグ管理用!K139=1,フラグ管理用!G139=1),IF(OR(S145&lt;&gt;0,T145&lt;&gt;0,W145&lt;&gt;0,X145&lt;&gt;0),"error",""),""))</f>
        <v/>
      </c>
      <c r="BE145" s="422" t="str">
        <f t="shared" si="42"/>
        <v/>
      </c>
      <c r="BF145" s="422" t="str">
        <f t="shared" si="43"/>
        <v/>
      </c>
      <c r="BG145" s="422"/>
      <c r="BH145" s="422" t="str">
        <f t="shared" si="28"/>
        <v/>
      </c>
      <c r="BI145" s="422" t="str">
        <f t="shared" si="29"/>
        <v/>
      </c>
      <c r="BJ145" s="422" t="str">
        <f t="shared" si="30"/>
        <v/>
      </c>
      <c r="BK145" s="422" t="str">
        <f>IF(E145="","",IF(フラグ管理用!AD139=2,IF(AND(フラグ管理用!E139=2,フラグ管理用!AA139=1),"","error"),""))</f>
        <v/>
      </c>
      <c r="BL145" s="422" t="str">
        <f>IF(E145="","",IF(AND(フラグ管理用!E139=1,フラグ管理用!K139=1,H145&lt;&gt;"妊娠出産子育て支援交付金"),"error",""))</f>
        <v/>
      </c>
      <c r="BM145" s="422"/>
      <c r="BN145" s="422" t="str">
        <f t="shared" si="31"/>
        <v/>
      </c>
      <c r="BO145" s="422" t="str">
        <f>IF(E145="","",IF(フラグ管理用!AF139=29,"error",IF(AND(フラグ管理用!AO139="事業始期_通常",フラグ管理用!AF139&lt;17),"error",IF(AND(フラグ管理用!AO139="事業始期_補助",フラグ管理用!AF139&lt;14),"error",""))))</f>
        <v/>
      </c>
      <c r="BP145" s="422" t="str">
        <f t="shared" si="32"/>
        <v/>
      </c>
      <c r="BQ145" s="422" t="str">
        <f>IF(E145="","",IF(AND(フラグ管理用!AP139="事業終期_通常",OR(フラグ管理用!AG139&lt;17,フラグ管理用!AG139&gt;28)),"error",IF(AND(フラグ管理用!AP139="事業終期_基金",フラグ管理用!AG139&lt;17),"error","")))</f>
        <v/>
      </c>
      <c r="BR145" s="422" t="str">
        <f>IF(E145="","",IF(VLOOKUP(AF145,―!$X$2:$Y$30,2,FALSE)&lt;=VLOOKUP(AG145,―!$X$2:$Y$30,2,FALSE),"","error"))</f>
        <v/>
      </c>
      <c r="BS145" s="422" t="str">
        <f t="shared" si="33"/>
        <v/>
      </c>
      <c r="BT145" s="422" t="str">
        <f t="shared" si="34"/>
        <v/>
      </c>
      <c r="BU145" s="422" t="str">
        <f>IF(E145="","",IF(AND(フラグ管理用!AQ139="予算区分_地単_通常",フラグ管理用!AL139&gt;3),"error",IF(AND(フラグ管理用!AQ139="予算区分_地単_検査等",フラグ管理用!AL139&gt;6),"error",IF(AND(フラグ管理用!AQ139="予算区分_補助",フラグ管理用!AL139&lt;7),"error",""))))</f>
        <v/>
      </c>
      <c r="BV145" s="452" t="str">
        <f>フラグ管理用!AW139</f>
        <v/>
      </c>
      <c r="BW145" s="457" t="str">
        <f t="shared" si="35"/>
        <v/>
      </c>
    </row>
    <row r="146" spans="1:75">
      <c r="A146" s="6"/>
      <c r="B146" s="14"/>
      <c r="C146" s="40">
        <v>116</v>
      </c>
      <c r="D146" s="50"/>
      <c r="E146" s="57"/>
      <c r="F146" s="57"/>
      <c r="G146" s="78"/>
      <c r="H146" s="86"/>
      <c r="I146" s="96" t="str">
        <f>IF(E146="補",VLOOKUP(H146,'事業名一覧 '!$A$3:$C$55,3,FALSE),"")</f>
        <v/>
      </c>
      <c r="J146" s="112"/>
      <c r="K146" s="112"/>
      <c r="L146" s="112"/>
      <c r="M146" s="112"/>
      <c r="N146" s="112"/>
      <c r="O146" s="112"/>
      <c r="P146" s="86"/>
      <c r="Q146" s="179" t="str">
        <f t="shared" si="23"/>
        <v/>
      </c>
      <c r="R146" s="194" t="str">
        <f t="shared" si="37"/>
        <v/>
      </c>
      <c r="S146" s="200"/>
      <c r="T146" s="211"/>
      <c r="U146" s="211"/>
      <c r="V146" s="211"/>
      <c r="W146" s="233"/>
      <c r="X146" s="233"/>
      <c r="Y146" s="211"/>
      <c r="Z146" s="211"/>
      <c r="AA146" s="86"/>
      <c r="AB146" s="112"/>
      <c r="AC146" s="112"/>
      <c r="AD146" s="112"/>
      <c r="AE146" s="57"/>
      <c r="AF146" s="57"/>
      <c r="AG146" s="57"/>
      <c r="AH146" s="321"/>
      <c r="AI146" s="321"/>
      <c r="AJ146" s="86"/>
      <c r="AK146" s="86"/>
      <c r="AL146" s="354"/>
      <c r="AM146" s="372"/>
      <c r="AN146" s="381"/>
      <c r="AO146" s="392" t="str">
        <f t="shared" si="24"/>
        <v/>
      </c>
      <c r="AP146" s="397" t="str">
        <f t="shared" si="38"/>
        <v/>
      </c>
      <c r="AQ146" s="402" t="str">
        <f t="shared" si="36"/>
        <v/>
      </c>
      <c r="AR146" s="407" t="str">
        <f>IF(E146="","",IF(AND(フラグ管理用!G140=2,フラグ管理用!F140=1),"error",""))</f>
        <v/>
      </c>
      <c r="AS146" s="407" t="str">
        <f>IF(E146="","",IF(AND(フラグ管理用!G140=2,フラグ管理用!E140=1),"error",""))</f>
        <v/>
      </c>
      <c r="AT146" s="415" t="str">
        <f t="shared" si="39"/>
        <v/>
      </c>
      <c r="AU146" s="422" t="str">
        <f>IF(E146="","",IF(フラグ管理用!AX140=1,"",IF(AND(フラグ管理用!E140=1,フラグ管理用!J140=1),"",IF(AND(フラグ管理用!E140=2,フラグ管理用!F140=1,フラグ管理用!J140=1),"",IF(AND(フラグ管理用!E140=2,フラグ管理用!F140=2,フラグ管理用!G140=1),"",IF(AND(フラグ管理用!E140=2,フラグ管理用!F140=2,フラグ管理用!G140=2,フラグ管理用!K140=1),"","error"))))))</f>
        <v/>
      </c>
      <c r="AV146" s="428" t="str">
        <f t="shared" si="40"/>
        <v/>
      </c>
      <c r="AW146" s="428" t="str">
        <f t="shared" si="25"/>
        <v/>
      </c>
      <c r="AX146" s="428" t="str">
        <f t="shared" si="26"/>
        <v/>
      </c>
      <c r="AY146" s="428" t="str">
        <f>IF(E146="","",IF(AND(フラグ管理用!J140=1,フラグ管理用!O140=1),"",IF(AND(フラグ管理用!K140=1,フラグ管理用!O140&gt;1,フラグ管理用!G140=1),"","error")))</f>
        <v/>
      </c>
      <c r="AZ146" s="428" t="str">
        <f>IF(E146="","",IF(AND(フラグ管理用!O140=10,ISBLANK(P146)=FALSE),"",IF(AND(フラグ管理用!O140&lt;10,ISBLANK(P146)=TRUE),"","error")))</f>
        <v/>
      </c>
      <c r="BA146" s="422" t="str">
        <f t="shared" si="27"/>
        <v/>
      </c>
      <c r="BB146" s="422" t="str">
        <f t="shared" si="41"/>
        <v/>
      </c>
      <c r="BC146" s="422" t="str">
        <f>IF(E146="","",IF(AND(フラグ管理用!F140=2,フラグ管理用!J140=1),IF(OR(U146&lt;&gt;0,V146&lt;&gt;0,W146&lt;&gt;0,X146&lt;&gt;0),"error",""),""))</f>
        <v/>
      </c>
      <c r="BD146" s="422" t="str">
        <f>IF(E146="","",IF(AND(フラグ管理用!K140=1,フラグ管理用!G140=1),IF(OR(S146&lt;&gt;0,T146&lt;&gt;0,W146&lt;&gt;0,X146&lt;&gt;0),"error",""),""))</f>
        <v/>
      </c>
      <c r="BE146" s="422" t="str">
        <f t="shared" si="42"/>
        <v/>
      </c>
      <c r="BF146" s="422" t="str">
        <f t="shared" si="43"/>
        <v/>
      </c>
      <c r="BG146" s="422"/>
      <c r="BH146" s="422" t="str">
        <f t="shared" si="28"/>
        <v/>
      </c>
      <c r="BI146" s="422" t="str">
        <f t="shared" si="29"/>
        <v/>
      </c>
      <c r="BJ146" s="422" t="str">
        <f t="shared" si="30"/>
        <v/>
      </c>
      <c r="BK146" s="422" t="str">
        <f>IF(E146="","",IF(フラグ管理用!AD140=2,IF(AND(フラグ管理用!E140=2,フラグ管理用!AA140=1),"","error"),""))</f>
        <v/>
      </c>
      <c r="BL146" s="422" t="str">
        <f>IF(E146="","",IF(AND(フラグ管理用!E140=1,フラグ管理用!K140=1,H146&lt;&gt;"妊娠出産子育て支援交付金"),"error",""))</f>
        <v/>
      </c>
      <c r="BM146" s="422"/>
      <c r="BN146" s="422" t="str">
        <f t="shared" si="31"/>
        <v/>
      </c>
      <c r="BO146" s="422" t="str">
        <f>IF(E146="","",IF(フラグ管理用!AF140=29,"error",IF(AND(フラグ管理用!AO140="事業始期_通常",フラグ管理用!AF140&lt;17),"error",IF(AND(フラグ管理用!AO140="事業始期_補助",フラグ管理用!AF140&lt;14),"error",""))))</f>
        <v/>
      </c>
      <c r="BP146" s="422" t="str">
        <f t="shared" si="32"/>
        <v/>
      </c>
      <c r="BQ146" s="422" t="str">
        <f>IF(E146="","",IF(AND(フラグ管理用!AP140="事業終期_通常",OR(フラグ管理用!AG140&lt;17,フラグ管理用!AG140&gt;28)),"error",IF(AND(フラグ管理用!AP140="事業終期_基金",フラグ管理用!AG140&lt;17),"error","")))</f>
        <v/>
      </c>
      <c r="BR146" s="422" t="str">
        <f>IF(E146="","",IF(VLOOKUP(AF146,―!$X$2:$Y$30,2,FALSE)&lt;=VLOOKUP(AG146,―!$X$2:$Y$30,2,FALSE),"","error"))</f>
        <v/>
      </c>
      <c r="BS146" s="422" t="str">
        <f t="shared" si="33"/>
        <v/>
      </c>
      <c r="BT146" s="422" t="str">
        <f t="shared" si="34"/>
        <v/>
      </c>
      <c r="BU146" s="422" t="str">
        <f>IF(E146="","",IF(AND(フラグ管理用!AQ140="予算区分_地単_通常",フラグ管理用!AL140&gt;3),"error",IF(AND(フラグ管理用!AQ140="予算区分_地単_検査等",フラグ管理用!AL140&gt;6),"error",IF(AND(フラグ管理用!AQ140="予算区分_補助",フラグ管理用!AL140&lt;7),"error",""))))</f>
        <v/>
      </c>
      <c r="BV146" s="452" t="str">
        <f>フラグ管理用!AW140</f>
        <v/>
      </c>
      <c r="BW146" s="457" t="str">
        <f t="shared" si="35"/>
        <v/>
      </c>
    </row>
    <row r="147" spans="1:75">
      <c r="A147" s="6"/>
      <c r="B147" s="14"/>
      <c r="C147" s="40">
        <v>117</v>
      </c>
      <c r="D147" s="50"/>
      <c r="E147" s="57"/>
      <c r="F147" s="57"/>
      <c r="G147" s="78"/>
      <c r="H147" s="86"/>
      <c r="I147" s="96" t="str">
        <f>IF(E147="補",VLOOKUP(H147,'事業名一覧 '!$A$3:$C$55,3,FALSE),"")</f>
        <v/>
      </c>
      <c r="J147" s="112"/>
      <c r="K147" s="112"/>
      <c r="L147" s="112"/>
      <c r="M147" s="112"/>
      <c r="N147" s="112"/>
      <c r="O147" s="112"/>
      <c r="P147" s="86"/>
      <c r="Q147" s="179" t="str">
        <f t="shared" si="23"/>
        <v/>
      </c>
      <c r="R147" s="194" t="str">
        <f t="shared" si="37"/>
        <v/>
      </c>
      <c r="S147" s="200"/>
      <c r="T147" s="211"/>
      <c r="U147" s="211"/>
      <c r="V147" s="211"/>
      <c r="W147" s="233"/>
      <c r="X147" s="233"/>
      <c r="Y147" s="211"/>
      <c r="Z147" s="211"/>
      <c r="AA147" s="86"/>
      <c r="AB147" s="112"/>
      <c r="AC147" s="112"/>
      <c r="AD147" s="112"/>
      <c r="AE147" s="57"/>
      <c r="AF147" s="57"/>
      <c r="AG147" s="57"/>
      <c r="AH147" s="321"/>
      <c r="AI147" s="321"/>
      <c r="AJ147" s="86"/>
      <c r="AK147" s="86"/>
      <c r="AL147" s="354"/>
      <c r="AM147" s="372"/>
      <c r="AN147" s="381"/>
      <c r="AO147" s="392" t="str">
        <f t="shared" si="24"/>
        <v/>
      </c>
      <c r="AP147" s="397" t="str">
        <f t="shared" si="38"/>
        <v/>
      </c>
      <c r="AQ147" s="402" t="str">
        <f t="shared" si="36"/>
        <v/>
      </c>
      <c r="AR147" s="407" t="str">
        <f>IF(E147="","",IF(AND(フラグ管理用!G141=2,フラグ管理用!F141=1),"error",""))</f>
        <v/>
      </c>
      <c r="AS147" s="407" t="str">
        <f>IF(E147="","",IF(AND(フラグ管理用!G141=2,フラグ管理用!E141=1),"error",""))</f>
        <v/>
      </c>
      <c r="AT147" s="415" t="str">
        <f t="shared" si="39"/>
        <v/>
      </c>
      <c r="AU147" s="422" t="str">
        <f>IF(E147="","",IF(フラグ管理用!AX141=1,"",IF(AND(フラグ管理用!E141=1,フラグ管理用!J141=1),"",IF(AND(フラグ管理用!E141=2,フラグ管理用!F141=1,フラグ管理用!J141=1),"",IF(AND(フラグ管理用!E141=2,フラグ管理用!F141=2,フラグ管理用!G141=1),"",IF(AND(フラグ管理用!E141=2,フラグ管理用!F141=2,フラグ管理用!G141=2,フラグ管理用!K141=1),"","error"))))))</f>
        <v/>
      </c>
      <c r="AV147" s="428" t="str">
        <f t="shared" si="40"/>
        <v/>
      </c>
      <c r="AW147" s="428" t="str">
        <f t="shared" si="25"/>
        <v/>
      </c>
      <c r="AX147" s="428" t="str">
        <f t="shared" si="26"/>
        <v/>
      </c>
      <c r="AY147" s="428" t="str">
        <f>IF(E147="","",IF(AND(フラグ管理用!J141=1,フラグ管理用!O141=1),"",IF(AND(フラグ管理用!K141=1,フラグ管理用!O141&gt;1,フラグ管理用!G141=1),"","error")))</f>
        <v/>
      </c>
      <c r="AZ147" s="428" t="str">
        <f>IF(E147="","",IF(AND(フラグ管理用!O141=10,ISBLANK(P147)=FALSE),"",IF(AND(フラグ管理用!O141&lt;10,ISBLANK(P147)=TRUE),"","error")))</f>
        <v/>
      </c>
      <c r="BA147" s="422" t="str">
        <f t="shared" si="27"/>
        <v/>
      </c>
      <c r="BB147" s="422" t="str">
        <f t="shared" si="41"/>
        <v/>
      </c>
      <c r="BC147" s="422" t="str">
        <f>IF(E147="","",IF(AND(フラグ管理用!F141=2,フラグ管理用!J141=1),IF(OR(U147&lt;&gt;0,V147&lt;&gt;0,W147&lt;&gt;0,X147&lt;&gt;0),"error",""),""))</f>
        <v/>
      </c>
      <c r="BD147" s="422" t="str">
        <f>IF(E147="","",IF(AND(フラグ管理用!K141=1,フラグ管理用!G141=1),IF(OR(S147&lt;&gt;0,T147&lt;&gt;0,W147&lt;&gt;0,X147&lt;&gt;0),"error",""),""))</f>
        <v/>
      </c>
      <c r="BE147" s="422" t="str">
        <f t="shared" si="42"/>
        <v/>
      </c>
      <c r="BF147" s="422" t="str">
        <f t="shared" si="43"/>
        <v/>
      </c>
      <c r="BG147" s="422"/>
      <c r="BH147" s="422" t="str">
        <f t="shared" si="28"/>
        <v/>
      </c>
      <c r="BI147" s="422" t="str">
        <f t="shared" si="29"/>
        <v/>
      </c>
      <c r="BJ147" s="422" t="str">
        <f t="shared" si="30"/>
        <v/>
      </c>
      <c r="BK147" s="422" t="str">
        <f>IF(E147="","",IF(フラグ管理用!AD141=2,IF(AND(フラグ管理用!E141=2,フラグ管理用!AA141=1),"","error"),""))</f>
        <v/>
      </c>
      <c r="BL147" s="422" t="str">
        <f>IF(E147="","",IF(AND(フラグ管理用!E141=1,フラグ管理用!K141=1,H147&lt;&gt;"妊娠出産子育て支援交付金"),"error",""))</f>
        <v/>
      </c>
      <c r="BM147" s="422"/>
      <c r="BN147" s="422" t="str">
        <f t="shared" si="31"/>
        <v/>
      </c>
      <c r="BO147" s="422" t="str">
        <f>IF(E147="","",IF(フラグ管理用!AF141=29,"error",IF(AND(フラグ管理用!AO141="事業始期_通常",フラグ管理用!AF141&lt;17),"error",IF(AND(フラグ管理用!AO141="事業始期_補助",フラグ管理用!AF141&lt;14),"error",""))))</f>
        <v/>
      </c>
      <c r="BP147" s="422" t="str">
        <f t="shared" si="32"/>
        <v/>
      </c>
      <c r="BQ147" s="422" t="str">
        <f>IF(E147="","",IF(AND(フラグ管理用!AP141="事業終期_通常",OR(フラグ管理用!AG141&lt;17,フラグ管理用!AG141&gt;28)),"error",IF(AND(フラグ管理用!AP141="事業終期_基金",フラグ管理用!AG141&lt;17),"error","")))</f>
        <v/>
      </c>
      <c r="BR147" s="422" t="str">
        <f>IF(E147="","",IF(VLOOKUP(AF147,―!$X$2:$Y$30,2,FALSE)&lt;=VLOOKUP(AG147,―!$X$2:$Y$30,2,FALSE),"","error"))</f>
        <v/>
      </c>
      <c r="BS147" s="422" t="str">
        <f t="shared" si="33"/>
        <v/>
      </c>
      <c r="BT147" s="422" t="str">
        <f t="shared" si="34"/>
        <v/>
      </c>
      <c r="BU147" s="422" t="str">
        <f>IF(E147="","",IF(AND(フラグ管理用!AQ141="予算区分_地単_通常",フラグ管理用!AL141&gt;3),"error",IF(AND(フラグ管理用!AQ141="予算区分_地単_検査等",フラグ管理用!AL141&gt;6),"error",IF(AND(フラグ管理用!AQ141="予算区分_補助",フラグ管理用!AL141&lt;7),"error",""))))</f>
        <v/>
      </c>
      <c r="BV147" s="452" t="str">
        <f>フラグ管理用!AW141</f>
        <v/>
      </c>
      <c r="BW147" s="457" t="str">
        <f t="shared" si="35"/>
        <v/>
      </c>
    </row>
    <row r="148" spans="1:75">
      <c r="A148" s="6"/>
      <c r="B148" s="14"/>
      <c r="C148" s="40">
        <v>118</v>
      </c>
      <c r="D148" s="50"/>
      <c r="E148" s="57"/>
      <c r="F148" s="57"/>
      <c r="G148" s="78"/>
      <c r="H148" s="86"/>
      <c r="I148" s="96" t="str">
        <f>IF(E148="補",VLOOKUP(H148,'事業名一覧 '!$A$3:$C$55,3,FALSE),"")</f>
        <v/>
      </c>
      <c r="J148" s="112"/>
      <c r="K148" s="112"/>
      <c r="L148" s="112"/>
      <c r="M148" s="112"/>
      <c r="N148" s="112"/>
      <c r="O148" s="112"/>
      <c r="P148" s="86"/>
      <c r="Q148" s="181" t="str">
        <f t="shared" si="23"/>
        <v/>
      </c>
      <c r="R148" s="194" t="str">
        <f t="shared" si="37"/>
        <v/>
      </c>
      <c r="S148" s="202"/>
      <c r="T148" s="213"/>
      <c r="U148" s="213"/>
      <c r="V148" s="213"/>
      <c r="W148" s="235"/>
      <c r="X148" s="235"/>
      <c r="Y148" s="213"/>
      <c r="Z148" s="213"/>
      <c r="AA148" s="86"/>
      <c r="AB148" s="112"/>
      <c r="AC148" s="112"/>
      <c r="AD148" s="112"/>
      <c r="AE148" s="57"/>
      <c r="AF148" s="57"/>
      <c r="AG148" s="57"/>
      <c r="AH148" s="321"/>
      <c r="AI148" s="321"/>
      <c r="AJ148" s="86"/>
      <c r="AK148" s="86"/>
      <c r="AL148" s="354"/>
      <c r="AM148" s="372"/>
      <c r="AN148" s="381"/>
      <c r="AO148" s="392" t="str">
        <f t="shared" si="24"/>
        <v/>
      </c>
      <c r="AP148" s="397" t="str">
        <f t="shared" si="38"/>
        <v/>
      </c>
      <c r="AQ148" s="402" t="str">
        <f t="shared" si="36"/>
        <v/>
      </c>
      <c r="AR148" s="407" t="str">
        <f>IF(E148="","",IF(AND(フラグ管理用!G142=2,フラグ管理用!F142=1),"error",""))</f>
        <v/>
      </c>
      <c r="AS148" s="407" t="str">
        <f>IF(E148="","",IF(AND(フラグ管理用!G142=2,フラグ管理用!E142=1),"error",""))</f>
        <v/>
      </c>
      <c r="AT148" s="415" t="str">
        <f t="shared" si="39"/>
        <v/>
      </c>
      <c r="AU148" s="422" t="str">
        <f>IF(E148="","",IF(フラグ管理用!AX142=1,"",IF(AND(フラグ管理用!E142=1,フラグ管理用!J142=1),"",IF(AND(フラグ管理用!E142=2,フラグ管理用!F142=1,フラグ管理用!J142=1),"",IF(AND(フラグ管理用!E142=2,フラグ管理用!F142=2,フラグ管理用!G142=1),"",IF(AND(フラグ管理用!E142=2,フラグ管理用!F142=2,フラグ管理用!G142=2,フラグ管理用!K142=1),"","error"))))))</f>
        <v/>
      </c>
      <c r="AV148" s="428" t="str">
        <f t="shared" si="40"/>
        <v/>
      </c>
      <c r="AW148" s="428" t="str">
        <f t="shared" si="25"/>
        <v/>
      </c>
      <c r="AX148" s="428" t="str">
        <f t="shared" si="26"/>
        <v/>
      </c>
      <c r="AY148" s="428" t="str">
        <f>IF(E148="","",IF(AND(フラグ管理用!J142=1,フラグ管理用!O142=1),"",IF(AND(フラグ管理用!K142=1,フラグ管理用!O142&gt;1,フラグ管理用!G142=1),"","error")))</f>
        <v/>
      </c>
      <c r="AZ148" s="428" t="str">
        <f>IF(E148="","",IF(AND(フラグ管理用!O142=10,ISBLANK(P148)=FALSE),"",IF(AND(フラグ管理用!O142&lt;10,ISBLANK(P148)=TRUE),"","error")))</f>
        <v/>
      </c>
      <c r="BA148" s="422" t="str">
        <f t="shared" si="27"/>
        <v/>
      </c>
      <c r="BB148" s="422" t="str">
        <f t="shared" si="41"/>
        <v/>
      </c>
      <c r="BC148" s="422" t="str">
        <f>IF(E148="","",IF(AND(フラグ管理用!F142=2,フラグ管理用!J142=1),IF(OR(U148&lt;&gt;0,V148&lt;&gt;0,W148&lt;&gt;0,X148&lt;&gt;0),"error",""),""))</f>
        <v/>
      </c>
      <c r="BD148" s="422" t="str">
        <f>IF(E148="","",IF(AND(フラグ管理用!K142=1,フラグ管理用!G142=1),IF(OR(S148&lt;&gt;0,T148&lt;&gt;0,W148&lt;&gt;0,X148&lt;&gt;0),"error",""),""))</f>
        <v/>
      </c>
      <c r="BE148" s="422" t="str">
        <f t="shared" si="42"/>
        <v/>
      </c>
      <c r="BF148" s="422" t="str">
        <f t="shared" si="43"/>
        <v/>
      </c>
      <c r="BG148" s="422"/>
      <c r="BH148" s="422" t="str">
        <f t="shared" si="28"/>
        <v/>
      </c>
      <c r="BI148" s="422" t="str">
        <f t="shared" si="29"/>
        <v/>
      </c>
      <c r="BJ148" s="422" t="str">
        <f t="shared" si="30"/>
        <v/>
      </c>
      <c r="BK148" s="422" t="str">
        <f>IF(E148="","",IF(フラグ管理用!AD142=2,IF(AND(フラグ管理用!E142=2,フラグ管理用!AA142=1),"","error"),""))</f>
        <v/>
      </c>
      <c r="BL148" s="422" t="str">
        <f>IF(E148="","",IF(AND(フラグ管理用!E142=1,フラグ管理用!K142=1,H148&lt;&gt;"妊娠出産子育て支援交付金"),"error",""))</f>
        <v/>
      </c>
      <c r="BM148" s="422"/>
      <c r="BN148" s="422" t="str">
        <f t="shared" si="31"/>
        <v/>
      </c>
      <c r="BO148" s="422" t="str">
        <f>IF(E148="","",IF(フラグ管理用!AF142=29,"error",IF(AND(フラグ管理用!AO142="事業始期_通常",フラグ管理用!AF142&lt;17),"error",IF(AND(フラグ管理用!AO142="事業始期_補助",フラグ管理用!AF142&lt;14),"error",""))))</f>
        <v/>
      </c>
      <c r="BP148" s="422" t="str">
        <f t="shared" si="32"/>
        <v/>
      </c>
      <c r="BQ148" s="422" t="str">
        <f>IF(E148="","",IF(AND(フラグ管理用!AP142="事業終期_通常",OR(フラグ管理用!AG142&lt;17,フラグ管理用!AG142&gt;28)),"error",IF(AND(フラグ管理用!AP142="事業終期_基金",フラグ管理用!AG142&lt;17),"error","")))</f>
        <v/>
      </c>
      <c r="BR148" s="422" t="str">
        <f>IF(E148="","",IF(VLOOKUP(AF148,―!$X$2:$Y$30,2,FALSE)&lt;=VLOOKUP(AG148,―!$X$2:$Y$30,2,FALSE),"","error"))</f>
        <v/>
      </c>
      <c r="BS148" s="422" t="str">
        <f t="shared" si="33"/>
        <v/>
      </c>
      <c r="BT148" s="422" t="str">
        <f t="shared" si="34"/>
        <v/>
      </c>
      <c r="BU148" s="422" t="str">
        <f>IF(E148="","",IF(AND(フラグ管理用!AQ142="予算区分_地単_通常",フラグ管理用!AL142&gt;3),"error",IF(AND(フラグ管理用!AQ142="予算区分_地単_検査等",フラグ管理用!AL142&gt;6),"error",IF(AND(フラグ管理用!AQ142="予算区分_補助",フラグ管理用!AL142&lt;7),"error",""))))</f>
        <v/>
      </c>
      <c r="BV148" s="452" t="str">
        <f>フラグ管理用!AW142</f>
        <v/>
      </c>
      <c r="BW148" s="457" t="str">
        <f t="shared" si="35"/>
        <v/>
      </c>
    </row>
    <row r="149" spans="1:75">
      <c r="A149" s="6"/>
      <c r="B149" s="14"/>
      <c r="C149" s="40">
        <v>119</v>
      </c>
      <c r="D149" s="50"/>
      <c r="E149" s="57"/>
      <c r="F149" s="57"/>
      <c r="G149" s="78"/>
      <c r="H149" s="86"/>
      <c r="I149" s="96" t="str">
        <f>IF(E149="補",VLOOKUP(H149,'事業名一覧 '!$A$3:$C$55,3,FALSE),"")</f>
        <v/>
      </c>
      <c r="J149" s="112"/>
      <c r="K149" s="112"/>
      <c r="L149" s="112"/>
      <c r="M149" s="112"/>
      <c r="N149" s="112"/>
      <c r="O149" s="112"/>
      <c r="P149" s="86"/>
      <c r="Q149" s="181" t="str">
        <f t="shared" si="23"/>
        <v/>
      </c>
      <c r="R149" s="194" t="str">
        <f t="shared" si="37"/>
        <v/>
      </c>
      <c r="S149" s="202"/>
      <c r="T149" s="213"/>
      <c r="U149" s="213"/>
      <c r="V149" s="213"/>
      <c r="W149" s="235"/>
      <c r="X149" s="235"/>
      <c r="Y149" s="213"/>
      <c r="Z149" s="213"/>
      <c r="AA149" s="86"/>
      <c r="AB149" s="112"/>
      <c r="AC149" s="112"/>
      <c r="AD149" s="112"/>
      <c r="AE149" s="57"/>
      <c r="AF149" s="57"/>
      <c r="AG149" s="57"/>
      <c r="AH149" s="321"/>
      <c r="AI149" s="321"/>
      <c r="AJ149" s="86"/>
      <c r="AK149" s="86"/>
      <c r="AL149" s="354"/>
      <c r="AM149" s="372"/>
      <c r="AN149" s="381"/>
      <c r="AO149" s="392" t="str">
        <f t="shared" si="24"/>
        <v/>
      </c>
      <c r="AP149" s="397" t="str">
        <f t="shared" si="38"/>
        <v/>
      </c>
      <c r="AQ149" s="402" t="str">
        <f t="shared" si="36"/>
        <v/>
      </c>
      <c r="AR149" s="407" t="str">
        <f>IF(E149="","",IF(AND(フラグ管理用!G143=2,フラグ管理用!F143=1),"error",""))</f>
        <v/>
      </c>
      <c r="AS149" s="407" t="str">
        <f>IF(E149="","",IF(AND(フラグ管理用!G143=2,フラグ管理用!E143=1),"error",""))</f>
        <v/>
      </c>
      <c r="AT149" s="415" t="str">
        <f t="shared" si="39"/>
        <v/>
      </c>
      <c r="AU149" s="422" t="str">
        <f>IF(E149="","",IF(フラグ管理用!AX143=1,"",IF(AND(フラグ管理用!E143=1,フラグ管理用!J143=1),"",IF(AND(フラグ管理用!E143=2,フラグ管理用!F143=1,フラグ管理用!J143=1),"",IF(AND(フラグ管理用!E143=2,フラグ管理用!F143=2,フラグ管理用!G143=1),"",IF(AND(フラグ管理用!E143=2,フラグ管理用!F143=2,フラグ管理用!G143=2,フラグ管理用!K143=1),"","error"))))))</f>
        <v/>
      </c>
      <c r="AV149" s="428" t="str">
        <f t="shared" si="40"/>
        <v/>
      </c>
      <c r="AW149" s="428" t="str">
        <f t="shared" si="25"/>
        <v/>
      </c>
      <c r="AX149" s="428" t="str">
        <f t="shared" si="26"/>
        <v/>
      </c>
      <c r="AY149" s="428" t="str">
        <f>IF(E149="","",IF(AND(フラグ管理用!J143=1,フラグ管理用!O143=1),"",IF(AND(フラグ管理用!K143=1,フラグ管理用!O143&gt;1,フラグ管理用!G143=1),"","error")))</f>
        <v/>
      </c>
      <c r="AZ149" s="428" t="str">
        <f>IF(E149="","",IF(AND(フラグ管理用!O143=10,ISBLANK(P149)=FALSE),"",IF(AND(フラグ管理用!O143&lt;10,ISBLANK(P149)=TRUE),"","error")))</f>
        <v/>
      </c>
      <c r="BA149" s="422" t="str">
        <f t="shared" si="27"/>
        <v/>
      </c>
      <c r="BB149" s="422" t="str">
        <f t="shared" si="41"/>
        <v/>
      </c>
      <c r="BC149" s="422" t="str">
        <f>IF(E149="","",IF(AND(フラグ管理用!F143=2,フラグ管理用!J143=1),IF(OR(U149&lt;&gt;0,V149&lt;&gt;0,W149&lt;&gt;0,X149&lt;&gt;0),"error",""),""))</f>
        <v/>
      </c>
      <c r="BD149" s="422" t="str">
        <f>IF(E149="","",IF(AND(フラグ管理用!K143=1,フラグ管理用!G143=1),IF(OR(S149&lt;&gt;0,T149&lt;&gt;0,W149&lt;&gt;0,X149&lt;&gt;0),"error",""),""))</f>
        <v/>
      </c>
      <c r="BE149" s="422" t="str">
        <f t="shared" si="42"/>
        <v/>
      </c>
      <c r="BF149" s="422" t="str">
        <f t="shared" si="43"/>
        <v/>
      </c>
      <c r="BG149" s="422"/>
      <c r="BH149" s="422" t="str">
        <f t="shared" si="28"/>
        <v/>
      </c>
      <c r="BI149" s="422" t="str">
        <f t="shared" si="29"/>
        <v/>
      </c>
      <c r="BJ149" s="422" t="str">
        <f t="shared" si="30"/>
        <v/>
      </c>
      <c r="BK149" s="422" t="str">
        <f>IF(E149="","",IF(フラグ管理用!AD143=2,IF(AND(フラグ管理用!E143=2,フラグ管理用!AA143=1),"","error"),""))</f>
        <v/>
      </c>
      <c r="BL149" s="422" t="str">
        <f>IF(E149="","",IF(AND(フラグ管理用!E143=1,フラグ管理用!K143=1,H149&lt;&gt;"妊娠出産子育て支援交付金"),"error",""))</f>
        <v/>
      </c>
      <c r="BM149" s="422"/>
      <c r="BN149" s="422" t="str">
        <f t="shared" si="31"/>
        <v/>
      </c>
      <c r="BO149" s="422" t="str">
        <f>IF(E149="","",IF(フラグ管理用!AF143=29,"error",IF(AND(フラグ管理用!AO143="事業始期_通常",フラグ管理用!AF143&lt;17),"error",IF(AND(フラグ管理用!AO143="事業始期_補助",フラグ管理用!AF143&lt;14),"error",""))))</f>
        <v/>
      </c>
      <c r="BP149" s="422" t="str">
        <f t="shared" si="32"/>
        <v/>
      </c>
      <c r="BQ149" s="422" t="str">
        <f>IF(E149="","",IF(AND(フラグ管理用!AP143="事業終期_通常",OR(フラグ管理用!AG143&lt;17,フラグ管理用!AG143&gt;28)),"error",IF(AND(フラグ管理用!AP143="事業終期_基金",フラグ管理用!AG143&lt;17),"error","")))</f>
        <v/>
      </c>
      <c r="BR149" s="422" t="str">
        <f>IF(E149="","",IF(VLOOKUP(AF149,―!$X$2:$Y$30,2,FALSE)&lt;=VLOOKUP(AG149,―!$X$2:$Y$30,2,FALSE),"","error"))</f>
        <v/>
      </c>
      <c r="BS149" s="422" t="str">
        <f t="shared" si="33"/>
        <v/>
      </c>
      <c r="BT149" s="422" t="str">
        <f t="shared" si="34"/>
        <v/>
      </c>
      <c r="BU149" s="422" t="str">
        <f>IF(E149="","",IF(AND(フラグ管理用!AQ143="予算区分_地単_通常",フラグ管理用!AL143&gt;3),"error",IF(AND(フラグ管理用!AQ143="予算区分_地単_検査等",フラグ管理用!AL143&gt;6),"error",IF(AND(フラグ管理用!AQ143="予算区分_補助",フラグ管理用!AL143&lt;7),"error",""))))</f>
        <v/>
      </c>
      <c r="BV149" s="452" t="str">
        <f>フラグ管理用!AW143</f>
        <v/>
      </c>
      <c r="BW149" s="457" t="str">
        <f t="shared" si="35"/>
        <v/>
      </c>
    </row>
    <row r="150" spans="1:75">
      <c r="A150" s="6"/>
      <c r="B150" s="14"/>
      <c r="C150" s="40">
        <v>120</v>
      </c>
      <c r="D150" s="50"/>
      <c r="E150" s="57"/>
      <c r="F150" s="57"/>
      <c r="G150" s="78"/>
      <c r="H150" s="86"/>
      <c r="I150" s="96" t="str">
        <f>IF(E150="補",VLOOKUP(H150,'事業名一覧 '!$A$3:$C$55,3,FALSE),"")</f>
        <v/>
      </c>
      <c r="J150" s="112"/>
      <c r="K150" s="112"/>
      <c r="L150" s="112"/>
      <c r="M150" s="112"/>
      <c r="N150" s="112"/>
      <c r="O150" s="112"/>
      <c r="P150" s="86"/>
      <c r="Q150" s="181" t="str">
        <f t="shared" si="23"/>
        <v/>
      </c>
      <c r="R150" s="194" t="str">
        <f t="shared" si="37"/>
        <v/>
      </c>
      <c r="S150" s="202"/>
      <c r="T150" s="213"/>
      <c r="U150" s="213"/>
      <c r="V150" s="213"/>
      <c r="W150" s="235"/>
      <c r="X150" s="235"/>
      <c r="Y150" s="213"/>
      <c r="Z150" s="213"/>
      <c r="AA150" s="86"/>
      <c r="AB150" s="112"/>
      <c r="AC150" s="112"/>
      <c r="AD150" s="112"/>
      <c r="AE150" s="57"/>
      <c r="AF150" s="57"/>
      <c r="AG150" s="57"/>
      <c r="AH150" s="321"/>
      <c r="AI150" s="321"/>
      <c r="AJ150" s="86"/>
      <c r="AK150" s="86"/>
      <c r="AL150" s="354"/>
      <c r="AM150" s="372"/>
      <c r="AN150" s="381"/>
      <c r="AO150" s="392" t="str">
        <f t="shared" si="24"/>
        <v/>
      </c>
      <c r="AP150" s="397" t="str">
        <f t="shared" si="38"/>
        <v/>
      </c>
      <c r="AQ150" s="402" t="str">
        <f t="shared" si="36"/>
        <v/>
      </c>
      <c r="AR150" s="407" t="str">
        <f>IF(E150="","",IF(AND(フラグ管理用!G144=2,フラグ管理用!F144=1),"error",""))</f>
        <v/>
      </c>
      <c r="AS150" s="407" t="str">
        <f>IF(E150="","",IF(AND(フラグ管理用!G144=2,フラグ管理用!E144=1),"error",""))</f>
        <v/>
      </c>
      <c r="AT150" s="415" t="str">
        <f t="shared" si="39"/>
        <v/>
      </c>
      <c r="AU150" s="422" t="str">
        <f>IF(E150="","",IF(フラグ管理用!AX144=1,"",IF(AND(フラグ管理用!E144=1,フラグ管理用!J144=1),"",IF(AND(フラグ管理用!E144=2,フラグ管理用!F144=1,フラグ管理用!J144=1),"",IF(AND(フラグ管理用!E144=2,フラグ管理用!F144=2,フラグ管理用!G144=1),"",IF(AND(フラグ管理用!E144=2,フラグ管理用!F144=2,フラグ管理用!G144=2,フラグ管理用!K144=1),"","error"))))))</f>
        <v/>
      </c>
      <c r="AV150" s="428" t="str">
        <f t="shared" si="40"/>
        <v/>
      </c>
      <c r="AW150" s="428" t="str">
        <f t="shared" si="25"/>
        <v/>
      </c>
      <c r="AX150" s="428" t="str">
        <f t="shared" si="26"/>
        <v/>
      </c>
      <c r="AY150" s="428" t="str">
        <f>IF(E150="","",IF(AND(フラグ管理用!J144=1,フラグ管理用!O144=1),"",IF(AND(フラグ管理用!K144=1,フラグ管理用!O144&gt;1,フラグ管理用!G144=1),"","error")))</f>
        <v/>
      </c>
      <c r="AZ150" s="428" t="str">
        <f>IF(E150="","",IF(AND(フラグ管理用!O144=10,ISBLANK(P150)=FALSE),"",IF(AND(フラグ管理用!O144&lt;10,ISBLANK(P150)=TRUE),"","error")))</f>
        <v/>
      </c>
      <c r="BA150" s="422" t="str">
        <f t="shared" si="27"/>
        <v/>
      </c>
      <c r="BB150" s="422" t="str">
        <f t="shared" si="41"/>
        <v/>
      </c>
      <c r="BC150" s="422" t="str">
        <f>IF(E150="","",IF(AND(フラグ管理用!F144=2,フラグ管理用!J144=1),IF(OR(U150&lt;&gt;0,V150&lt;&gt;0,W150&lt;&gt;0,X150&lt;&gt;0),"error",""),""))</f>
        <v/>
      </c>
      <c r="BD150" s="422" t="str">
        <f>IF(E150="","",IF(AND(フラグ管理用!K144=1,フラグ管理用!G144=1),IF(OR(S150&lt;&gt;0,T150&lt;&gt;0,W150&lt;&gt;0,X150&lt;&gt;0),"error",""),""))</f>
        <v/>
      </c>
      <c r="BE150" s="422" t="str">
        <f t="shared" si="42"/>
        <v/>
      </c>
      <c r="BF150" s="422" t="str">
        <f t="shared" si="43"/>
        <v/>
      </c>
      <c r="BG150" s="422"/>
      <c r="BH150" s="422" t="str">
        <f t="shared" si="28"/>
        <v/>
      </c>
      <c r="BI150" s="422" t="str">
        <f t="shared" si="29"/>
        <v/>
      </c>
      <c r="BJ150" s="422" t="str">
        <f t="shared" si="30"/>
        <v/>
      </c>
      <c r="BK150" s="422" t="str">
        <f>IF(E150="","",IF(フラグ管理用!AD144=2,IF(AND(フラグ管理用!E144=2,フラグ管理用!AA144=1),"","error"),""))</f>
        <v/>
      </c>
      <c r="BL150" s="422" t="str">
        <f>IF(E150="","",IF(AND(フラグ管理用!E144=1,フラグ管理用!K144=1,H150&lt;&gt;"妊娠出産子育て支援交付金"),"error",""))</f>
        <v/>
      </c>
      <c r="BM150" s="422"/>
      <c r="BN150" s="422" t="str">
        <f t="shared" si="31"/>
        <v/>
      </c>
      <c r="BO150" s="422" t="str">
        <f>IF(E150="","",IF(フラグ管理用!AF144=29,"error",IF(AND(フラグ管理用!AO144="事業始期_通常",フラグ管理用!AF144&lt;17),"error",IF(AND(フラグ管理用!AO144="事業始期_補助",フラグ管理用!AF144&lt;14),"error",""))))</f>
        <v/>
      </c>
      <c r="BP150" s="422" t="str">
        <f t="shared" si="32"/>
        <v/>
      </c>
      <c r="BQ150" s="422" t="str">
        <f>IF(E150="","",IF(AND(フラグ管理用!AP144="事業終期_通常",OR(フラグ管理用!AG144&lt;17,フラグ管理用!AG144&gt;28)),"error",IF(AND(フラグ管理用!AP144="事業終期_基金",フラグ管理用!AG144&lt;17),"error","")))</f>
        <v/>
      </c>
      <c r="BR150" s="422" t="str">
        <f>IF(E150="","",IF(VLOOKUP(AF150,―!$X$2:$Y$30,2,FALSE)&lt;=VLOOKUP(AG150,―!$X$2:$Y$30,2,FALSE),"","error"))</f>
        <v/>
      </c>
      <c r="BS150" s="422" t="str">
        <f t="shared" si="33"/>
        <v/>
      </c>
      <c r="BT150" s="422" t="str">
        <f t="shared" si="34"/>
        <v/>
      </c>
      <c r="BU150" s="422" t="str">
        <f>IF(E150="","",IF(AND(フラグ管理用!AQ144="予算区分_地単_通常",フラグ管理用!AL144&gt;3),"error",IF(AND(フラグ管理用!AQ144="予算区分_地単_検査等",フラグ管理用!AL144&gt;6),"error",IF(AND(フラグ管理用!AQ144="予算区分_補助",フラグ管理用!AL144&lt;7),"error",""))))</f>
        <v/>
      </c>
      <c r="BV150" s="452" t="str">
        <f>フラグ管理用!AW144</f>
        <v/>
      </c>
      <c r="BW150" s="457" t="str">
        <f t="shared" si="35"/>
        <v/>
      </c>
    </row>
    <row r="151" spans="1:75">
      <c r="A151" s="6"/>
      <c r="B151" s="14"/>
      <c r="C151" s="40">
        <v>121</v>
      </c>
      <c r="D151" s="50"/>
      <c r="E151" s="57"/>
      <c r="F151" s="57"/>
      <c r="G151" s="78"/>
      <c r="H151" s="86"/>
      <c r="I151" s="96" t="str">
        <f>IF(E151="補",VLOOKUP(H151,'事業名一覧 '!$A$3:$C$55,3,FALSE),"")</f>
        <v/>
      </c>
      <c r="J151" s="112"/>
      <c r="K151" s="112"/>
      <c r="L151" s="112"/>
      <c r="M151" s="112"/>
      <c r="N151" s="112"/>
      <c r="O151" s="112"/>
      <c r="P151" s="86"/>
      <c r="Q151" s="181" t="str">
        <f t="shared" si="23"/>
        <v/>
      </c>
      <c r="R151" s="194" t="str">
        <f t="shared" si="37"/>
        <v/>
      </c>
      <c r="S151" s="202"/>
      <c r="T151" s="213"/>
      <c r="U151" s="213"/>
      <c r="V151" s="213"/>
      <c r="W151" s="235"/>
      <c r="X151" s="235"/>
      <c r="Y151" s="213"/>
      <c r="Z151" s="213"/>
      <c r="AA151" s="86"/>
      <c r="AB151" s="112"/>
      <c r="AC151" s="112"/>
      <c r="AD151" s="112"/>
      <c r="AE151" s="57"/>
      <c r="AF151" s="57"/>
      <c r="AG151" s="57"/>
      <c r="AH151" s="321"/>
      <c r="AI151" s="321"/>
      <c r="AJ151" s="86"/>
      <c r="AK151" s="86"/>
      <c r="AL151" s="354"/>
      <c r="AM151" s="372"/>
      <c r="AN151" s="381"/>
      <c r="AO151" s="392" t="str">
        <f t="shared" si="24"/>
        <v/>
      </c>
      <c r="AP151" s="397" t="str">
        <f t="shared" si="38"/>
        <v/>
      </c>
      <c r="AQ151" s="402" t="str">
        <f t="shared" si="36"/>
        <v/>
      </c>
      <c r="AR151" s="407" t="str">
        <f>IF(E151="","",IF(AND(フラグ管理用!G145=2,フラグ管理用!F145=1),"error",""))</f>
        <v/>
      </c>
      <c r="AS151" s="407" t="str">
        <f>IF(E151="","",IF(AND(フラグ管理用!G145=2,フラグ管理用!E145=1),"error",""))</f>
        <v/>
      </c>
      <c r="AT151" s="415" t="str">
        <f t="shared" si="39"/>
        <v/>
      </c>
      <c r="AU151" s="422" t="str">
        <f>IF(E151="","",IF(フラグ管理用!AX145=1,"",IF(AND(フラグ管理用!E145=1,フラグ管理用!J145=1),"",IF(AND(フラグ管理用!E145=2,フラグ管理用!F145=1,フラグ管理用!J145=1),"",IF(AND(フラグ管理用!E145=2,フラグ管理用!F145=2,フラグ管理用!G145=1),"",IF(AND(フラグ管理用!E145=2,フラグ管理用!F145=2,フラグ管理用!G145=2,フラグ管理用!K145=1),"","error"))))))</f>
        <v/>
      </c>
      <c r="AV151" s="428" t="str">
        <f t="shared" si="40"/>
        <v/>
      </c>
      <c r="AW151" s="428" t="str">
        <f t="shared" si="25"/>
        <v/>
      </c>
      <c r="AX151" s="428" t="str">
        <f t="shared" si="26"/>
        <v/>
      </c>
      <c r="AY151" s="428" t="str">
        <f>IF(E151="","",IF(AND(フラグ管理用!J145=1,フラグ管理用!O145=1),"",IF(AND(フラグ管理用!K145=1,フラグ管理用!O145&gt;1,フラグ管理用!G145=1),"","error")))</f>
        <v/>
      </c>
      <c r="AZ151" s="428" t="str">
        <f>IF(E151="","",IF(AND(フラグ管理用!O145=10,ISBLANK(P151)=FALSE),"",IF(AND(フラグ管理用!O145&lt;10,ISBLANK(P151)=TRUE),"","error")))</f>
        <v/>
      </c>
      <c r="BA151" s="422" t="str">
        <f t="shared" si="27"/>
        <v/>
      </c>
      <c r="BB151" s="422" t="str">
        <f t="shared" si="41"/>
        <v/>
      </c>
      <c r="BC151" s="422" t="str">
        <f>IF(E151="","",IF(AND(フラグ管理用!F145=2,フラグ管理用!J145=1),IF(OR(U151&lt;&gt;0,V151&lt;&gt;0,W151&lt;&gt;0,X151&lt;&gt;0),"error",""),""))</f>
        <v/>
      </c>
      <c r="BD151" s="422" t="str">
        <f>IF(E151="","",IF(AND(フラグ管理用!K145=1,フラグ管理用!G145=1),IF(OR(S151&lt;&gt;0,T151&lt;&gt;0,W151&lt;&gt;0,X151&lt;&gt;0),"error",""),""))</f>
        <v/>
      </c>
      <c r="BE151" s="422" t="str">
        <f t="shared" si="42"/>
        <v/>
      </c>
      <c r="BF151" s="422" t="str">
        <f t="shared" si="43"/>
        <v/>
      </c>
      <c r="BG151" s="422"/>
      <c r="BH151" s="422" t="str">
        <f t="shared" si="28"/>
        <v/>
      </c>
      <c r="BI151" s="422" t="str">
        <f t="shared" si="29"/>
        <v/>
      </c>
      <c r="BJ151" s="422" t="str">
        <f t="shared" si="30"/>
        <v/>
      </c>
      <c r="BK151" s="422" t="str">
        <f>IF(E151="","",IF(フラグ管理用!AD145=2,IF(AND(フラグ管理用!E145=2,フラグ管理用!AA145=1),"","error"),""))</f>
        <v/>
      </c>
      <c r="BL151" s="422" t="str">
        <f>IF(E151="","",IF(AND(フラグ管理用!E145=1,フラグ管理用!K145=1,H151&lt;&gt;"妊娠出産子育て支援交付金"),"error",""))</f>
        <v/>
      </c>
      <c r="BM151" s="422"/>
      <c r="BN151" s="422" t="str">
        <f t="shared" si="31"/>
        <v/>
      </c>
      <c r="BO151" s="422" t="str">
        <f>IF(E151="","",IF(フラグ管理用!AF145=29,"error",IF(AND(フラグ管理用!AO145="事業始期_通常",フラグ管理用!AF145&lt;17),"error",IF(AND(フラグ管理用!AO145="事業始期_補助",フラグ管理用!AF145&lt;14),"error",""))))</f>
        <v/>
      </c>
      <c r="BP151" s="422" t="str">
        <f t="shared" si="32"/>
        <v/>
      </c>
      <c r="BQ151" s="422" t="str">
        <f>IF(E151="","",IF(AND(フラグ管理用!AP145="事業終期_通常",OR(フラグ管理用!AG145&lt;17,フラグ管理用!AG145&gt;28)),"error",IF(AND(フラグ管理用!AP145="事業終期_基金",フラグ管理用!AG145&lt;17),"error","")))</f>
        <v/>
      </c>
      <c r="BR151" s="422" t="str">
        <f>IF(E151="","",IF(VLOOKUP(AF151,―!$X$2:$Y$30,2,FALSE)&lt;=VLOOKUP(AG151,―!$X$2:$Y$30,2,FALSE),"","error"))</f>
        <v/>
      </c>
      <c r="BS151" s="422" t="str">
        <f t="shared" si="33"/>
        <v/>
      </c>
      <c r="BT151" s="422" t="str">
        <f t="shared" si="34"/>
        <v/>
      </c>
      <c r="BU151" s="422" t="str">
        <f>IF(E151="","",IF(AND(フラグ管理用!AQ145="予算区分_地単_通常",フラグ管理用!AL145&gt;3),"error",IF(AND(フラグ管理用!AQ145="予算区分_地単_検査等",フラグ管理用!AL145&gt;6),"error",IF(AND(フラグ管理用!AQ145="予算区分_補助",フラグ管理用!AL145&lt;7),"error",""))))</f>
        <v/>
      </c>
      <c r="BV151" s="452" t="str">
        <f>フラグ管理用!AW145</f>
        <v/>
      </c>
      <c r="BW151" s="457" t="str">
        <f t="shared" si="35"/>
        <v/>
      </c>
    </row>
    <row r="152" spans="1:75">
      <c r="A152" s="6"/>
      <c r="B152" s="14"/>
      <c r="C152" s="40">
        <v>122</v>
      </c>
      <c r="D152" s="50"/>
      <c r="E152" s="57"/>
      <c r="F152" s="57"/>
      <c r="G152" s="78"/>
      <c r="H152" s="86"/>
      <c r="I152" s="96" t="str">
        <f>IF(E152="補",VLOOKUP(H152,'事業名一覧 '!$A$3:$C$55,3,FALSE),"")</f>
        <v/>
      </c>
      <c r="J152" s="112"/>
      <c r="K152" s="112"/>
      <c r="L152" s="112"/>
      <c r="M152" s="112"/>
      <c r="N152" s="112"/>
      <c r="O152" s="112"/>
      <c r="P152" s="86"/>
      <c r="Q152" s="181" t="str">
        <f t="shared" si="23"/>
        <v/>
      </c>
      <c r="R152" s="194" t="str">
        <f t="shared" si="37"/>
        <v/>
      </c>
      <c r="S152" s="202"/>
      <c r="T152" s="213"/>
      <c r="U152" s="213"/>
      <c r="V152" s="213"/>
      <c r="W152" s="235"/>
      <c r="X152" s="235"/>
      <c r="Y152" s="213"/>
      <c r="Z152" s="213"/>
      <c r="AA152" s="86"/>
      <c r="AB152" s="112"/>
      <c r="AC152" s="112"/>
      <c r="AD152" s="112"/>
      <c r="AE152" s="57"/>
      <c r="AF152" s="57"/>
      <c r="AG152" s="57"/>
      <c r="AH152" s="321"/>
      <c r="AI152" s="321"/>
      <c r="AJ152" s="86"/>
      <c r="AK152" s="86"/>
      <c r="AL152" s="354"/>
      <c r="AM152" s="372"/>
      <c r="AN152" s="381"/>
      <c r="AO152" s="392" t="str">
        <f t="shared" si="24"/>
        <v/>
      </c>
      <c r="AP152" s="397" t="str">
        <f t="shared" si="38"/>
        <v/>
      </c>
      <c r="AQ152" s="402" t="str">
        <f t="shared" si="36"/>
        <v/>
      </c>
      <c r="AR152" s="407" t="str">
        <f>IF(E152="","",IF(AND(フラグ管理用!G146=2,フラグ管理用!F146=1),"error",""))</f>
        <v/>
      </c>
      <c r="AS152" s="407" t="str">
        <f>IF(E152="","",IF(AND(フラグ管理用!G146=2,フラグ管理用!E146=1),"error",""))</f>
        <v/>
      </c>
      <c r="AT152" s="415" t="str">
        <f t="shared" si="39"/>
        <v/>
      </c>
      <c r="AU152" s="422" t="str">
        <f>IF(E152="","",IF(フラグ管理用!AX146=1,"",IF(AND(フラグ管理用!E146=1,フラグ管理用!J146=1),"",IF(AND(フラグ管理用!E146=2,フラグ管理用!F146=1,フラグ管理用!J146=1),"",IF(AND(フラグ管理用!E146=2,フラグ管理用!F146=2,フラグ管理用!G146=1),"",IF(AND(フラグ管理用!E146=2,フラグ管理用!F146=2,フラグ管理用!G146=2,フラグ管理用!K146=1),"","error"))))))</f>
        <v/>
      </c>
      <c r="AV152" s="428" t="str">
        <f t="shared" si="40"/>
        <v/>
      </c>
      <c r="AW152" s="428" t="str">
        <f t="shared" si="25"/>
        <v/>
      </c>
      <c r="AX152" s="428" t="str">
        <f t="shared" si="26"/>
        <v/>
      </c>
      <c r="AY152" s="428" t="str">
        <f>IF(E152="","",IF(AND(フラグ管理用!J146=1,フラグ管理用!O146=1),"",IF(AND(フラグ管理用!K146=1,フラグ管理用!O146&gt;1,フラグ管理用!G146=1),"","error")))</f>
        <v/>
      </c>
      <c r="AZ152" s="428" t="str">
        <f>IF(E152="","",IF(AND(フラグ管理用!O146=10,ISBLANK(P152)=FALSE),"",IF(AND(フラグ管理用!O146&lt;10,ISBLANK(P152)=TRUE),"","error")))</f>
        <v/>
      </c>
      <c r="BA152" s="422" t="str">
        <f t="shared" si="27"/>
        <v/>
      </c>
      <c r="BB152" s="422" t="str">
        <f t="shared" si="41"/>
        <v/>
      </c>
      <c r="BC152" s="422" t="str">
        <f>IF(E152="","",IF(AND(フラグ管理用!F146=2,フラグ管理用!J146=1),IF(OR(U152&lt;&gt;0,V152&lt;&gt;0,W152&lt;&gt;0,X152&lt;&gt;0),"error",""),""))</f>
        <v/>
      </c>
      <c r="BD152" s="422" t="str">
        <f>IF(E152="","",IF(AND(フラグ管理用!K146=1,フラグ管理用!G146=1),IF(OR(S152&lt;&gt;0,T152&lt;&gt;0,W152&lt;&gt;0,X152&lt;&gt;0),"error",""),""))</f>
        <v/>
      </c>
      <c r="BE152" s="422" t="str">
        <f t="shared" si="42"/>
        <v/>
      </c>
      <c r="BF152" s="422" t="str">
        <f t="shared" si="43"/>
        <v/>
      </c>
      <c r="BG152" s="422"/>
      <c r="BH152" s="422" t="str">
        <f t="shared" si="28"/>
        <v/>
      </c>
      <c r="BI152" s="422" t="str">
        <f t="shared" si="29"/>
        <v/>
      </c>
      <c r="BJ152" s="422" t="str">
        <f t="shared" si="30"/>
        <v/>
      </c>
      <c r="BK152" s="422" t="str">
        <f>IF(E152="","",IF(フラグ管理用!AD146=2,IF(AND(フラグ管理用!E146=2,フラグ管理用!AA146=1),"","error"),""))</f>
        <v/>
      </c>
      <c r="BL152" s="422" t="str">
        <f>IF(E152="","",IF(AND(フラグ管理用!E146=1,フラグ管理用!K146=1,H152&lt;&gt;"妊娠出産子育て支援交付金"),"error",""))</f>
        <v/>
      </c>
      <c r="BM152" s="422"/>
      <c r="BN152" s="422" t="str">
        <f t="shared" si="31"/>
        <v/>
      </c>
      <c r="BO152" s="422" t="str">
        <f>IF(E152="","",IF(フラグ管理用!AF146=29,"error",IF(AND(フラグ管理用!AO146="事業始期_通常",フラグ管理用!AF146&lt;17),"error",IF(AND(フラグ管理用!AO146="事業始期_補助",フラグ管理用!AF146&lt;14),"error",""))))</f>
        <v/>
      </c>
      <c r="BP152" s="422" t="str">
        <f t="shared" si="32"/>
        <v/>
      </c>
      <c r="BQ152" s="422" t="str">
        <f>IF(E152="","",IF(AND(フラグ管理用!AP146="事業終期_通常",OR(フラグ管理用!AG146&lt;17,フラグ管理用!AG146&gt;28)),"error",IF(AND(フラグ管理用!AP146="事業終期_基金",フラグ管理用!AG146&lt;17),"error","")))</f>
        <v/>
      </c>
      <c r="BR152" s="422" t="str">
        <f>IF(E152="","",IF(VLOOKUP(AF152,―!$X$2:$Y$30,2,FALSE)&lt;=VLOOKUP(AG152,―!$X$2:$Y$30,2,FALSE),"","error"))</f>
        <v/>
      </c>
      <c r="BS152" s="422" t="str">
        <f t="shared" si="33"/>
        <v/>
      </c>
      <c r="BT152" s="422" t="str">
        <f t="shared" si="34"/>
        <v/>
      </c>
      <c r="BU152" s="422" t="str">
        <f>IF(E152="","",IF(AND(フラグ管理用!AQ146="予算区分_地単_通常",フラグ管理用!AL146&gt;3),"error",IF(AND(フラグ管理用!AQ146="予算区分_地単_検査等",フラグ管理用!AL146&gt;6),"error",IF(AND(フラグ管理用!AQ146="予算区分_補助",フラグ管理用!AL146&lt;7),"error",""))))</f>
        <v/>
      </c>
      <c r="BV152" s="452" t="str">
        <f>フラグ管理用!AW146</f>
        <v/>
      </c>
      <c r="BW152" s="457" t="str">
        <f t="shared" si="35"/>
        <v/>
      </c>
    </row>
    <row r="153" spans="1:75">
      <c r="A153" s="6"/>
      <c r="B153" s="14"/>
      <c r="C153" s="40">
        <v>123</v>
      </c>
      <c r="D153" s="50"/>
      <c r="E153" s="57"/>
      <c r="F153" s="57"/>
      <c r="G153" s="78"/>
      <c r="H153" s="86"/>
      <c r="I153" s="96" t="str">
        <f>IF(E153="補",VLOOKUP(H153,'事業名一覧 '!$A$3:$C$55,3,FALSE),"")</f>
        <v/>
      </c>
      <c r="J153" s="112"/>
      <c r="K153" s="112"/>
      <c r="L153" s="112"/>
      <c r="M153" s="112"/>
      <c r="N153" s="112"/>
      <c r="O153" s="112"/>
      <c r="P153" s="86"/>
      <c r="Q153" s="181" t="str">
        <f t="shared" si="23"/>
        <v/>
      </c>
      <c r="R153" s="194" t="str">
        <f t="shared" si="37"/>
        <v/>
      </c>
      <c r="S153" s="202"/>
      <c r="T153" s="213"/>
      <c r="U153" s="213"/>
      <c r="V153" s="213"/>
      <c r="W153" s="235"/>
      <c r="X153" s="235"/>
      <c r="Y153" s="213"/>
      <c r="Z153" s="213"/>
      <c r="AA153" s="86"/>
      <c r="AB153" s="112"/>
      <c r="AC153" s="112"/>
      <c r="AD153" s="112"/>
      <c r="AE153" s="57"/>
      <c r="AF153" s="57"/>
      <c r="AG153" s="57"/>
      <c r="AH153" s="321"/>
      <c r="AI153" s="321"/>
      <c r="AJ153" s="86"/>
      <c r="AK153" s="86"/>
      <c r="AL153" s="354"/>
      <c r="AM153" s="372"/>
      <c r="AN153" s="381"/>
      <c r="AO153" s="392" t="str">
        <f t="shared" si="24"/>
        <v/>
      </c>
      <c r="AP153" s="397" t="str">
        <f t="shared" si="38"/>
        <v/>
      </c>
      <c r="AQ153" s="402" t="str">
        <f t="shared" si="36"/>
        <v/>
      </c>
      <c r="AR153" s="407" t="str">
        <f>IF(E153="","",IF(AND(フラグ管理用!G147=2,フラグ管理用!F147=1),"error",""))</f>
        <v/>
      </c>
      <c r="AS153" s="407" t="str">
        <f>IF(E153="","",IF(AND(フラグ管理用!G147=2,フラグ管理用!E147=1),"error",""))</f>
        <v/>
      </c>
      <c r="AT153" s="415" t="str">
        <f t="shared" si="39"/>
        <v/>
      </c>
      <c r="AU153" s="422" t="str">
        <f>IF(E153="","",IF(フラグ管理用!AX147=1,"",IF(AND(フラグ管理用!E147=1,フラグ管理用!J147=1),"",IF(AND(フラグ管理用!E147=2,フラグ管理用!F147=1,フラグ管理用!J147=1),"",IF(AND(フラグ管理用!E147=2,フラグ管理用!F147=2,フラグ管理用!G147=1),"",IF(AND(フラグ管理用!E147=2,フラグ管理用!F147=2,フラグ管理用!G147=2,フラグ管理用!K147=1),"","error"))))))</f>
        <v/>
      </c>
      <c r="AV153" s="428" t="str">
        <f t="shared" si="40"/>
        <v/>
      </c>
      <c r="AW153" s="428" t="str">
        <f t="shared" si="25"/>
        <v/>
      </c>
      <c r="AX153" s="428" t="str">
        <f t="shared" si="26"/>
        <v/>
      </c>
      <c r="AY153" s="428" t="str">
        <f>IF(E153="","",IF(AND(フラグ管理用!J147=1,フラグ管理用!O147=1),"",IF(AND(フラグ管理用!K147=1,フラグ管理用!O147&gt;1,フラグ管理用!G147=1),"","error")))</f>
        <v/>
      </c>
      <c r="AZ153" s="428" t="str">
        <f>IF(E153="","",IF(AND(フラグ管理用!O147=10,ISBLANK(P153)=FALSE),"",IF(AND(フラグ管理用!O147&lt;10,ISBLANK(P153)=TRUE),"","error")))</f>
        <v/>
      </c>
      <c r="BA153" s="422" t="str">
        <f t="shared" si="27"/>
        <v/>
      </c>
      <c r="BB153" s="422" t="str">
        <f t="shared" si="41"/>
        <v/>
      </c>
      <c r="BC153" s="422" t="str">
        <f>IF(E153="","",IF(AND(フラグ管理用!F147=2,フラグ管理用!J147=1),IF(OR(U153&lt;&gt;0,V153&lt;&gt;0,W153&lt;&gt;0,X153&lt;&gt;0),"error",""),""))</f>
        <v/>
      </c>
      <c r="BD153" s="422" t="str">
        <f>IF(E153="","",IF(AND(フラグ管理用!K147=1,フラグ管理用!G147=1),IF(OR(S153&lt;&gt;0,T153&lt;&gt;0,W153&lt;&gt;0,X153&lt;&gt;0),"error",""),""))</f>
        <v/>
      </c>
      <c r="BE153" s="422" t="str">
        <f t="shared" si="42"/>
        <v/>
      </c>
      <c r="BF153" s="422" t="str">
        <f t="shared" si="43"/>
        <v/>
      </c>
      <c r="BG153" s="422"/>
      <c r="BH153" s="422" t="str">
        <f t="shared" si="28"/>
        <v/>
      </c>
      <c r="BI153" s="422" t="str">
        <f t="shared" si="29"/>
        <v/>
      </c>
      <c r="BJ153" s="422" t="str">
        <f t="shared" si="30"/>
        <v/>
      </c>
      <c r="BK153" s="422" t="str">
        <f>IF(E153="","",IF(フラグ管理用!AD147=2,IF(AND(フラグ管理用!E147=2,フラグ管理用!AA147=1),"","error"),""))</f>
        <v/>
      </c>
      <c r="BL153" s="422" t="str">
        <f>IF(E153="","",IF(AND(フラグ管理用!E147=1,フラグ管理用!K147=1,H153&lt;&gt;"妊娠出産子育て支援交付金"),"error",""))</f>
        <v/>
      </c>
      <c r="BM153" s="422"/>
      <c r="BN153" s="422" t="str">
        <f t="shared" si="31"/>
        <v/>
      </c>
      <c r="BO153" s="422" t="str">
        <f>IF(E153="","",IF(フラグ管理用!AF147=29,"error",IF(AND(フラグ管理用!AO147="事業始期_通常",フラグ管理用!AF147&lt;17),"error",IF(AND(フラグ管理用!AO147="事業始期_補助",フラグ管理用!AF147&lt;14),"error",""))))</f>
        <v/>
      </c>
      <c r="BP153" s="422" t="str">
        <f t="shared" si="32"/>
        <v/>
      </c>
      <c r="BQ153" s="422" t="str">
        <f>IF(E153="","",IF(AND(フラグ管理用!AP147="事業終期_通常",OR(フラグ管理用!AG147&lt;17,フラグ管理用!AG147&gt;28)),"error",IF(AND(フラグ管理用!AP147="事業終期_基金",フラグ管理用!AG147&lt;17),"error","")))</f>
        <v/>
      </c>
      <c r="BR153" s="422" t="str">
        <f>IF(E153="","",IF(VLOOKUP(AF153,―!$X$2:$Y$30,2,FALSE)&lt;=VLOOKUP(AG153,―!$X$2:$Y$30,2,FALSE),"","error"))</f>
        <v/>
      </c>
      <c r="BS153" s="422" t="str">
        <f t="shared" si="33"/>
        <v/>
      </c>
      <c r="BT153" s="422" t="str">
        <f t="shared" si="34"/>
        <v/>
      </c>
      <c r="BU153" s="422" t="str">
        <f>IF(E153="","",IF(AND(フラグ管理用!AQ147="予算区分_地単_通常",フラグ管理用!AL147&gt;3),"error",IF(AND(フラグ管理用!AQ147="予算区分_地単_検査等",フラグ管理用!AL147&gt;6),"error",IF(AND(フラグ管理用!AQ147="予算区分_補助",フラグ管理用!AL147&lt;7),"error",""))))</f>
        <v/>
      </c>
      <c r="BV153" s="452" t="str">
        <f>フラグ管理用!AW147</f>
        <v/>
      </c>
      <c r="BW153" s="457" t="str">
        <f t="shared" si="35"/>
        <v/>
      </c>
    </row>
    <row r="154" spans="1:75">
      <c r="A154" s="6"/>
      <c r="B154" s="14"/>
      <c r="C154" s="40">
        <v>124</v>
      </c>
      <c r="D154" s="50"/>
      <c r="E154" s="57"/>
      <c r="F154" s="57"/>
      <c r="G154" s="78"/>
      <c r="H154" s="86"/>
      <c r="I154" s="96" t="str">
        <f>IF(E154="補",VLOOKUP(H154,'事業名一覧 '!$A$3:$C$55,3,FALSE),"")</f>
        <v/>
      </c>
      <c r="J154" s="112"/>
      <c r="K154" s="112"/>
      <c r="L154" s="112"/>
      <c r="M154" s="112"/>
      <c r="N154" s="112"/>
      <c r="O154" s="112"/>
      <c r="P154" s="86"/>
      <c r="Q154" s="181" t="str">
        <f t="shared" si="23"/>
        <v/>
      </c>
      <c r="R154" s="194" t="str">
        <f t="shared" si="37"/>
        <v/>
      </c>
      <c r="S154" s="202"/>
      <c r="T154" s="213"/>
      <c r="U154" s="213"/>
      <c r="V154" s="213"/>
      <c r="W154" s="235"/>
      <c r="X154" s="235"/>
      <c r="Y154" s="213"/>
      <c r="Z154" s="213"/>
      <c r="AA154" s="86"/>
      <c r="AB154" s="112"/>
      <c r="AC154" s="112"/>
      <c r="AD154" s="112"/>
      <c r="AE154" s="57"/>
      <c r="AF154" s="57"/>
      <c r="AG154" s="57"/>
      <c r="AH154" s="321"/>
      <c r="AI154" s="321"/>
      <c r="AJ154" s="86"/>
      <c r="AK154" s="86"/>
      <c r="AL154" s="354"/>
      <c r="AM154" s="372"/>
      <c r="AN154" s="381"/>
      <c r="AO154" s="392" t="str">
        <f t="shared" si="24"/>
        <v/>
      </c>
      <c r="AP154" s="397" t="str">
        <f t="shared" si="38"/>
        <v/>
      </c>
      <c r="AQ154" s="402" t="str">
        <f t="shared" si="36"/>
        <v/>
      </c>
      <c r="AR154" s="407" t="str">
        <f>IF(E154="","",IF(AND(フラグ管理用!G148=2,フラグ管理用!F148=1),"error",""))</f>
        <v/>
      </c>
      <c r="AS154" s="407" t="str">
        <f>IF(E154="","",IF(AND(フラグ管理用!G148=2,フラグ管理用!E148=1),"error",""))</f>
        <v/>
      </c>
      <c r="AT154" s="415" t="str">
        <f t="shared" si="39"/>
        <v/>
      </c>
      <c r="AU154" s="422" t="str">
        <f>IF(E154="","",IF(フラグ管理用!AX148=1,"",IF(AND(フラグ管理用!E148=1,フラグ管理用!J148=1),"",IF(AND(フラグ管理用!E148=2,フラグ管理用!F148=1,フラグ管理用!J148=1),"",IF(AND(フラグ管理用!E148=2,フラグ管理用!F148=2,フラグ管理用!G148=1),"",IF(AND(フラグ管理用!E148=2,フラグ管理用!F148=2,フラグ管理用!G148=2,フラグ管理用!K148=1),"","error"))))))</f>
        <v/>
      </c>
      <c r="AV154" s="428" t="str">
        <f t="shared" si="40"/>
        <v/>
      </c>
      <c r="AW154" s="428" t="str">
        <f t="shared" si="25"/>
        <v/>
      </c>
      <c r="AX154" s="428" t="str">
        <f t="shared" si="26"/>
        <v/>
      </c>
      <c r="AY154" s="428" t="str">
        <f>IF(E154="","",IF(AND(フラグ管理用!J148=1,フラグ管理用!O148=1),"",IF(AND(フラグ管理用!K148=1,フラグ管理用!O148&gt;1,フラグ管理用!G148=1),"","error")))</f>
        <v/>
      </c>
      <c r="AZ154" s="428" t="str">
        <f>IF(E154="","",IF(AND(フラグ管理用!O148=10,ISBLANK(P154)=FALSE),"",IF(AND(フラグ管理用!O148&lt;10,ISBLANK(P154)=TRUE),"","error")))</f>
        <v/>
      </c>
      <c r="BA154" s="422" t="str">
        <f t="shared" si="27"/>
        <v/>
      </c>
      <c r="BB154" s="422" t="str">
        <f t="shared" si="41"/>
        <v/>
      </c>
      <c r="BC154" s="422" t="str">
        <f>IF(E154="","",IF(AND(フラグ管理用!F148=2,フラグ管理用!J148=1),IF(OR(U154&lt;&gt;0,V154&lt;&gt;0,W154&lt;&gt;0,X154&lt;&gt;0),"error",""),""))</f>
        <v/>
      </c>
      <c r="BD154" s="422" t="str">
        <f>IF(E154="","",IF(AND(フラグ管理用!K148=1,フラグ管理用!G148=1),IF(OR(S154&lt;&gt;0,T154&lt;&gt;0,W154&lt;&gt;0,X154&lt;&gt;0),"error",""),""))</f>
        <v/>
      </c>
      <c r="BE154" s="422" t="str">
        <f t="shared" si="42"/>
        <v/>
      </c>
      <c r="BF154" s="422" t="str">
        <f t="shared" si="43"/>
        <v/>
      </c>
      <c r="BG154" s="422"/>
      <c r="BH154" s="422" t="str">
        <f t="shared" si="28"/>
        <v/>
      </c>
      <c r="BI154" s="422" t="str">
        <f t="shared" si="29"/>
        <v/>
      </c>
      <c r="BJ154" s="422" t="str">
        <f t="shared" si="30"/>
        <v/>
      </c>
      <c r="BK154" s="422" t="str">
        <f>IF(E154="","",IF(フラグ管理用!AD148=2,IF(AND(フラグ管理用!E148=2,フラグ管理用!AA148=1),"","error"),""))</f>
        <v/>
      </c>
      <c r="BL154" s="422" t="str">
        <f>IF(E154="","",IF(AND(フラグ管理用!E148=1,フラグ管理用!K148=1,H154&lt;&gt;"妊娠出産子育て支援交付金"),"error",""))</f>
        <v/>
      </c>
      <c r="BM154" s="422"/>
      <c r="BN154" s="422" t="str">
        <f t="shared" si="31"/>
        <v/>
      </c>
      <c r="BO154" s="422" t="str">
        <f>IF(E154="","",IF(フラグ管理用!AF148=29,"error",IF(AND(フラグ管理用!AO148="事業始期_通常",フラグ管理用!AF148&lt;17),"error",IF(AND(フラグ管理用!AO148="事業始期_補助",フラグ管理用!AF148&lt;14),"error",""))))</f>
        <v/>
      </c>
      <c r="BP154" s="422" t="str">
        <f t="shared" si="32"/>
        <v/>
      </c>
      <c r="BQ154" s="422" t="str">
        <f>IF(E154="","",IF(AND(フラグ管理用!AP148="事業終期_通常",OR(フラグ管理用!AG148&lt;17,フラグ管理用!AG148&gt;28)),"error",IF(AND(フラグ管理用!AP148="事業終期_基金",フラグ管理用!AG148&lt;17),"error","")))</f>
        <v/>
      </c>
      <c r="BR154" s="422" t="str">
        <f>IF(E154="","",IF(VLOOKUP(AF154,―!$X$2:$Y$30,2,FALSE)&lt;=VLOOKUP(AG154,―!$X$2:$Y$30,2,FALSE),"","error"))</f>
        <v/>
      </c>
      <c r="BS154" s="422" t="str">
        <f t="shared" si="33"/>
        <v/>
      </c>
      <c r="BT154" s="422" t="str">
        <f t="shared" si="34"/>
        <v/>
      </c>
      <c r="BU154" s="422" t="str">
        <f>IF(E154="","",IF(AND(フラグ管理用!AQ148="予算区分_地単_通常",フラグ管理用!AL148&gt;3),"error",IF(AND(フラグ管理用!AQ148="予算区分_地単_検査等",フラグ管理用!AL148&gt;6),"error",IF(AND(フラグ管理用!AQ148="予算区分_補助",フラグ管理用!AL148&lt;7),"error",""))))</f>
        <v/>
      </c>
      <c r="BV154" s="452" t="str">
        <f>フラグ管理用!AW148</f>
        <v/>
      </c>
      <c r="BW154" s="457" t="str">
        <f t="shared" si="35"/>
        <v/>
      </c>
    </row>
    <row r="155" spans="1:75">
      <c r="A155" s="6"/>
      <c r="B155" s="14"/>
      <c r="C155" s="40">
        <v>125</v>
      </c>
      <c r="D155" s="50"/>
      <c r="E155" s="57"/>
      <c r="F155" s="57"/>
      <c r="G155" s="78"/>
      <c r="H155" s="86"/>
      <c r="I155" s="96" t="str">
        <f>IF(E155="補",VLOOKUP(H155,'事業名一覧 '!$A$3:$C$55,3,FALSE),"")</f>
        <v/>
      </c>
      <c r="J155" s="112"/>
      <c r="K155" s="112"/>
      <c r="L155" s="112"/>
      <c r="M155" s="112"/>
      <c r="N155" s="112"/>
      <c r="O155" s="112"/>
      <c r="P155" s="86"/>
      <c r="Q155" s="181" t="str">
        <f t="shared" si="23"/>
        <v/>
      </c>
      <c r="R155" s="194" t="str">
        <f t="shared" si="37"/>
        <v/>
      </c>
      <c r="S155" s="202"/>
      <c r="T155" s="213"/>
      <c r="U155" s="213"/>
      <c r="V155" s="213"/>
      <c r="W155" s="235"/>
      <c r="X155" s="235"/>
      <c r="Y155" s="213"/>
      <c r="Z155" s="213"/>
      <c r="AA155" s="86"/>
      <c r="AB155" s="112"/>
      <c r="AC155" s="112"/>
      <c r="AD155" s="112"/>
      <c r="AE155" s="57"/>
      <c r="AF155" s="57"/>
      <c r="AG155" s="57"/>
      <c r="AH155" s="321"/>
      <c r="AI155" s="321"/>
      <c r="AJ155" s="86"/>
      <c r="AK155" s="86"/>
      <c r="AL155" s="354"/>
      <c r="AM155" s="372"/>
      <c r="AN155" s="381"/>
      <c r="AO155" s="392" t="str">
        <f t="shared" si="24"/>
        <v/>
      </c>
      <c r="AP155" s="397" t="str">
        <f t="shared" si="38"/>
        <v/>
      </c>
      <c r="AQ155" s="402" t="str">
        <f t="shared" si="36"/>
        <v/>
      </c>
      <c r="AR155" s="407" t="str">
        <f>IF(E155="","",IF(AND(フラグ管理用!G149=2,フラグ管理用!F149=1),"error",""))</f>
        <v/>
      </c>
      <c r="AS155" s="407" t="str">
        <f>IF(E155="","",IF(AND(フラグ管理用!G149=2,フラグ管理用!E149=1),"error",""))</f>
        <v/>
      </c>
      <c r="AT155" s="415" t="str">
        <f t="shared" si="39"/>
        <v/>
      </c>
      <c r="AU155" s="422" t="str">
        <f>IF(E155="","",IF(フラグ管理用!AX149=1,"",IF(AND(フラグ管理用!E149=1,フラグ管理用!J149=1),"",IF(AND(フラグ管理用!E149=2,フラグ管理用!F149=1,フラグ管理用!J149=1),"",IF(AND(フラグ管理用!E149=2,フラグ管理用!F149=2,フラグ管理用!G149=1),"",IF(AND(フラグ管理用!E149=2,フラグ管理用!F149=2,フラグ管理用!G149=2,フラグ管理用!K149=1),"","error"))))))</f>
        <v/>
      </c>
      <c r="AV155" s="428" t="str">
        <f t="shared" si="40"/>
        <v/>
      </c>
      <c r="AW155" s="428" t="str">
        <f t="shared" si="25"/>
        <v/>
      </c>
      <c r="AX155" s="428" t="str">
        <f t="shared" si="26"/>
        <v/>
      </c>
      <c r="AY155" s="428" t="str">
        <f>IF(E155="","",IF(AND(フラグ管理用!J149=1,フラグ管理用!O149=1),"",IF(AND(フラグ管理用!K149=1,フラグ管理用!O149&gt;1,フラグ管理用!G149=1),"","error")))</f>
        <v/>
      </c>
      <c r="AZ155" s="428" t="str">
        <f>IF(E155="","",IF(AND(フラグ管理用!O149=10,ISBLANK(P155)=FALSE),"",IF(AND(フラグ管理用!O149&lt;10,ISBLANK(P155)=TRUE),"","error")))</f>
        <v/>
      </c>
      <c r="BA155" s="422" t="str">
        <f t="shared" si="27"/>
        <v/>
      </c>
      <c r="BB155" s="422" t="str">
        <f t="shared" si="41"/>
        <v/>
      </c>
      <c r="BC155" s="422" t="str">
        <f>IF(E155="","",IF(AND(フラグ管理用!F149=2,フラグ管理用!J149=1),IF(OR(U155&lt;&gt;0,V155&lt;&gt;0,W155&lt;&gt;0,X155&lt;&gt;0),"error",""),""))</f>
        <v/>
      </c>
      <c r="BD155" s="422" t="str">
        <f>IF(E155="","",IF(AND(フラグ管理用!K149=1,フラグ管理用!G149=1),IF(OR(S155&lt;&gt;0,T155&lt;&gt;0,W155&lt;&gt;0,X155&lt;&gt;0),"error",""),""))</f>
        <v/>
      </c>
      <c r="BE155" s="422" t="str">
        <f t="shared" si="42"/>
        <v/>
      </c>
      <c r="BF155" s="422" t="str">
        <f t="shared" si="43"/>
        <v/>
      </c>
      <c r="BG155" s="422"/>
      <c r="BH155" s="422" t="str">
        <f t="shared" si="28"/>
        <v/>
      </c>
      <c r="BI155" s="422" t="str">
        <f t="shared" si="29"/>
        <v/>
      </c>
      <c r="BJ155" s="422" t="str">
        <f t="shared" si="30"/>
        <v/>
      </c>
      <c r="BK155" s="422" t="str">
        <f>IF(E155="","",IF(フラグ管理用!AD149=2,IF(AND(フラグ管理用!E149=2,フラグ管理用!AA149=1),"","error"),""))</f>
        <v/>
      </c>
      <c r="BL155" s="422" t="str">
        <f>IF(E155="","",IF(AND(フラグ管理用!E149=1,フラグ管理用!K149=1,H155&lt;&gt;"妊娠出産子育て支援交付金"),"error",""))</f>
        <v/>
      </c>
      <c r="BM155" s="422"/>
      <c r="BN155" s="422" t="str">
        <f t="shared" si="31"/>
        <v/>
      </c>
      <c r="BO155" s="422" t="str">
        <f>IF(E155="","",IF(フラグ管理用!AF149=29,"error",IF(AND(フラグ管理用!AO149="事業始期_通常",フラグ管理用!AF149&lt;17),"error",IF(AND(フラグ管理用!AO149="事業始期_補助",フラグ管理用!AF149&lt;14),"error",""))))</f>
        <v/>
      </c>
      <c r="BP155" s="422" t="str">
        <f t="shared" si="32"/>
        <v/>
      </c>
      <c r="BQ155" s="422" t="str">
        <f>IF(E155="","",IF(AND(フラグ管理用!AP149="事業終期_通常",OR(フラグ管理用!AG149&lt;17,フラグ管理用!AG149&gt;28)),"error",IF(AND(フラグ管理用!AP149="事業終期_基金",フラグ管理用!AG149&lt;17),"error","")))</f>
        <v/>
      </c>
      <c r="BR155" s="422" t="str">
        <f>IF(E155="","",IF(VLOOKUP(AF155,―!$X$2:$Y$30,2,FALSE)&lt;=VLOOKUP(AG155,―!$X$2:$Y$30,2,FALSE),"","error"))</f>
        <v/>
      </c>
      <c r="BS155" s="422" t="str">
        <f t="shared" si="33"/>
        <v/>
      </c>
      <c r="BT155" s="422" t="str">
        <f t="shared" si="34"/>
        <v/>
      </c>
      <c r="BU155" s="422" t="str">
        <f>IF(E155="","",IF(AND(フラグ管理用!AQ149="予算区分_地単_通常",フラグ管理用!AL149&gt;3),"error",IF(AND(フラグ管理用!AQ149="予算区分_地単_検査等",フラグ管理用!AL149&gt;6),"error",IF(AND(フラグ管理用!AQ149="予算区分_補助",フラグ管理用!AL149&lt;7),"error",""))))</f>
        <v/>
      </c>
      <c r="BV155" s="452" t="str">
        <f>フラグ管理用!AW149</f>
        <v/>
      </c>
      <c r="BW155" s="457" t="str">
        <f t="shared" si="35"/>
        <v/>
      </c>
    </row>
    <row r="156" spans="1:75">
      <c r="A156" s="6"/>
      <c r="B156" s="14"/>
      <c r="C156" s="40">
        <v>126</v>
      </c>
      <c r="D156" s="50"/>
      <c r="E156" s="57"/>
      <c r="F156" s="57"/>
      <c r="G156" s="78"/>
      <c r="H156" s="86"/>
      <c r="I156" s="96" t="str">
        <f>IF(E156="補",VLOOKUP(H156,'事業名一覧 '!$A$3:$C$55,3,FALSE),"")</f>
        <v/>
      </c>
      <c r="J156" s="112"/>
      <c r="K156" s="112"/>
      <c r="L156" s="112"/>
      <c r="M156" s="112"/>
      <c r="N156" s="112"/>
      <c r="O156" s="112"/>
      <c r="P156" s="86"/>
      <c r="Q156" s="181" t="str">
        <f t="shared" si="23"/>
        <v/>
      </c>
      <c r="R156" s="194" t="str">
        <f t="shared" si="37"/>
        <v/>
      </c>
      <c r="S156" s="202"/>
      <c r="T156" s="213"/>
      <c r="U156" s="213"/>
      <c r="V156" s="213"/>
      <c r="W156" s="235"/>
      <c r="X156" s="235"/>
      <c r="Y156" s="213"/>
      <c r="Z156" s="213"/>
      <c r="AA156" s="86"/>
      <c r="AB156" s="112"/>
      <c r="AC156" s="112"/>
      <c r="AD156" s="112"/>
      <c r="AE156" s="57"/>
      <c r="AF156" s="57"/>
      <c r="AG156" s="57"/>
      <c r="AH156" s="321"/>
      <c r="AI156" s="321"/>
      <c r="AJ156" s="86"/>
      <c r="AK156" s="86"/>
      <c r="AL156" s="354"/>
      <c r="AM156" s="372"/>
      <c r="AN156" s="381"/>
      <c r="AO156" s="392" t="str">
        <f t="shared" si="24"/>
        <v/>
      </c>
      <c r="AP156" s="397" t="str">
        <f t="shared" si="38"/>
        <v/>
      </c>
      <c r="AQ156" s="402" t="str">
        <f t="shared" si="36"/>
        <v/>
      </c>
      <c r="AR156" s="407" t="str">
        <f>IF(E156="","",IF(AND(フラグ管理用!G150=2,フラグ管理用!F150=1),"error",""))</f>
        <v/>
      </c>
      <c r="AS156" s="407" t="str">
        <f>IF(E156="","",IF(AND(フラグ管理用!G150=2,フラグ管理用!E150=1),"error",""))</f>
        <v/>
      </c>
      <c r="AT156" s="415" t="str">
        <f t="shared" si="39"/>
        <v/>
      </c>
      <c r="AU156" s="422" t="str">
        <f>IF(E156="","",IF(フラグ管理用!AX150=1,"",IF(AND(フラグ管理用!E150=1,フラグ管理用!J150=1),"",IF(AND(フラグ管理用!E150=2,フラグ管理用!F150=1,フラグ管理用!J150=1),"",IF(AND(フラグ管理用!E150=2,フラグ管理用!F150=2,フラグ管理用!G150=1),"",IF(AND(フラグ管理用!E150=2,フラグ管理用!F150=2,フラグ管理用!G150=2,フラグ管理用!K150=1),"","error"))))))</f>
        <v/>
      </c>
      <c r="AV156" s="428" t="str">
        <f t="shared" si="40"/>
        <v/>
      </c>
      <c r="AW156" s="428" t="str">
        <f t="shared" si="25"/>
        <v/>
      </c>
      <c r="AX156" s="428" t="str">
        <f t="shared" si="26"/>
        <v/>
      </c>
      <c r="AY156" s="428" t="str">
        <f>IF(E156="","",IF(AND(フラグ管理用!J150=1,フラグ管理用!O150=1),"",IF(AND(フラグ管理用!K150=1,フラグ管理用!O150&gt;1,フラグ管理用!G150=1),"","error")))</f>
        <v/>
      </c>
      <c r="AZ156" s="428" t="str">
        <f>IF(E156="","",IF(AND(フラグ管理用!O150=10,ISBLANK(P156)=FALSE),"",IF(AND(フラグ管理用!O150&lt;10,ISBLANK(P156)=TRUE),"","error")))</f>
        <v/>
      </c>
      <c r="BA156" s="422" t="str">
        <f t="shared" si="27"/>
        <v/>
      </c>
      <c r="BB156" s="422" t="str">
        <f t="shared" si="41"/>
        <v/>
      </c>
      <c r="BC156" s="422" t="str">
        <f>IF(E156="","",IF(AND(フラグ管理用!F150=2,フラグ管理用!J150=1),IF(OR(U156&lt;&gt;0,V156&lt;&gt;0,W156&lt;&gt;0,X156&lt;&gt;0),"error",""),""))</f>
        <v/>
      </c>
      <c r="BD156" s="422" t="str">
        <f>IF(E156="","",IF(AND(フラグ管理用!K150=1,フラグ管理用!G150=1),IF(OR(S156&lt;&gt;0,T156&lt;&gt;0,W156&lt;&gt;0,X156&lt;&gt;0),"error",""),""))</f>
        <v/>
      </c>
      <c r="BE156" s="422" t="str">
        <f t="shared" si="42"/>
        <v/>
      </c>
      <c r="BF156" s="422" t="str">
        <f t="shared" si="43"/>
        <v/>
      </c>
      <c r="BG156" s="422"/>
      <c r="BH156" s="422" t="str">
        <f t="shared" si="28"/>
        <v/>
      </c>
      <c r="BI156" s="422" t="str">
        <f t="shared" si="29"/>
        <v/>
      </c>
      <c r="BJ156" s="422" t="str">
        <f t="shared" si="30"/>
        <v/>
      </c>
      <c r="BK156" s="422" t="str">
        <f>IF(E156="","",IF(フラグ管理用!AD150=2,IF(AND(フラグ管理用!E150=2,フラグ管理用!AA150=1),"","error"),""))</f>
        <v/>
      </c>
      <c r="BL156" s="422" t="str">
        <f>IF(E156="","",IF(AND(フラグ管理用!E150=1,フラグ管理用!K150=1,H156&lt;&gt;"妊娠出産子育て支援交付金"),"error",""))</f>
        <v/>
      </c>
      <c r="BM156" s="422"/>
      <c r="BN156" s="422" t="str">
        <f t="shared" si="31"/>
        <v/>
      </c>
      <c r="BO156" s="422" t="str">
        <f>IF(E156="","",IF(フラグ管理用!AF150=29,"error",IF(AND(フラグ管理用!AO150="事業始期_通常",フラグ管理用!AF150&lt;17),"error",IF(AND(フラグ管理用!AO150="事業始期_補助",フラグ管理用!AF150&lt;14),"error",""))))</f>
        <v/>
      </c>
      <c r="BP156" s="422" t="str">
        <f t="shared" si="32"/>
        <v/>
      </c>
      <c r="BQ156" s="422" t="str">
        <f>IF(E156="","",IF(AND(フラグ管理用!AP150="事業終期_通常",OR(フラグ管理用!AG150&lt;17,フラグ管理用!AG150&gt;28)),"error",IF(AND(フラグ管理用!AP150="事業終期_基金",フラグ管理用!AG150&lt;17),"error","")))</f>
        <v/>
      </c>
      <c r="BR156" s="422" t="str">
        <f>IF(E156="","",IF(VLOOKUP(AF156,―!$X$2:$Y$30,2,FALSE)&lt;=VLOOKUP(AG156,―!$X$2:$Y$30,2,FALSE),"","error"))</f>
        <v/>
      </c>
      <c r="BS156" s="422" t="str">
        <f t="shared" si="33"/>
        <v/>
      </c>
      <c r="BT156" s="422" t="str">
        <f t="shared" si="34"/>
        <v/>
      </c>
      <c r="BU156" s="422" t="str">
        <f>IF(E156="","",IF(AND(フラグ管理用!AQ150="予算区分_地単_通常",フラグ管理用!AL150&gt;3),"error",IF(AND(フラグ管理用!AQ150="予算区分_地単_検査等",フラグ管理用!AL150&gt;6),"error",IF(AND(フラグ管理用!AQ150="予算区分_補助",フラグ管理用!AL150&lt;7),"error",""))))</f>
        <v/>
      </c>
      <c r="BV156" s="452" t="str">
        <f>フラグ管理用!AW150</f>
        <v/>
      </c>
      <c r="BW156" s="457" t="str">
        <f t="shared" si="35"/>
        <v/>
      </c>
    </row>
    <row r="157" spans="1:75">
      <c r="A157" s="6"/>
      <c r="B157" s="14"/>
      <c r="C157" s="40">
        <v>127</v>
      </c>
      <c r="D157" s="50"/>
      <c r="E157" s="57"/>
      <c r="F157" s="57"/>
      <c r="G157" s="78"/>
      <c r="H157" s="86"/>
      <c r="I157" s="96" t="str">
        <f>IF(E157="補",VLOOKUP(H157,'事業名一覧 '!$A$3:$C$55,3,FALSE),"")</f>
        <v/>
      </c>
      <c r="J157" s="112"/>
      <c r="K157" s="112"/>
      <c r="L157" s="112"/>
      <c r="M157" s="112"/>
      <c r="N157" s="112"/>
      <c r="O157" s="112"/>
      <c r="P157" s="86"/>
      <c r="Q157" s="181" t="str">
        <f t="shared" si="23"/>
        <v/>
      </c>
      <c r="R157" s="194" t="str">
        <f t="shared" si="37"/>
        <v/>
      </c>
      <c r="S157" s="202"/>
      <c r="T157" s="213"/>
      <c r="U157" s="213"/>
      <c r="V157" s="213"/>
      <c r="W157" s="235"/>
      <c r="X157" s="235"/>
      <c r="Y157" s="213"/>
      <c r="Z157" s="213"/>
      <c r="AA157" s="86"/>
      <c r="AB157" s="112"/>
      <c r="AC157" s="112"/>
      <c r="AD157" s="112"/>
      <c r="AE157" s="57"/>
      <c r="AF157" s="57"/>
      <c r="AG157" s="57"/>
      <c r="AH157" s="321"/>
      <c r="AI157" s="321"/>
      <c r="AJ157" s="86"/>
      <c r="AK157" s="86"/>
      <c r="AL157" s="354"/>
      <c r="AM157" s="372"/>
      <c r="AN157" s="381"/>
      <c r="AO157" s="392" t="str">
        <f t="shared" si="24"/>
        <v/>
      </c>
      <c r="AP157" s="397" t="str">
        <f t="shared" si="38"/>
        <v/>
      </c>
      <c r="AQ157" s="402" t="str">
        <f t="shared" si="36"/>
        <v/>
      </c>
      <c r="AR157" s="407" t="str">
        <f>IF(E157="","",IF(AND(フラグ管理用!G151=2,フラグ管理用!F151=1),"error",""))</f>
        <v/>
      </c>
      <c r="AS157" s="407" t="str">
        <f>IF(E157="","",IF(AND(フラグ管理用!G151=2,フラグ管理用!E151=1),"error",""))</f>
        <v/>
      </c>
      <c r="AT157" s="415" t="str">
        <f t="shared" si="39"/>
        <v/>
      </c>
      <c r="AU157" s="422" t="str">
        <f>IF(E157="","",IF(フラグ管理用!AX151=1,"",IF(AND(フラグ管理用!E151=1,フラグ管理用!J151=1),"",IF(AND(フラグ管理用!E151=2,フラグ管理用!F151=1,フラグ管理用!J151=1),"",IF(AND(フラグ管理用!E151=2,フラグ管理用!F151=2,フラグ管理用!G151=1),"",IF(AND(フラグ管理用!E151=2,フラグ管理用!F151=2,フラグ管理用!G151=2,フラグ管理用!K151=1),"","error"))))))</f>
        <v/>
      </c>
      <c r="AV157" s="428" t="str">
        <f t="shared" si="40"/>
        <v/>
      </c>
      <c r="AW157" s="428" t="str">
        <f t="shared" si="25"/>
        <v/>
      </c>
      <c r="AX157" s="428" t="str">
        <f t="shared" si="26"/>
        <v/>
      </c>
      <c r="AY157" s="428" t="str">
        <f>IF(E157="","",IF(AND(フラグ管理用!J151=1,フラグ管理用!O151=1),"",IF(AND(フラグ管理用!K151=1,フラグ管理用!O151&gt;1,フラグ管理用!G151=1),"","error")))</f>
        <v/>
      </c>
      <c r="AZ157" s="428" t="str">
        <f>IF(E157="","",IF(AND(フラグ管理用!O151=10,ISBLANK(P157)=FALSE),"",IF(AND(フラグ管理用!O151&lt;10,ISBLANK(P157)=TRUE),"","error")))</f>
        <v/>
      </c>
      <c r="BA157" s="422" t="str">
        <f t="shared" si="27"/>
        <v/>
      </c>
      <c r="BB157" s="422" t="str">
        <f t="shared" si="41"/>
        <v/>
      </c>
      <c r="BC157" s="422" t="str">
        <f>IF(E157="","",IF(AND(フラグ管理用!F151=2,フラグ管理用!J151=1),IF(OR(U157&lt;&gt;0,V157&lt;&gt;0,W157&lt;&gt;0,X157&lt;&gt;0),"error",""),""))</f>
        <v/>
      </c>
      <c r="BD157" s="422" t="str">
        <f>IF(E157="","",IF(AND(フラグ管理用!K151=1,フラグ管理用!G151=1),IF(OR(S157&lt;&gt;0,T157&lt;&gt;0,W157&lt;&gt;0,X157&lt;&gt;0),"error",""),""))</f>
        <v/>
      </c>
      <c r="BE157" s="422" t="str">
        <f t="shared" si="42"/>
        <v/>
      </c>
      <c r="BF157" s="422" t="str">
        <f t="shared" si="43"/>
        <v/>
      </c>
      <c r="BG157" s="422"/>
      <c r="BH157" s="422" t="str">
        <f t="shared" si="28"/>
        <v/>
      </c>
      <c r="BI157" s="422" t="str">
        <f t="shared" si="29"/>
        <v/>
      </c>
      <c r="BJ157" s="422" t="str">
        <f t="shared" si="30"/>
        <v/>
      </c>
      <c r="BK157" s="422" t="str">
        <f>IF(E157="","",IF(フラグ管理用!AD151=2,IF(AND(フラグ管理用!E151=2,フラグ管理用!AA151=1),"","error"),""))</f>
        <v/>
      </c>
      <c r="BL157" s="422" t="str">
        <f>IF(E157="","",IF(AND(フラグ管理用!E151=1,フラグ管理用!K151=1,H157&lt;&gt;"妊娠出産子育て支援交付金"),"error",""))</f>
        <v/>
      </c>
      <c r="BM157" s="422"/>
      <c r="BN157" s="422" t="str">
        <f t="shared" si="31"/>
        <v/>
      </c>
      <c r="BO157" s="422" t="str">
        <f>IF(E157="","",IF(フラグ管理用!AF151=29,"error",IF(AND(フラグ管理用!AO151="事業始期_通常",フラグ管理用!AF151&lt;17),"error",IF(AND(フラグ管理用!AO151="事業始期_補助",フラグ管理用!AF151&lt;14),"error",""))))</f>
        <v/>
      </c>
      <c r="BP157" s="422" t="str">
        <f t="shared" si="32"/>
        <v/>
      </c>
      <c r="BQ157" s="422" t="str">
        <f>IF(E157="","",IF(AND(フラグ管理用!AP151="事業終期_通常",OR(フラグ管理用!AG151&lt;17,フラグ管理用!AG151&gt;28)),"error",IF(AND(フラグ管理用!AP151="事業終期_基金",フラグ管理用!AG151&lt;17),"error","")))</f>
        <v/>
      </c>
      <c r="BR157" s="422" t="str">
        <f>IF(E157="","",IF(VLOOKUP(AF157,―!$X$2:$Y$30,2,FALSE)&lt;=VLOOKUP(AG157,―!$X$2:$Y$30,2,FALSE),"","error"))</f>
        <v/>
      </c>
      <c r="BS157" s="422" t="str">
        <f t="shared" si="33"/>
        <v/>
      </c>
      <c r="BT157" s="422" t="str">
        <f t="shared" si="34"/>
        <v/>
      </c>
      <c r="BU157" s="422" t="str">
        <f>IF(E157="","",IF(AND(フラグ管理用!AQ151="予算区分_地単_通常",フラグ管理用!AL151&gt;3),"error",IF(AND(フラグ管理用!AQ151="予算区分_地単_検査等",フラグ管理用!AL151&gt;6),"error",IF(AND(フラグ管理用!AQ151="予算区分_補助",フラグ管理用!AL151&lt;7),"error",""))))</f>
        <v/>
      </c>
      <c r="BV157" s="452" t="str">
        <f>フラグ管理用!AW151</f>
        <v/>
      </c>
      <c r="BW157" s="457" t="str">
        <f t="shared" si="35"/>
        <v/>
      </c>
    </row>
    <row r="158" spans="1:75">
      <c r="A158" s="6"/>
      <c r="B158" s="14"/>
      <c r="C158" s="40">
        <v>128</v>
      </c>
      <c r="D158" s="50"/>
      <c r="E158" s="57"/>
      <c r="F158" s="57"/>
      <c r="G158" s="78"/>
      <c r="H158" s="86"/>
      <c r="I158" s="96" t="str">
        <f>IF(E158="補",VLOOKUP(H158,'事業名一覧 '!$A$3:$C$55,3,FALSE),"")</f>
        <v/>
      </c>
      <c r="J158" s="112"/>
      <c r="K158" s="112"/>
      <c r="L158" s="112"/>
      <c r="M158" s="112"/>
      <c r="N158" s="112"/>
      <c r="O158" s="112"/>
      <c r="P158" s="86"/>
      <c r="Q158" s="181" t="str">
        <f t="shared" si="23"/>
        <v/>
      </c>
      <c r="R158" s="194" t="str">
        <f t="shared" si="37"/>
        <v/>
      </c>
      <c r="S158" s="202"/>
      <c r="T158" s="213"/>
      <c r="U158" s="213"/>
      <c r="V158" s="213"/>
      <c r="W158" s="235"/>
      <c r="X158" s="235"/>
      <c r="Y158" s="213"/>
      <c r="Z158" s="213"/>
      <c r="AA158" s="86"/>
      <c r="AB158" s="112"/>
      <c r="AC158" s="112"/>
      <c r="AD158" s="112"/>
      <c r="AE158" s="57"/>
      <c r="AF158" s="57"/>
      <c r="AG158" s="57"/>
      <c r="AH158" s="321"/>
      <c r="AI158" s="321"/>
      <c r="AJ158" s="86"/>
      <c r="AK158" s="86"/>
      <c r="AL158" s="354"/>
      <c r="AM158" s="372"/>
      <c r="AN158" s="381"/>
      <c r="AO158" s="392" t="str">
        <f t="shared" si="24"/>
        <v/>
      </c>
      <c r="AP158" s="397" t="str">
        <f t="shared" si="38"/>
        <v/>
      </c>
      <c r="AQ158" s="402" t="str">
        <f t="shared" si="36"/>
        <v/>
      </c>
      <c r="AR158" s="407" t="str">
        <f>IF(E158="","",IF(AND(フラグ管理用!G152=2,フラグ管理用!F152=1),"error",""))</f>
        <v/>
      </c>
      <c r="AS158" s="407" t="str">
        <f>IF(E158="","",IF(AND(フラグ管理用!G152=2,フラグ管理用!E152=1),"error",""))</f>
        <v/>
      </c>
      <c r="AT158" s="415" t="str">
        <f t="shared" si="39"/>
        <v/>
      </c>
      <c r="AU158" s="422" t="str">
        <f>IF(E158="","",IF(フラグ管理用!AX152=1,"",IF(AND(フラグ管理用!E152=1,フラグ管理用!J152=1),"",IF(AND(フラグ管理用!E152=2,フラグ管理用!F152=1,フラグ管理用!J152=1),"",IF(AND(フラグ管理用!E152=2,フラグ管理用!F152=2,フラグ管理用!G152=1),"",IF(AND(フラグ管理用!E152=2,フラグ管理用!F152=2,フラグ管理用!G152=2,フラグ管理用!K152=1),"","error"))))))</f>
        <v/>
      </c>
      <c r="AV158" s="428" t="str">
        <f t="shared" si="40"/>
        <v/>
      </c>
      <c r="AW158" s="428" t="str">
        <f t="shared" si="25"/>
        <v/>
      </c>
      <c r="AX158" s="428" t="str">
        <f t="shared" si="26"/>
        <v/>
      </c>
      <c r="AY158" s="428" t="str">
        <f>IF(E158="","",IF(AND(フラグ管理用!J152=1,フラグ管理用!O152=1),"",IF(AND(フラグ管理用!K152=1,フラグ管理用!O152&gt;1,フラグ管理用!G152=1),"","error")))</f>
        <v/>
      </c>
      <c r="AZ158" s="428" t="str">
        <f>IF(E158="","",IF(AND(フラグ管理用!O152=10,ISBLANK(P158)=FALSE),"",IF(AND(フラグ管理用!O152&lt;10,ISBLANK(P158)=TRUE),"","error")))</f>
        <v/>
      </c>
      <c r="BA158" s="422" t="str">
        <f t="shared" si="27"/>
        <v/>
      </c>
      <c r="BB158" s="422" t="str">
        <f t="shared" si="41"/>
        <v/>
      </c>
      <c r="BC158" s="422" t="str">
        <f>IF(E158="","",IF(AND(フラグ管理用!F152=2,フラグ管理用!J152=1),IF(OR(U158&lt;&gt;0,V158&lt;&gt;0,W158&lt;&gt;0,X158&lt;&gt;0),"error",""),""))</f>
        <v/>
      </c>
      <c r="BD158" s="422" t="str">
        <f>IF(E158="","",IF(AND(フラグ管理用!K152=1,フラグ管理用!G152=1),IF(OR(S158&lt;&gt;0,T158&lt;&gt;0,W158&lt;&gt;0,X158&lt;&gt;0),"error",""),""))</f>
        <v/>
      </c>
      <c r="BE158" s="422" t="str">
        <f t="shared" si="42"/>
        <v/>
      </c>
      <c r="BF158" s="422" t="str">
        <f t="shared" si="43"/>
        <v/>
      </c>
      <c r="BG158" s="422"/>
      <c r="BH158" s="422" t="str">
        <f t="shared" si="28"/>
        <v/>
      </c>
      <c r="BI158" s="422" t="str">
        <f t="shared" si="29"/>
        <v/>
      </c>
      <c r="BJ158" s="422" t="str">
        <f t="shared" si="30"/>
        <v/>
      </c>
      <c r="BK158" s="422" t="str">
        <f>IF(E158="","",IF(フラグ管理用!AD152=2,IF(AND(フラグ管理用!E152=2,フラグ管理用!AA152=1),"","error"),""))</f>
        <v/>
      </c>
      <c r="BL158" s="422" t="str">
        <f>IF(E158="","",IF(AND(フラグ管理用!E152=1,フラグ管理用!K152=1,H158&lt;&gt;"妊娠出産子育て支援交付金"),"error",""))</f>
        <v/>
      </c>
      <c r="BM158" s="422"/>
      <c r="BN158" s="422" t="str">
        <f t="shared" si="31"/>
        <v/>
      </c>
      <c r="BO158" s="422" t="str">
        <f>IF(E158="","",IF(フラグ管理用!AF152=29,"error",IF(AND(フラグ管理用!AO152="事業始期_通常",フラグ管理用!AF152&lt;17),"error",IF(AND(フラグ管理用!AO152="事業始期_補助",フラグ管理用!AF152&lt;14),"error",""))))</f>
        <v/>
      </c>
      <c r="BP158" s="422" t="str">
        <f t="shared" si="32"/>
        <v/>
      </c>
      <c r="BQ158" s="422" t="str">
        <f>IF(E158="","",IF(AND(フラグ管理用!AP152="事業終期_通常",OR(フラグ管理用!AG152&lt;17,フラグ管理用!AG152&gt;28)),"error",IF(AND(フラグ管理用!AP152="事業終期_基金",フラグ管理用!AG152&lt;17),"error","")))</f>
        <v/>
      </c>
      <c r="BR158" s="422" t="str">
        <f>IF(E158="","",IF(VLOOKUP(AF158,―!$X$2:$Y$30,2,FALSE)&lt;=VLOOKUP(AG158,―!$X$2:$Y$30,2,FALSE),"","error"))</f>
        <v/>
      </c>
      <c r="BS158" s="422" t="str">
        <f t="shared" si="33"/>
        <v/>
      </c>
      <c r="BT158" s="422" t="str">
        <f t="shared" si="34"/>
        <v/>
      </c>
      <c r="BU158" s="422" t="str">
        <f>IF(E158="","",IF(AND(フラグ管理用!AQ152="予算区分_地単_通常",フラグ管理用!AL152&gt;3),"error",IF(AND(フラグ管理用!AQ152="予算区分_地単_検査等",フラグ管理用!AL152&gt;6),"error",IF(AND(フラグ管理用!AQ152="予算区分_補助",フラグ管理用!AL152&lt;7),"error",""))))</f>
        <v/>
      </c>
      <c r="BV158" s="452" t="str">
        <f>フラグ管理用!AW152</f>
        <v/>
      </c>
      <c r="BW158" s="457" t="str">
        <f t="shared" si="35"/>
        <v/>
      </c>
    </row>
    <row r="159" spans="1:75">
      <c r="A159" s="6"/>
      <c r="B159" s="14"/>
      <c r="C159" s="40">
        <v>129</v>
      </c>
      <c r="D159" s="50"/>
      <c r="E159" s="57"/>
      <c r="F159" s="57"/>
      <c r="G159" s="78"/>
      <c r="H159" s="86"/>
      <c r="I159" s="96" t="str">
        <f>IF(E159="補",VLOOKUP(H159,'事業名一覧 '!$A$3:$C$55,3,FALSE),"")</f>
        <v/>
      </c>
      <c r="J159" s="112"/>
      <c r="K159" s="112"/>
      <c r="L159" s="112"/>
      <c r="M159" s="112"/>
      <c r="N159" s="112"/>
      <c r="O159" s="112"/>
      <c r="P159" s="86"/>
      <c r="Q159" s="181" t="str">
        <f t="shared" ref="Q159:Q222" si="44">IF(E159="","",SUM(R159,Y159,Z159))</f>
        <v/>
      </c>
      <c r="R159" s="194" t="str">
        <f t="shared" si="37"/>
        <v/>
      </c>
      <c r="S159" s="202"/>
      <c r="T159" s="213"/>
      <c r="U159" s="213"/>
      <c r="V159" s="213"/>
      <c r="W159" s="235"/>
      <c r="X159" s="235"/>
      <c r="Y159" s="213"/>
      <c r="Z159" s="213"/>
      <c r="AA159" s="86"/>
      <c r="AB159" s="112"/>
      <c r="AC159" s="112"/>
      <c r="AD159" s="112"/>
      <c r="AE159" s="57"/>
      <c r="AF159" s="57"/>
      <c r="AG159" s="57"/>
      <c r="AH159" s="321"/>
      <c r="AI159" s="321"/>
      <c r="AJ159" s="86"/>
      <c r="AK159" s="86"/>
      <c r="AL159" s="354"/>
      <c r="AM159" s="372"/>
      <c r="AN159" s="381"/>
      <c r="AO159" s="392" t="str">
        <f t="shared" ref="AO159:AO222" si="45">IF(E159="","",IF(D159="","error",""))</f>
        <v/>
      </c>
      <c r="AP159" s="397" t="str">
        <f t="shared" si="38"/>
        <v/>
      </c>
      <c r="AQ159" s="402" t="str">
        <f t="shared" si="36"/>
        <v/>
      </c>
      <c r="AR159" s="407" t="str">
        <f>IF(E159="","",IF(AND(フラグ管理用!G153=2,フラグ管理用!F153=1),"error",""))</f>
        <v/>
      </c>
      <c r="AS159" s="407" t="str">
        <f>IF(E159="","",IF(AND(フラグ管理用!G153=2,フラグ管理用!E153=1),"error",""))</f>
        <v/>
      </c>
      <c r="AT159" s="415" t="str">
        <f t="shared" si="39"/>
        <v/>
      </c>
      <c r="AU159" s="422" t="str">
        <f>IF(E159="","",IF(フラグ管理用!AX153=1,"",IF(AND(フラグ管理用!E153=1,フラグ管理用!J153=1),"",IF(AND(フラグ管理用!E153=2,フラグ管理用!F153=1,フラグ管理用!J153=1),"",IF(AND(フラグ管理用!E153=2,フラグ管理用!F153=2,フラグ管理用!G153=1),"",IF(AND(フラグ管理用!E153=2,フラグ管理用!F153=2,フラグ管理用!G153=2,フラグ管理用!K153=1),"","error"))))))</f>
        <v/>
      </c>
      <c r="AV159" s="428" t="str">
        <f t="shared" si="40"/>
        <v/>
      </c>
      <c r="AW159" s="428" t="str">
        <f t="shared" ref="AW159:AW222" si="46">IF(E159="","",IF(OR(L159="",M159="",N159=""),"error",""))</f>
        <v/>
      </c>
      <c r="AX159" s="428" t="str">
        <f t="shared" ref="AX159:AX222" si="47">IF(E159="","",IF(O159="","error",""))</f>
        <v/>
      </c>
      <c r="AY159" s="428" t="str">
        <f>IF(E159="","",IF(AND(フラグ管理用!J153=1,フラグ管理用!O153=1),"",IF(AND(フラグ管理用!K153=1,フラグ管理用!O153&gt;1,フラグ管理用!G153=1),"","error")))</f>
        <v/>
      </c>
      <c r="AZ159" s="428" t="str">
        <f>IF(E159="","",IF(AND(フラグ管理用!O153=10,ISBLANK(P159)=FALSE),"",IF(AND(フラグ管理用!O153&lt;10,ISBLANK(P159)=TRUE),"","error")))</f>
        <v/>
      </c>
      <c r="BA159" s="422" t="str">
        <f t="shared" ref="BA159:BA222" si="48">IF(E159="","",IF(E159="単",IF(Y159&lt;&gt;0,"error",""),""))</f>
        <v/>
      </c>
      <c r="BB159" s="422" t="str">
        <f t="shared" si="41"/>
        <v/>
      </c>
      <c r="BC159" s="422" t="str">
        <f>IF(E159="","",IF(AND(フラグ管理用!F153=2,フラグ管理用!J153=1),IF(OR(U159&lt;&gt;0,V159&lt;&gt;0,W159&lt;&gt;0,X159&lt;&gt;0),"error",""),""))</f>
        <v/>
      </c>
      <c r="BD159" s="422" t="str">
        <f>IF(E159="","",IF(AND(フラグ管理用!K153=1,フラグ管理用!G153=1),IF(OR(S159&lt;&gt;0,T159&lt;&gt;0,W159&lt;&gt;0,X159&lt;&gt;0),"error",""),""))</f>
        <v/>
      </c>
      <c r="BE159" s="422" t="str">
        <f t="shared" si="42"/>
        <v/>
      </c>
      <c r="BF159" s="422" t="str">
        <f t="shared" si="43"/>
        <v/>
      </c>
      <c r="BG159" s="422"/>
      <c r="BH159" s="422" t="str">
        <f t="shared" ref="BH159:BH222" si="49">IF(E159="","",IF(R159&gt;0,"","error"))</f>
        <v/>
      </c>
      <c r="BI159" s="422" t="str">
        <f t="shared" ref="BI159:BI222" si="50">IF(E159="","",IF(R159=INT(R159),"","error"))</f>
        <v/>
      </c>
      <c r="BJ159" s="422" t="str">
        <f t="shared" ref="BJ159:BJ222" si="51">IF(E159="","",IF(OR(AB159="",AC159="",AD159="",AE159=""),"error",""))</f>
        <v/>
      </c>
      <c r="BK159" s="422" t="str">
        <f>IF(E159="","",IF(フラグ管理用!AD153=2,IF(AND(フラグ管理用!E153=2,フラグ管理用!AA153=1),"","error"),""))</f>
        <v/>
      </c>
      <c r="BL159" s="422" t="str">
        <f>IF(E159="","",IF(AND(フラグ管理用!E153=1,フラグ管理用!K153=1,H159&lt;&gt;"妊娠出産子育て支援交付金"),"error",""))</f>
        <v/>
      </c>
      <c r="BM159" s="422"/>
      <c r="BN159" s="422" t="str">
        <f t="shared" ref="BN159:BN222" si="52">IF(E159="","",IF(AF159="","error",""))</f>
        <v/>
      </c>
      <c r="BO159" s="422" t="str">
        <f>IF(E159="","",IF(フラグ管理用!AF153=29,"error",IF(AND(フラグ管理用!AO153="事業始期_通常",フラグ管理用!AF153&lt;17),"error",IF(AND(フラグ管理用!AO153="事業始期_補助",フラグ管理用!AF153&lt;14),"error",""))))</f>
        <v/>
      </c>
      <c r="BP159" s="422" t="str">
        <f t="shared" ref="BP159:BP222" si="53">IF(E159="","",IF(AG159="","error",""))</f>
        <v/>
      </c>
      <c r="BQ159" s="422" t="str">
        <f>IF(E159="","",IF(AND(フラグ管理用!AP153="事業終期_通常",OR(フラグ管理用!AG153&lt;17,フラグ管理用!AG153&gt;28)),"error",IF(AND(フラグ管理用!AP153="事業終期_基金",フラグ管理用!AG153&lt;17),"error","")))</f>
        <v/>
      </c>
      <c r="BR159" s="422" t="str">
        <f>IF(E159="","",IF(VLOOKUP(AF159,―!$X$2:$Y$30,2,FALSE)&lt;=VLOOKUP(AG159,―!$X$2:$Y$30,2,FALSE),"","error"))</f>
        <v/>
      </c>
      <c r="BS159" s="422" t="str">
        <f t="shared" ref="BS159:BS222" si="54">IF(E159="","",IF(OR(AH159="",AI159=""),"error",""))</f>
        <v/>
      </c>
      <c r="BT159" s="422" t="str">
        <f t="shared" ref="BT159:BT222" si="55">IF(E159="","",IF(AL159="","error",""))</f>
        <v/>
      </c>
      <c r="BU159" s="422" t="str">
        <f>IF(E159="","",IF(AND(フラグ管理用!AQ153="予算区分_地単_通常",フラグ管理用!AL153&gt;3),"error",IF(AND(フラグ管理用!AQ153="予算区分_地単_検査等",フラグ管理用!AL153&gt;6),"error",IF(AND(フラグ管理用!AQ153="予算区分_補助",フラグ管理用!AL153&lt;7),"error",""))))</f>
        <v/>
      </c>
      <c r="BV159" s="452" t="str">
        <f>フラグ管理用!AW153</f>
        <v/>
      </c>
      <c r="BW159" s="457" t="str">
        <f t="shared" ref="BW159:BW222" si="56">IF(AND(E159="",OR(D159&lt;&gt;"",F159&lt;&gt;"",G159&lt;&gt;"",H159&lt;&gt;"",J159&lt;&gt;"",K159&lt;&gt;"",L159&lt;&gt;"",M159&lt;&gt;"",N159&lt;&gt;"",O159&lt;&gt;"",P159&lt;&gt;"",S159&lt;&gt;"",T159&lt;&gt;"",U159&lt;&gt;"",V159&lt;&gt;"",W159&lt;&gt;"",X159&lt;&gt;"",Y159&lt;&gt;"",Z159&lt;&gt;"",AA159&lt;&gt;"",AB159&lt;&gt;"",AC159&lt;&gt;"",AD159&lt;&gt;"",AE159&lt;&gt;"",AF159&lt;&gt;"",AG159&lt;&gt;"",AH159&lt;&gt;"",AI159&lt;&gt;"",AJ159&lt;&gt;"",AK159&lt;&gt;"",AL159&lt;&gt;"")),"error","")</f>
        <v/>
      </c>
    </row>
    <row r="160" spans="1:75">
      <c r="A160" s="6"/>
      <c r="B160" s="14"/>
      <c r="C160" s="40">
        <v>130</v>
      </c>
      <c r="D160" s="50"/>
      <c r="E160" s="57"/>
      <c r="F160" s="57"/>
      <c r="G160" s="78"/>
      <c r="H160" s="86"/>
      <c r="I160" s="96" t="str">
        <f>IF(E160="補",VLOOKUP(H160,'事業名一覧 '!$A$3:$C$55,3,FALSE),"")</f>
        <v/>
      </c>
      <c r="J160" s="112"/>
      <c r="K160" s="112"/>
      <c r="L160" s="112"/>
      <c r="M160" s="112"/>
      <c r="N160" s="112"/>
      <c r="O160" s="112"/>
      <c r="P160" s="86"/>
      <c r="Q160" s="181" t="str">
        <f t="shared" si="44"/>
        <v/>
      </c>
      <c r="R160" s="194" t="str">
        <f t="shared" si="37"/>
        <v/>
      </c>
      <c r="S160" s="202"/>
      <c r="T160" s="213"/>
      <c r="U160" s="213"/>
      <c r="V160" s="213"/>
      <c r="W160" s="235"/>
      <c r="X160" s="235"/>
      <c r="Y160" s="213"/>
      <c r="Z160" s="213"/>
      <c r="AA160" s="86"/>
      <c r="AB160" s="112"/>
      <c r="AC160" s="112"/>
      <c r="AD160" s="112"/>
      <c r="AE160" s="57"/>
      <c r="AF160" s="57"/>
      <c r="AG160" s="57"/>
      <c r="AH160" s="321"/>
      <c r="AI160" s="321"/>
      <c r="AJ160" s="86"/>
      <c r="AK160" s="86"/>
      <c r="AL160" s="354"/>
      <c r="AM160" s="372"/>
      <c r="AN160" s="381"/>
      <c r="AO160" s="392" t="str">
        <f t="shared" si="45"/>
        <v/>
      </c>
      <c r="AP160" s="397" t="str">
        <f t="shared" si="38"/>
        <v/>
      </c>
      <c r="AQ160" s="402" t="str">
        <f t="shared" si="36"/>
        <v/>
      </c>
      <c r="AR160" s="407" t="str">
        <f>IF(E160="","",IF(AND(フラグ管理用!G154=2,フラグ管理用!F154=1),"error",""))</f>
        <v/>
      </c>
      <c r="AS160" s="407" t="str">
        <f>IF(E160="","",IF(AND(フラグ管理用!G154=2,フラグ管理用!E154=1),"error",""))</f>
        <v/>
      </c>
      <c r="AT160" s="415" t="str">
        <f t="shared" si="39"/>
        <v/>
      </c>
      <c r="AU160" s="422" t="str">
        <f>IF(E160="","",IF(フラグ管理用!AX154=1,"",IF(AND(フラグ管理用!E154=1,フラグ管理用!J154=1),"",IF(AND(フラグ管理用!E154=2,フラグ管理用!F154=1,フラグ管理用!J154=1),"",IF(AND(フラグ管理用!E154=2,フラグ管理用!F154=2,フラグ管理用!G154=1),"",IF(AND(フラグ管理用!E154=2,フラグ管理用!F154=2,フラグ管理用!G154=2,フラグ管理用!K154=1),"","error"))))))</f>
        <v/>
      </c>
      <c r="AV160" s="428" t="str">
        <f t="shared" si="40"/>
        <v/>
      </c>
      <c r="AW160" s="428" t="str">
        <f t="shared" si="46"/>
        <v/>
      </c>
      <c r="AX160" s="428" t="str">
        <f t="shared" si="47"/>
        <v/>
      </c>
      <c r="AY160" s="428" t="str">
        <f>IF(E160="","",IF(AND(フラグ管理用!J154=1,フラグ管理用!O154=1),"",IF(AND(フラグ管理用!K154=1,フラグ管理用!O154&gt;1,フラグ管理用!G154=1),"","error")))</f>
        <v/>
      </c>
      <c r="AZ160" s="428" t="str">
        <f>IF(E160="","",IF(AND(フラグ管理用!O154=10,ISBLANK(P160)=FALSE),"",IF(AND(フラグ管理用!O154&lt;10,ISBLANK(P160)=TRUE),"","error")))</f>
        <v/>
      </c>
      <c r="BA160" s="422" t="str">
        <f t="shared" si="48"/>
        <v/>
      </c>
      <c r="BB160" s="422" t="str">
        <f t="shared" si="41"/>
        <v/>
      </c>
      <c r="BC160" s="422" t="str">
        <f>IF(E160="","",IF(AND(フラグ管理用!F154=2,フラグ管理用!J154=1),IF(OR(U160&lt;&gt;0,V160&lt;&gt;0,W160&lt;&gt;0,X160&lt;&gt;0),"error",""),""))</f>
        <v/>
      </c>
      <c r="BD160" s="422" t="str">
        <f>IF(E160="","",IF(AND(フラグ管理用!K154=1,フラグ管理用!G154=1),IF(OR(S160&lt;&gt;0,T160&lt;&gt;0,W160&lt;&gt;0,X160&lt;&gt;0),"error",""),""))</f>
        <v/>
      </c>
      <c r="BE160" s="422" t="str">
        <f t="shared" si="42"/>
        <v/>
      </c>
      <c r="BF160" s="422" t="str">
        <f t="shared" si="43"/>
        <v/>
      </c>
      <c r="BG160" s="422"/>
      <c r="BH160" s="422" t="str">
        <f t="shared" si="49"/>
        <v/>
      </c>
      <c r="BI160" s="422" t="str">
        <f t="shared" si="50"/>
        <v/>
      </c>
      <c r="BJ160" s="422" t="str">
        <f t="shared" si="51"/>
        <v/>
      </c>
      <c r="BK160" s="422" t="str">
        <f>IF(E160="","",IF(フラグ管理用!AD154=2,IF(AND(フラグ管理用!E154=2,フラグ管理用!AA154=1),"","error"),""))</f>
        <v/>
      </c>
      <c r="BL160" s="422" t="str">
        <f>IF(E160="","",IF(AND(フラグ管理用!E154=1,フラグ管理用!K154=1,H160&lt;&gt;"妊娠出産子育て支援交付金"),"error",""))</f>
        <v/>
      </c>
      <c r="BM160" s="422"/>
      <c r="BN160" s="422" t="str">
        <f t="shared" si="52"/>
        <v/>
      </c>
      <c r="BO160" s="422" t="str">
        <f>IF(E160="","",IF(フラグ管理用!AF154=29,"error",IF(AND(フラグ管理用!AO154="事業始期_通常",フラグ管理用!AF154&lt;17),"error",IF(AND(フラグ管理用!AO154="事業始期_補助",フラグ管理用!AF154&lt;14),"error",""))))</f>
        <v/>
      </c>
      <c r="BP160" s="422" t="str">
        <f t="shared" si="53"/>
        <v/>
      </c>
      <c r="BQ160" s="422" t="str">
        <f>IF(E160="","",IF(AND(フラグ管理用!AP154="事業終期_通常",OR(フラグ管理用!AG154&lt;17,フラグ管理用!AG154&gt;28)),"error",IF(AND(フラグ管理用!AP154="事業終期_基金",フラグ管理用!AG154&lt;17),"error","")))</f>
        <v/>
      </c>
      <c r="BR160" s="422" t="str">
        <f>IF(E160="","",IF(VLOOKUP(AF160,―!$X$2:$Y$30,2,FALSE)&lt;=VLOOKUP(AG160,―!$X$2:$Y$30,2,FALSE),"","error"))</f>
        <v/>
      </c>
      <c r="BS160" s="422" t="str">
        <f t="shared" si="54"/>
        <v/>
      </c>
      <c r="BT160" s="422" t="str">
        <f t="shared" si="55"/>
        <v/>
      </c>
      <c r="BU160" s="422" t="str">
        <f>IF(E160="","",IF(AND(フラグ管理用!AQ154="予算区分_地単_通常",フラグ管理用!AL154&gt;3),"error",IF(AND(フラグ管理用!AQ154="予算区分_地単_検査等",フラグ管理用!AL154&gt;6),"error",IF(AND(フラグ管理用!AQ154="予算区分_補助",フラグ管理用!AL154&lt;7),"error",""))))</f>
        <v/>
      </c>
      <c r="BV160" s="452" t="str">
        <f>フラグ管理用!AW154</f>
        <v/>
      </c>
      <c r="BW160" s="457" t="str">
        <f t="shared" si="56"/>
        <v/>
      </c>
    </row>
    <row r="161" spans="1:75">
      <c r="A161" s="6"/>
      <c r="B161" s="14"/>
      <c r="C161" s="40">
        <v>131</v>
      </c>
      <c r="D161" s="50"/>
      <c r="E161" s="57"/>
      <c r="F161" s="57"/>
      <c r="G161" s="78"/>
      <c r="H161" s="86"/>
      <c r="I161" s="96" t="str">
        <f>IF(E161="補",VLOOKUP(H161,'事業名一覧 '!$A$3:$C$55,3,FALSE),"")</f>
        <v/>
      </c>
      <c r="J161" s="112"/>
      <c r="K161" s="112"/>
      <c r="L161" s="112"/>
      <c r="M161" s="112"/>
      <c r="N161" s="112"/>
      <c r="O161" s="112"/>
      <c r="P161" s="86"/>
      <c r="Q161" s="181" t="str">
        <f t="shared" si="44"/>
        <v/>
      </c>
      <c r="R161" s="194" t="str">
        <f t="shared" si="37"/>
        <v/>
      </c>
      <c r="S161" s="202"/>
      <c r="T161" s="213"/>
      <c r="U161" s="213"/>
      <c r="V161" s="213"/>
      <c r="W161" s="235"/>
      <c r="X161" s="235"/>
      <c r="Y161" s="213"/>
      <c r="Z161" s="213"/>
      <c r="AA161" s="86"/>
      <c r="AB161" s="112"/>
      <c r="AC161" s="112"/>
      <c r="AD161" s="112"/>
      <c r="AE161" s="57"/>
      <c r="AF161" s="57"/>
      <c r="AG161" s="57"/>
      <c r="AH161" s="321"/>
      <c r="AI161" s="321"/>
      <c r="AJ161" s="86"/>
      <c r="AK161" s="86"/>
      <c r="AL161" s="354"/>
      <c r="AM161" s="372"/>
      <c r="AN161" s="381"/>
      <c r="AO161" s="392" t="str">
        <f t="shared" si="45"/>
        <v/>
      </c>
      <c r="AP161" s="397" t="str">
        <f t="shared" si="38"/>
        <v/>
      </c>
      <c r="AQ161" s="402" t="str">
        <f t="shared" ref="AQ161:AQ224" si="57">IF(E161="","",IF(G161="","error",""))</f>
        <v/>
      </c>
      <c r="AR161" s="407" t="str">
        <f>IF(E161="","",IF(AND(フラグ管理用!G155=2,フラグ管理用!F155=1),"error",""))</f>
        <v/>
      </c>
      <c r="AS161" s="407" t="str">
        <f>IF(E161="","",IF(AND(フラグ管理用!G155=2,フラグ管理用!E155=1),"error",""))</f>
        <v/>
      </c>
      <c r="AT161" s="415" t="str">
        <f t="shared" si="39"/>
        <v/>
      </c>
      <c r="AU161" s="422" t="str">
        <f>IF(E161="","",IF(フラグ管理用!AX155=1,"",IF(AND(フラグ管理用!E155=1,フラグ管理用!J155=1),"",IF(AND(フラグ管理用!E155=2,フラグ管理用!F155=1,フラグ管理用!J155=1),"",IF(AND(フラグ管理用!E155=2,フラグ管理用!F155=2,フラグ管理用!G155=1),"",IF(AND(フラグ管理用!E155=2,フラグ管理用!F155=2,フラグ管理用!G155=2,フラグ管理用!K155=1),"","error"))))))</f>
        <v/>
      </c>
      <c r="AV161" s="428" t="str">
        <f t="shared" si="40"/>
        <v/>
      </c>
      <c r="AW161" s="428" t="str">
        <f t="shared" si="46"/>
        <v/>
      </c>
      <c r="AX161" s="428" t="str">
        <f t="shared" si="47"/>
        <v/>
      </c>
      <c r="AY161" s="428" t="str">
        <f>IF(E161="","",IF(AND(フラグ管理用!J155=1,フラグ管理用!O155=1),"",IF(AND(フラグ管理用!K155=1,フラグ管理用!O155&gt;1,フラグ管理用!G155=1),"","error")))</f>
        <v/>
      </c>
      <c r="AZ161" s="428" t="str">
        <f>IF(E161="","",IF(AND(フラグ管理用!O155=10,ISBLANK(P161)=FALSE),"",IF(AND(フラグ管理用!O155&lt;10,ISBLANK(P161)=TRUE),"","error")))</f>
        <v/>
      </c>
      <c r="BA161" s="422" t="str">
        <f t="shared" si="48"/>
        <v/>
      </c>
      <c r="BB161" s="422" t="str">
        <f t="shared" si="41"/>
        <v/>
      </c>
      <c r="BC161" s="422" t="str">
        <f>IF(E161="","",IF(AND(フラグ管理用!F155=2,フラグ管理用!J155=1),IF(OR(U161&lt;&gt;0,V161&lt;&gt;0,W161&lt;&gt;0,X161&lt;&gt;0),"error",""),""))</f>
        <v/>
      </c>
      <c r="BD161" s="422" t="str">
        <f>IF(E161="","",IF(AND(フラグ管理用!K155=1,フラグ管理用!G155=1),IF(OR(S161&lt;&gt;0,T161&lt;&gt;0,W161&lt;&gt;0,X161&lt;&gt;0),"error",""),""))</f>
        <v/>
      </c>
      <c r="BE161" s="422" t="str">
        <f t="shared" si="42"/>
        <v/>
      </c>
      <c r="BF161" s="422" t="str">
        <f t="shared" si="43"/>
        <v/>
      </c>
      <c r="BG161" s="422"/>
      <c r="BH161" s="422" t="str">
        <f t="shared" si="49"/>
        <v/>
      </c>
      <c r="BI161" s="422" t="str">
        <f t="shared" si="50"/>
        <v/>
      </c>
      <c r="BJ161" s="422" t="str">
        <f t="shared" si="51"/>
        <v/>
      </c>
      <c r="BK161" s="422" t="str">
        <f>IF(E161="","",IF(フラグ管理用!AD155=2,IF(AND(フラグ管理用!E155=2,フラグ管理用!AA155=1),"","error"),""))</f>
        <v/>
      </c>
      <c r="BL161" s="422" t="str">
        <f>IF(E161="","",IF(AND(フラグ管理用!E155=1,フラグ管理用!K155=1,H161&lt;&gt;"妊娠出産子育て支援交付金"),"error",""))</f>
        <v/>
      </c>
      <c r="BM161" s="422"/>
      <c r="BN161" s="422" t="str">
        <f t="shared" si="52"/>
        <v/>
      </c>
      <c r="BO161" s="422" t="str">
        <f>IF(E161="","",IF(フラグ管理用!AF155=29,"error",IF(AND(フラグ管理用!AO155="事業始期_通常",フラグ管理用!AF155&lt;17),"error",IF(AND(フラグ管理用!AO155="事業始期_補助",フラグ管理用!AF155&lt;14),"error",""))))</f>
        <v/>
      </c>
      <c r="BP161" s="422" t="str">
        <f t="shared" si="53"/>
        <v/>
      </c>
      <c r="BQ161" s="422" t="str">
        <f>IF(E161="","",IF(AND(フラグ管理用!AP155="事業終期_通常",OR(フラグ管理用!AG155&lt;17,フラグ管理用!AG155&gt;28)),"error",IF(AND(フラグ管理用!AP155="事業終期_基金",フラグ管理用!AG155&lt;17),"error","")))</f>
        <v/>
      </c>
      <c r="BR161" s="422" t="str">
        <f>IF(E161="","",IF(VLOOKUP(AF161,―!$X$2:$Y$30,2,FALSE)&lt;=VLOOKUP(AG161,―!$X$2:$Y$30,2,FALSE),"","error"))</f>
        <v/>
      </c>
      <c r="BS161" s="422" t="str">
        <f t="shared" si="54"/>
        <v/>
      </c>
      <c r="BT161" s="422" t="str">
        <f t="shared" si="55"/>
        <v/>
      </c>
      <c r="BU161" s="422" t="str">
        <f>IF(E161="","",IF(AND(フラグ管理用!AQ155="予算区分_地単_通常",フラグ管理用!AL155&gt;3),"error",IF(AND(フラグ管理用!AQ155="予算区分_地単_検査等",フラグ管理用!AL155&gt;6),"error",IF(AND(フラグ管理用!AQ155="予算区分_補助",フラグ管理用!AL155&lt;7),"error",""))))</f>
        <v/>
      </c>
      <c r="BV161" s="452" t="str">
        <f>フラグ管理用!AW155</f>
        <v/>
      </c>
      <c r="BW161" s="457" t="str">
        <f t="shared" si="56"/>
        <v/>
      </c>
    </row>
    <row r="162" spans="1:75">
      <c r="A162" s="6"/>
      <c r="B162" s="14"/>
      <c r="C162" s="40">
        <v>132</v>
      </c>
      <c r="D162" s="50"/>
      <c r="E162" s="57"/>
      <c r="F162" s="57"/>
      <c r="G162" s="78"/>
      <c r="H162" s="86"/>
      <c r="I162" s="96" t="str">
        <f>IF(E162="補",VLOOKUP(H162,'事業名一覧 '!$A$3:$C$55,3,FALSE),"")</f>
        <v/>
      </c>
      <c r="J162" s="112"/>
      <c r="K162" s="112"/>
      <c r="L162" s="112"/>
      <c r="M162" s="112"/>
      <c r="N162" s="112"/>
      <c r="O162" s="112"/>
      <c r="P162" s="86"/>
      <c r="Q162" s="181" t="str">
        <f t="shared" si="44"/>
        <v/>
      </c>
      <c r="R162" s="194" t="str">
        <f t="shared" si="37"/>
        <v/>
      </c>
      <c r="S162" s="202"/>
      <c r="T162" s="213"/>
      <c r="U162" s="213"/>
      <c r="V162" s="213"/>
      <c r="W162" s="235"/>
      <c r="X162" s="235"/>
      <c r="Y162" s="213"/>
      <c r="Z162" s="213"/>
      <c r="AA162" s="86"/>
      <c r="AB162" s="112"/>
      <c r="AC162" s="112"/>
      <c r="AD162" s="112"/>
      <c r="AE162" s="57"/>
      <c r="AF162" s="57"/>
      <c r="AG162" s="57"/>
      <c r="AH162" s="321"/>
      <c r="AI162" s="321"/>
      <c r="AJ162" s="86"/>
      <c r="AK162" s="86"/>
      <c r="AL162" s="354"/>
      <c r="AM162" s="372"/>
      <c r="AN162" s="381"/>
      <c r="AO162" s="392" t="str">
        <f t="shared" si="45"/>
        <v/>
      </c>
      <c r="AP162" s="397" t="str">
        <f t="shared" si="38"/>
        <v/>
      </c>
      <c r="AQ162" s="402" t="str">
        <f t="shared" si="57"/>
        <v/>
      </c>
      <c r="AR162" s="407" t="str">
        <f>IF(E162="","",IF(AND(フラグ管理用!G156=2,フラグ管理用!F156=1),"error",""))</f>
        <v/>
      </c>
      <c r="AS162" s="407" t="str">
        <f>IF(E162="","",IF(AND(フラグ管理用!G156=2,フラグ管理用!E156=1),"error",""))</f>
        <v/>
      </c>
      <c r="AT162" s="415" t="str">
        <f t="shared" si="39"/>
        <v/>
      </c>
      <c r="AU162" s="422" t="str">
        <f>IF(E162="","",IF(フラグ管理用!AX156=1,"",IF(AND(フラグ管理用!E156=1,フラグ管理用!J156=1),"",IF(AND(フラグ管理用!E156=2,フラグ管理用!F156=1,フラグ管理用!J156=1),"",IF(AND(フラグ管理用!E156=2,フラグ管理用!F156=2,フラグ管理用!G156=1),"",IF(AND(フラグ管理用!E156=2,フラグ管理用!F156=2,フラグ管理用!G156=2,フラグ管理用!K156=1),"","error"))))))</f>
        <v/>
      </c>
      <c r="AV162" s="428" t="str">
        <f t="shared" si="40"/>
        <v/>
      </c>
      <c r="AW162" s="428" t="str">
        <f t="shared" si="46"/>
        <v/>
      </c>
      <c r="AX162" s="428" t="str">
        <f t="shared" si="47"/>
        <v/>
      </c>
      <c r="AY162" s="428" t="str">
        <f>IF(E162="","",IF(AND(フラグ管理用!J156=1,フラグ管理用!O156=1),"",IF(AND(フラグ管理用!K156=1,フラグ管理用!O156&gt;1,フラグ管理用!G156=1),"","error")))</f>
        <v/>
      </c>
      <c r="AZ162" s="428" t="str">
        <f>IF(E162="","",IF(AND(フラグ管理用!O156=10,ISBLANK(P162)=FALSE),"",IF(AND(フラグ管理用!O156&lt;10,ISBLANK(P162)=TRUE),"","error")))</f>
        <v/>
      </c>
      <c r="BA162" s="422" t="str">
        <f t="shared" si="48"/>
        <v/>
      </c>
      <c r="BB162" s="422" t="str">
        <f t="shared" si="41"/>
        <v/>
      </c>
      <c r="BC162" s="422" t="str">
        <f>IF(E162="","",IF(AND(フラグ管理用!F156=2,フラグ管理用!J156=1),IF(OR(U162&lt;&gt;0,V162&lt;&gt;0,W162&lt;&gt;0,X162&lt;&gt;0),"error",""),""))</f>
        <v/>
      </c>
      <c r="BD162" s="422" t="str">
        <f>IF(E162="","",IF(AND(フラグ管理用!K156=1,フラグ管理用!G156=1),IF(OR(S162&lt;&gt;0,T162&lt;&gt;0,W162&lt;&gt;0,X162&lt;&gt;0),"error",""),""))</f>
        <v/>
      </c>
      <c r="BE162" s="422" t="str">
        <f t="shared" si="42"/>
        <v/>
      </c>
      <c r="BF162" s="422" t="str">
        <f t="shared" si="43"/>
        <v/>
      </c>
      <c r="BG162" s="422"/>
      <c r="BH162" s="422" t="str">
        <f t="shared" si="49"/>
        <v/>
      </c>
      <c r="BI162" s="422" t="str">
        <f t="shared" si="50"/>
        <v/>
      </c>
      <c r="BJ162" s="422" t="str">
        <f t="shared" si="51"/>
        <v/>
      </c>
      <c r="BK162" s="422" t="str">
        <f>IF(E162="","",IF(フラグ管理用!AD156=2,IF(AND(フラグ管理用!E156=2,フラグ管理用!AA156=1),"","error"),""))</f>
        <v/>
      </c>
      <c r="BL162" s="422" t="str">
        <f>IF(E162="","",IF(AND(フラグ管理用!E156=1,フラグ管理用!K156=1,H162&lt;&gt;"妊娠出産子育て支援交付金"),"error",""))</f>
        <v/>
      </c>
      <c r="BM162" s="422"/>
      <c r="BN162" s="422" t="str">
        <f t="shared" si="52"/>
        <v/>
      </c>
      <c r="BO162" s="422" t="str">
        <f>IF(E162="","",IF(フラグ管理用!AF156=29,"error",IF(AND(フラグ管理用!AO156="事業始期_通常",フラグ管理用!AF156&lt;17),"error",IF(AND(フラグ管理用!AO156="事業始期_補助",フラグ管理用!AF156&lt;14),"error",""))))</f>
        <v/>
      </c>
      <c r="BP162" s="422" t="str">
        <f t="shared" si="53"/>
        <v/>
      </c>
      <c r="BQ162" s="422" t="str">
        <f>IF(E162="","",IF(AND(フラグ管理用!AP156="事業終期_通常",OR(フラグ管理用!AG156&lt;17,フラグ管理用!AG156&gt;28)),"error",IF(AND(フラグ管理用!AP156="事業終期_基金",フラグ管理用!AG156&lt;17),"error","")))</f>
        <v/>
      </c>
      <c r="BR162" s="422" t="str">
        <f>IF(E162="","",IF(VLOOKUP(AF162,―!$X$2:$Y$30,2,FALSE)&lt;=VLOOKUP(AG162,―!$X$2:$Y$30,2,FALSE),"","error"))</f>
        <v/>
      </c>
      <c r="BS162" s="422" t="str">
        <f t="shared" si="54"/>
        <v/>
      </c>
      <c r="BT162" s="422" t="str">
        <f t="shared" si="55"/>
        <v/>
      </c>
      <c r="BU162" s="422" t="str">
        <f>IF(E162="","",IF(AND(フラグ管理用!AQ156="予算区分_地単_通常",フラグ管理用!AL156&gt;3),"error",IF(AND(フラグ管理用!AQ156="予算区分_地単_検査等",フラグ管理用!AL156&gt;6),"error",IF(AND(フラグ管理用!AQ156="予算区分_補助",フラグ管理用!AL156&lt;7),"error",""))))</f>
        <v/>
      </c>
      <c r="BV162" s="452" t="str">
        <f>フラグ管理用!AW156</f>
        <v/>
      </c>
      <c r="BW162" s="457" t="str">
        <f t="shared" si="56"/>
        <v/>
      </c>
    </row>
    <row r="163" spans="1:75">
      <c r="A163" s="6"/>
      <c r="B163" s="14"/>
      <c r="C163" s="40">
        <v>133</v>
      </c>
      <c r="D163" s="50"/>
      <c r="E163" s="57"/>
      <c r="F163" s="57"/>
      <c r="G163" s="78"/>
      <c r="H163" s="86"/>
      <c r="I163" s="96" t="str">
        <f>IF(E163="補",VLOOKUP(H163,'事業名一覧 '!$A$3:$C$55,3,FALSE),"")</f>
        <v/>
      </c>
      <c r="J163" s="112"/>
      <c r="K163" s="112"/>
      <c r="L163" s="112"/>
      <c r="M163" s="112"/>
      <c r="N163" s="112"/>
      <c r="O163" s="112"/>
      <c r="P163" s="86"/>
      <c r="Q163" s="181" t="str">
        <f t="shared" si="44"/>
        <v/>
      </c>
      <c r="R163" s="194" t="str">
        <f t="shared" si="37"/>
        <v/>
      </c>
      <c r="S163" s="202"/>
      <c r="T163" s="213"/>
      <c r="U163" s="213"/>
      <c r="V163" s="213"/>
      <c r="W163" s="235"/>
      <c r="X163" s="235"/>
      <c r="Y163" s="213"/>
      <c r="Z163" s="213"/>
      <c r="AA163" s="86"/>
      <c r="AB163" s="112"/>
      <c r="AC163" s="112"/>
      <c r="AD163" s="112"/>
      <c r="AE163" s="57"/>
      <c r="AF163" s="57"/>
      <c r="AG163" s="57"/>
      <c r="AH163" s="321"/>
      <c r="AI163" s="321"/>
      <c r="AJ163" s="86"/>
      <c r="AK163" s="86"/>
      <c r="AL163" s="354"/>
      <c r="AM163" s="372"/>
      <c r="AN163" s="381"/>
      <c r="AO163" s="392" t="str">
        <f t="shared" si="45"/>
        <v/>
      </c>
      <c r="AP163" s="397" t="str">
        <f t="shared" si="38"/>
        <v/>
      </c>
      <c r="AQ163" s="402" t="str">
        <f t="shared" si="57"/>
        <v/>
      </c>
      <c r="AR163" s="407" t="str">
        <f>IF(E163="","",IF(AND(フラグ管理用!G157=2,フラグ管理用!F157=1),"error",""))</f>
        <v/>
      </c>
      <c r="AS163" s="407" t="str">
        <f>IF(E163="","",IF(AND(フラグ管理用!G157=2,フラグ管理用!E157=1),"error",""))</f>
        <v/>
      </c>
      <c r="AT163" s="415" t="str">
        <f t="shared" si="39"/>
        <v/>
      </c>
      <c r="AU163" s="422" t="str">
        <f>IF(E163="","",IF(フラグ管理用!AX157=1,"",IF(AND(フラグ管理用!E157=1,フラグ管理用!J157=1),"",IF(AND(フラグ管理用!E157=2,フラグ管理用!F157=1,フラグ管理用!J157=1),"",IF(AND(フラグ管理用!E157=2,フラグ管理用!F157=2,フラグ管理用!G157=1),"",IF(AND(フラグ管理用!E157=2,フラグ管理用!F157=2,フラグ管理用!G157=2,フラグ管理用!K157=1),"","error"))))))</f>
        <v/>
      </c>
      <c r="AV163" s="428" t="str">
        <f t="shared" si="40"/>
        <v/>
      </c>
      <c r="AW163" s="428" t="str">
        <f t="shared" si="46"/>
        <v/>
      </c>
      <c r="AX163" s="428" t="str">
        <f t="shared" si="47"/>
        <v/>
      </c>
      <c r="AY163" s="428" t="str">
        <f>IF(E163="","",IF(AND(フラグ管理用!J157=1,フラグ管理用!O157=1),"",IF(AND(フラグ管理用!K157=1,フラグ管理用!O157&gt;1,フラグ管理用!G157=1),"","error")))</f>
        <v/>
      </c>
      <c r="AZ163" s="428" t="str">
        <f>IF(E163="","",IF(AND(フラグ管理用!O157=10,ISBLANK(P163)=FALSE),"",IF(AND(フラグ管理用!O157&lt;10,ISBLANK(P163)=TRUE),"","error")))</f>
        <v/>
      </c>
      <c r="BA163" s="422" t="str">
        <f t="shared" si="48"/>
        <v/>
      </c>
      <c r="BB163" s="422" t="str">
        <f t="shared" si="41"/>
        <v/>
      </c>
      <c r="BC163" s="422" t="str">
        <f>IF(E163="","",IF(AND(フラグ管理用!F157=2,フラグ管理用!J157=1),IF(OR(U163&lt;&gt;0,V163&lt;&gt;0,W163&lt;&gt;0,X163&lt;&gt;0),"error",""),""))</f>
        <v/>
      </c>
      <c r="BD163" s="422" t="str">
        <f>IF(E163="","",IF(AND(フラグ管理用!K157=1,フラグ管理用!G157=1),IF(OR(S163&lt;&gt;0,T163&lt;&gt;0,W163&lt;&gt;0,X163&lt;&gt;0),"error",""),""))</f>
        <v/>
      </c>
      <c r="BE163" s="422" t="str">
        <f t="shared" si="42"/>
        <v/>
      </c>
      <c r="BF163" s="422" t="str">
        <f t="shared" si="43"/>
        <v/>
      </c>
      <c r="BG163" s="422"/>
      <c r="BH163" s="422" t="str">
        <f t="shared" si="49"/>
        <v/>
      </c>
      <c r="BI163" s="422" t="str">
        <f t="shared" si="50"/>
        <v/>
      </c>
      <c r="BJ163" s="422" t="str">
        <f t="shared" si="51"/>
        <v/>
      </c>
      <c r="BK163" s="422" t="str">
        <f>IF(E163="","",IF(フラグ管理用!AD157=2,IF(AND(フラグ管理用!E157=2,フラグ管理用!AA157=1),"","error"),""))</f>
        <v/>
      </c>
      <c r="BL163" s="422" t="str">
        <f>IF(E163="","",IF(AND(フラグ管理用!E157=1,フラグ管理用!K157=1,H163&lt;&gt;"妊娠出産子育て支援交付金"),"error",""))</f>
        <v/>
      </c>
      <c r="BM163" s="422"/>
      <c r="BN163" s="422" t="str">
        <f t="shared" si="52"/>
        <v/>
      </c>
      <c r="BO163" s="422" t="str">
        <f>IF(E163="","",IF(フラグ管理用!AF157=29,"error",IF(AND(フラグ管理用!AO157="事業始期_通常",フラグ管理用!AF157&lt;17),"error",IF(AND(フラグ管理用!AO157="事業始期_補助",フラグ管理用!AF157&lt;14),"error",""))))</f>
        <v/>
      </c>
      <c r="BP163" s="422" t="str">
        <f t="shared" si="53"/>
        <v/>
      </c>
      <c r="BQ163" s="422" t="str">
        <f>IF(E163="","",IF(AND(フラグ管理用!AP157="事業終期_通常",OR(フラグ管理用!AG157&lt;17,フラグ管理用!AG157&gt;28)),"error",IF(AND(フラグ管理用!AP157="事業終期_基金",フラグ管理用!AG157&lt;17),"error","")))</f>
        <v/>
      </c>
      <c r="BR163" s="422" t="str">
        <f>IF(E163="","",IF(VLOOKUP(AF163,―!$X$2:$Y$30,2,FALSE)&lt;=VLOOKUP(AG163,―!$X$2:$Y$30,2,FALSE),"","error"))</f>
        <v/>
      </c>
      <c r="BS163" s="422" t="str">
        <f t="shared" si="54"/>
        <v/>
      </c>
      <c r="BT163" s="422" t="str">
        <f t="shared" si="55"/>
        <v/>
      </c>
      <c r="BU163" s="422" t="str">
        <f>IF(E163="","",IF(AND(フラグ管理用!AQ157="予算区分_地単_通常",フラグ管理用!AL157&gt;3),"error",IF(AND(フラグ管理用!AQ157="予算区分_地単_検査等",フラグ管理用!AL157&gt;6),"error",IF(AND(フラグ管理用!AQ157="予算区分_補助",フラグ管理用!AL157&lt;7),"error",""))))</f>
        <v/>
      </c>
      <c r="BV163" s="452" t="str">
        <f>フラグ管理用!AW157</f>
        <v/>
      </c>
      <c r="BW163" s="457" t="str">
        <f t="shared" si="56"/>
        <v/>
      </c>
    </row>
    <row r="164" spans="1:75">
      <c r="A164" s="6"/>
      <c r="B164" s="14"/>
      <c r="C164" s="40">
        <v>134</v>
      </c>
      <c r="D164" s="50"/>
      <c r="E164" s="57"/>
      <c r="F164" s="57"/>
      <c r="G164" s="78"/>
      <c r="H164" s="86"/>
      <c r="I164" s="96" t="str">
        <f>IF(E164="補",VLOOKUP(H164,'事業名一覧 '!$A$3:$C$55,3,FALSE),"")</f>
        <v/>
      </c>
      <c r="J164" s="112"/>
      <c r="K164" s="112"/>
      <c r="L164" s="112"/>
      <c r="M164" s="112"/>
      <c r="N164" s="112"/>
      <c r="O164" s="112"/>
      <c r="P164" s="86"/>
      <c r="Q164" s="181" t="str">
        <f t="shared" si="44"/>
        <v/>
      </c>
      <c r="R164" s="194" t="str">
        <f t="shared" si="37"/>
        <v/>
      </c>
      <c r="S164" s="202"/>
      <c r="T164" s="213"/>
      <c r="U164" s="213"/>
      <c r="V164" s="213"/>
      <c r="W164" s="235"/>
      <c r="X164" s="235"/>
      <c r="Y164" s="213"/>
      <c r="Z164" s="213"/>
      <c r="AA164" s="86"/>
      <c r="AB164" s="112"/>
      <c r="AC164" s="112"/>
      <c r="AD164" s="112"/>
      <c r="AE164" s="57"/>
      <c r="AF164" s="57"/>
      <c r="AG164" s="57"/>
      <c r="AH164" s="321"/>
      <c r="AI164" s="321"/>
      <c r="AJ164" s="86"/>
      <c r="AK164" s="86"/>
      <c r="AL164" s="354"/>
      <c r="AM164" s="372"/>
      <c r="AN164" s="381"/>
      <c r="AO164" s="392" t="str">
        <f t="shared" si="45"/>
        <v/>
      </c>
      <c r="AP164" s="397" t="str">
        <f t="shared" si="38"/>
        <v/>
      </c>
      <c r="AQ164" s="402" t="str">
        <f t="shared" si="57"/>
        <v/>
      </c>
      <c r="AR164" s="407" t="str">
        <f>IF(E164="","",IF(AND(フラグ管理用!G158=2,フラグ管理用!F158=1),"error",""))</f>
        <v/>
      </c>
      <c r="AS164" s="407" t="str">
        <f>IF(E164="","",IF(AND(フラグ管理用!G158=2,フラグ管理用!E158=1),"error",""))</f>
        <v/>
      </c>
      <c r="AT164" s="415" t="str">
        <f t="shared" si="39"/>
        <v/>
      </c>
      <c r="AU164" s="422" t="str">
        <f>IF(E164="","",IF(フラグ管理用!AX158=1,"",IF(AND(フラグ管理用!E158=1,フラグ管理用!J158=1),"",IF(AND(フラグ管理用!E158=2,フラグ管理用!F158=1,フラグ管理用!J158=1),"",IF(AND(フラグ管理用!E158=2,フラグ管理用!F158=2,フラグ管理用!G158=1),"",IF(AND(フラグ管理用!E158=2,フラグ管理用!F158=2,フラグ管理用!G158=2,フラグ管理用!K158=1),"","error"))))))</f>
        <v/>
      </c>
      <c r="AV164" s="428" t="str">
        <f t="shared" si="40"/>
        <v/>
      </c>
      <c r="AW164" s="428" t="str">
        <f t="shared" si="46"/>
        <v/>
      </c>
      <c r="AX164" s="428" t="str">
        <f t="shared" si="47"/>
        <v/>
      </c>
      <c r="AY164" s="428" t="str">
        <f>IF(E164="","",IF(AND(フラグ管理用!J158=1,フラグ管理用!O158=1),"",IF(AND(フラグ管理用!K158=1,フラグ管理用!O158&gt;1,フラグ管理用!G158=1),"","error")))</f>
        <v/>
      </c>
      <c r="AZ164" s="428" t="str">
        <f>IF(E164="","",IF(AND(フラグ管理用!O158=10,ISBLANK(P164)=FALSE),"",IF(AND(フラグ管理用!O158&lt;10,ISBLANK(P164)=TRUE),"","error")))</f>
        <v/>
      </c>
      <c r="BA164" s="422" t="str">
        <f t="shared" si="48"/>
        <v/>
      </c>
      <c r="BB164" s="422" t="str">
        <f t="shared" si="41"/>
        <v/>
      </c>
      <c r="BC164" s="422" t="str">
        <f>IF(E164="","",IF(AND(フラグ管理用!F158=2,フラグ管理用!J158=1),IF(OR(U164&lt;&gt;0,V164&lt;&gt;0,W164&lt;&gt;0,X164&lt;&gt;0),"error",""),""))</f>
        <v/>
      </c>
      <c r="BD164" s="422" t="str">
        <f>IF(E164="","",IF(AND(フラグ管理用!K158=1,フラグ管理用!G158=1),IF(OR(S164&lt;&gt;0,T164&lt;&gt;0,W164&lt;&gt;0,X164&lt;&gt;0),"error",""),""))</f>
        <v/>
      </c>
      <c r="BE164" s="422" t="str">
        <f t="shared" si="42"/>
        <v/>
      </c>
      <c r="BF164" s="422" t="str">
        <f t="shared" si="43"/>
        <v/>
      </c>
      <c r="BG164" s="422"/>
      <c r="BH164" s="422" t="str">
        <f t="shared" si="49"/>
        <v/>
      </c>
      <c r="BI164" s="422" t="str">
        <f t="shared" si="50"/>
        <v/>
      </c>
      <c r="BJ164" s="422" t="str">
        <f t="shared" si="51"/>
        <v/>
      </c>
      <c r="BK164" s="422" t="str">
        <f>IF(E164="","",IF(フラグ管理用!AD158=2,IF(AND(フラグ管理用!E158=2,フラグ管理用!AA158=1),"","error"),""))</f>
        <v/>
      </c>
      <c r="BL164" s="422" t="str">
        <f>IF(E164="","",IF(AND(フラグ管理用!E158=1,フラグ管理用!K158=1,H164&lt;&gt;"妊娠出産子育て支援交付金"),"error",""))</f>
        <v/>
      </c>
      <c r="BM164" s="422"/>
      <c r="BN164" s="422" t="str">
        <f t="shared" si="52"/>
        <v/>
      </c>
      <c r="BO164" s="422" t="str">
        <f>IF(E164="","",IF(フラグ管理用!AF158=29,"error",IF(AND(フラグ管理用!AO158="事業始期_通常",フラグ管理用!AF158&lt;17),"error",IF(AND(フラグ管理用!AO158="事業始期_補助",フラグ管理用!AF158&lt;14),"error",""))))</f>
        <v/>
      </c>
      <c r="BP164" s="422" t="str">
        <f t="shared" si="53"/>
        <v/>
      </c>
      <c r="BQ164" s="422" t="str">
        <f>IF(E164="","",IF(AND(フラグ管理用!AP158="事業終期_通常",OR(フラグ管理用!AG158&lt;17,フラグ管理用!AG158&gt;28)),"error",IF(AND(フラグ管理用!AP158="事業終期_基金",フラグ管理用!AG158&lt;17),"error","")))</f>
        <v/>
      </c>
      <c r="BR164" s="422" t="str">
        <f>IF(E164="","",IF(VLOOKUP(AF164,―!$X$2:$Y$30,2,FALSE)&lt;=VLOOKUP(AG164,―!$X$2:$Y$30,2,FALSE),"","error"))</f>
        <v/>
      </c>
      <c r="BS164" s="422" t="str">
        <f t="shared" si="54"/>
        <v/>
      </c>
      <c r="BT164" s="422" t="str">
        <f t="shared" si="55"/>
        <v/>
      </c>
      <c r="BU164" s="422" t="str">
        <f>IF(E164="","",IF(AND(フラグ管理用!AQ158="予算区分_地単_通常",フラグ管理用!AL158&gt;3),"error",IF(AND(フラグ管理用!AQ158="予算区分_地単_検査等",フラグ管理用!AL158&gt;6),"error",IF(AND(フラグ管理用!AQ158="予算区分_補助",フラグ管理用!AL158&lt;7),"error",""))))</f>
        <v/>
      </c>
      <c r="BV164" s="452" t="str">
        <f>フラグ管理用!AW158</f>
        <v/>
      </c>
      <c r="BW164" s="457" t="str">
        <f t="shared" si="56"/>
        <v/>
      </c>
    </row>
    <row r="165" spans="1:75">
      <c r="A165" s="6"/>
      <c r="B165" s="14"/>
      <c r="C165" s="40">
        <v>135</v>
      </c>
      <c r="D165" s="50"/>
      <c r="E165" s="57"/>
      <c r="F165" s="57"/>
      <c r="G165" s="78"/>
      <c r="H165" s="86"/>
      <c r="I165" s="96" t="str">
        <f>IF(E165="補",VLOOKUP(H165,'事業名一覧 '!$A$3:$C$55,3,FALSE),"")</f>
        <v/>
      </c>
      <c r="J165" s="112"/>
      <c r="K165" s="112"/>
      <c r="L165" s="112"/>
      <c r="M165" s="112"/>
      <c r="N165" s="112"/>
      <c r="O165" s="112"/>
      <c r="P165" s="86"/>
      <c r="Q165" s="181" t="str">
        <f t="shared" si="44"/>
        <v/>
      </c>
      <c r="R165" s="194" t="str">
        <f t="shared" ref="R165:R228" si="58">IF(E165="","",SUM(S165,T165,U165,V165,))</f>
        <v/>
      </c>
      <c r="S165" s="202"/>
      <c r="T165" s="213"/>
      <c r="U165" s="213"/>
      <c r="V165" s="213"/>
      <c r="W165" s="235"/>
      <c r="X165" s="235"/>
      <c r="Y165" s="213"/>
      <c r="Z165" s="213"/>
      <c r="AA165" s="86"/>
      <c r="AB165" s="112"/>
      <c r="AC165" s="112"/>
      <c r="AD165" s="112"/>
      <c r="AE165" s="57"/>
      <c r="AF165" s="57"/>
      <c r="AG165" s="57"/>
      <c r="AH165" s="321"/>
      <c r="AI165" s="321"/>
      <c r="AJ165" s="86"/>
      <c r="AK165" s="86"/>
      <c r="AL165" s="354"/>
      <c r="AM165" s="372"/>
      <c r="AN165" s="381"/>
      <c r="AO165" s="392" t="str">
        <f t="shared" si="45"/>
        <v/>
      </c>
      <c r="AP165" s="397" t="str">
        <f t="shared" ref="AP165:AP228" si="59">IF(E165="","",IF(F165="","error",""))</f>
        <v/>
      </c>
      <c r="AQ165" s="402" t="str">
        <f t="shared" si="57"/>
        <v/>
      </c>
      <c r="AR165" s="407" t="str">
        <f>IF(E165="","",IF(AND(フラグ管理用!G159=2,フラグ管理用!F159=1),"error",""))</f>
        <v/>
      </c>
      <c r="AS165" s="407" t="str">
        <f>IF(E165="","",IF(AND(フラグ管理用!G159=2,フラグ管理用!E159=1),"error",""))</f>
        <v/>
      </c>
      <c r="AT165" s="415" t="str">
        <f t="shared" ref="AT165:AT228" si="60">IF(E165="","",IF(AND(J165="",K165=""),"error",IF(AND(J165="",K165="－"),"error",IF(AND(J165="－",K165=""),"error",IF(AND(J165="○",K165=""),"error",IF(AND(J165="",K165="○"),"error",IF(AND(J165="－",K165="－"),"error","")))))))</f>
        <v/>
      </c>
      <c r="AU165" s="422" t="str">
        <f>IF(E165="","",IF(フラグ管理用!AX159=1,"",IF(AND(フラグ管理用!E159=1,フラグ管理用!J159=1),"",IF(AND(フラグ管理用!E159=2,フラグ管理用!F159=1,フラグ管理用!J159=1),"",IF(AND(フラグ管理用!E159=2,フラグ管理用!F159=2,フラグ管理用!G159=1),"",IF(AND(フラグ管理用!E159=2,フラグ管理用!F159=2,フラグ管理用!G159=2,フラグ管理用!K159=1),"","error"))))))</f>
        <v/>
      </c>
      <c r="AV165" s="428" t="str">
        <f t="shared" ref="AV165:AV228" si="61">IF(E165="","",IF(ISERROR(I165)=TRUE,"error",""))</f>
        <v/>
      </c>
      <c r="AW165" s="428" t="str">
        <f t="shared" si="46"/>
        <v/>
      </c>
      <c r="AX165" s="428" t="str">
        <f t="shared" si="47"/>
        <v/>
      </c>
      <c r="AY165" s="428" t="str">
        <f>IF(E165="","",IF(AND(フラグ管理用!J159=1,フラグ管理用!O159=1),"",IF(AND(フラグ管理用!K159=1,フラグ管理用!O159&gt;1,フラグ管理用!G159=1),"","error")))</f>
        <v/>
      </c>
      <c r="AZ165" s="428" t="str">
        <f>IF(E165="","",IF(AND(フラグ管理用!O159=10,ISBLANK(P165)=FALSE),"",IF(AND(フラグ管理用!O159&lt;10,ISBLANK(P165)=TRUE),"","error")))</f>
        <v/>
      </c>
      <c r="BA165" s="422" t="str">
        <f t="shared" si="48"/>
        <v/>
      </c>
      <c r="BB165" s="422" t="str">
        <f t="shared" ref="BB165:BB228" si="62">IF(E165="","",IF(F165="－",IF(OR(T165&lt;&gt;0,U165&lt;&gt;0,V165&lt;&gt;0,W165&lt;&gt;0,X165&lt;&gt;0),"error",""),""))</f>
        <v/>
      </c>
      <c r="BC165" s="422" t="str">
        <f>IF(E165="","",IF(AND(フラグ管理用!F159=2,フラグ管理用!J159=1),IF(OR(U165&lt;&gt;0,V165&lt;&gt;0,W165&lt;&gt;0,X165&lt;&gt;0),"error",""),""))</f>
        <v/>
      </c>
      <c r="BD165" s="422" t="str">
        <f>IF(E165="","",IF(AND(フラグ管理用!K159=1,フラグ管理用!G159=1),IF(OR(S165&lt;&gt;0,T165&lt;&gt;0,W165&lt;&gt;0,X165&lt;&gt;0),"error",""),""))</f>
        <v/>
      </c>
      <c r="BE165" s="422" t="str">
        <f t="shared" ref="BE165:BE228" si="63">IF(E165="","",IF(OR(W165&lt;&gt;0,X165&lt;&gt;0),"error",""))</f>
        <v/>
      </c>
      <c r="BF165" s="422" t="str">
        <f t="shared" ref="BF165:BF228" si="64">IF(E165="","",IF(OR(AND(S165&lt;&gt;0,T165&lt;&gt;0),AND(S165&lt;&gt;0,U165&lt;&gt;0),AND(S165&lt;&gt;0,V165&lt;&gt;0),AND(S165&lt;&gt;0,W165&lt;&gt;0),AND(S165&lt;&gt;0,X165&lt;&gt;0),AND(T165&lt;&gt;0,U165&lt;&gt;0),AND(T165&lt;&gt;0,V165&lt;&gt;0),AND(T165&lt;&gt;0,W165&lt;&gt;0),AND(T165&lt;&gt;0,X165&lt;&gt;0),AND(U165&lt;&gt;0,W165&lt;&gt;0),AND(U165&lt;&gt;0,X165&lt;&gt;0),AND(V165&lt;&gt;0,W165&lt;&gt;0),AND(V165&lt;&gt;0,X165&lt;&gt;0),AND(W165&lt;&gt;0,X165&lt;&gt;0)),"error",""))</f>
        <v/>
      </c>
      <c r="BG165" s="422"/>
      <c r="BH165" s="422" t="str">
        <f t="shared" si="49"/>
        <v/>
      </c>
      <c r="BI165" s="422" t="str">
        <f t="shared" si="50"/>
        <v/>
      </c>
      <c r="BJ165" s="422" t="str">
        <f t="shared" si="51"/>
        <v/>
      </c>
      <c r="BK165" s="422" t="str">
        <f>IF(E165="","",IF(フラグ管理用!AD159=2,IF(AND(フラグ管理用!E159=2,フラグ管理用!AA159=1),"","error"),""))</f>
        <v/>
      </c>
      <c r="BL165" s="422" t="str">
        <f>IF(E165="","",IF(AND(フラグ管理用!E159=1,フラグ管理用!K159=1,H165&lt;&gt;"妊娠出産子育て支援交付金"),"error",""))</f>
        <v/>
      </c>
      <c r="BM165" s="422"/>
      <c r="BN165" s="422" t="str">
        <f t="shared" si="52"/>
        <v/>
      </c>
      <c r="BO165" s="422" t="str">
        <f>IF(E165="","",IF(フラグ管理用!AF159=29,"error",IF(AND(フラグ管理用!AO159="事業始期_通常",フラグ管理用!AF159&lt;17),"error",IF(AND(フラグ管理用!AO159="事業始期_補助",フラグ管理用!AF159&lt;14),"error",""))))</f>
        <v/>
      </c>
      <c r="BP165" s="422" t="str">
        <f t="shared" si="53"/>
        <v/>
      </c>
      <c r="BQ165" s="422" t="str">
        <f>IF(E165="","",IF(AND(フラグ管理用!AP159="事業終期_通常",OR(フラグ管理用!AG159&lt;17,フラグ管理用!AG159&gt;28)),"error",IF(AND(フラグ管理用!AP159="事業終期_基金",フラグ管理用!AG159&lt;17),"error","")))</f>
        <v/>
      </c>
      <c r="BR165" s="422" t="str">
        <f>IF(E165="","",IF(VLOOKUP(AF165,―!$X$2:$Y$30,2,FALSE)&lt;=VLOOKUP(AG165,―!$X$2:$Y$30,2,FALSE),"","error"))</f>
        <v/>
      </c>
      <c r="BS165" s="422" t="str">
        <f t="shared" si="54"/>
        <v/>
      </c>
      <c r="BT165" s="422" t="str">
        <f t="shared" si="55"/>
        <v/>
      </c>
      <c r="BU165" s="422" t="str">
        <f>IF(E165="","",IF(AND(フラグ管理用!AQ159="予算区分_地単_通常",フラグ管理用!AL159&gt;3),"error",IF(AND(フラグ管理用!AQ159="予算区分_地単_検査等",フラグ管理用!AL159&gt;6),"error",IF(AND(フラグ管理用!AQ159="予算区分_補助",フラグ管理用!AL159&lt;7),"error",""))))</f>
        <v/>
      </c>
      <c r="BV165" s="452" t="str">
        <f>フラグ管理用!AW159</f>
        <v/>
      </c>
      <c r="BW165" s="457" t="str">
        <f t="shared" si="56"/>
        <v/>
      </c>
    </row>
    <row r="166" spans="1:75">
      <c r="A166" s="6"/>
      <c r="B166" s="14"/>
      <c r="C166" s="40">
        <v>136</v>
      </c>
      <c r="D166" s="50"/>
      <c r="E166" s="57"/>
      <c r="F166" s="57"/>
      <c r="G166" s="78"/>
      <c r="H166" s="86"/>
      <c r="I166" s="96" t="str">
        <f>IF(E166="補",VLOOKUP(H166,'事業名一覧 '!$A$3:$C$55,3,FALSE),"")</f>
        <v/>
      </c>
      <c r="J166" s="112"/>
      <c r="K166" s="112"/>
      <c r="L166" s="112"/>
      <c r="M166" s="112"/>
      <c r="N166" s="112"/>
      <c r="O166" s="112"/>
      <c r="P166" s="86"/>
      <c r="Q166" s="181" t="str">
        <f t="shared" si="44"/>
        <v/>
      </c>
      <c r="R166" s="194" t="str">
        <f t="shared" si="58"/>
        <v/>
      </c>
      <c r="S166" s="202"/>
      <c r="T166" s="213"/>
      <c r="U166" s="213"/>
      <c r="V166" s="213"/>
      <c r="W166" s="235"/>
      <c r="X166" s="235"/>
      <c r="Y166" s="213"/>
      <c r="Z166" s="213"/>
      <c r="AA166" s="86"/>
      <c r="AB166" s="112"/>
      <c r="AC166" s="112"/>
      <c r="AD166" s="112"/>
      <c r="AE166" s="57"/>
      <c r="AF166" s="57"/>
      <c r="AG166" s="57"/>
      <c r="AH166" s="321"/>
      <c r="AI166" s="321"/>
      <c r="AJ166" s="86"/>
      <c r="AK166" s="86"/>
      <c r="AL166" s="354"/>
      <c r="AM166" s="372"/>
      <c r="AN166" s="381"/>
      <c r="AO166" s="392" t="str">
        <f t="shared" si="45"/>
        <v/>
      </c>
      <c r="AP166" s="397" t="str">
        <f t="shared" si="59"/>
        <v/>
      </c>
      <c r="AQ166" s="402" t="str">
        <f t="shared" si="57"/>
        <v/>
      </c>
      <c r="AR166" s="407" t="str">
        <f>IF(E166="","",IF(AND(フラグ管理用!G160=2,フラグ管理用!F160=1),"error",""))</f>
        <v/>
      </c>
      <c r="AS166" s="407" t="str">
        <f>IF(E166="","",IF(AND(フラグ管理用!G160=2,フラグ管理用!E160=1),"error",""))</f>
        <v/>
      </c>
      <c r="AT166" s="415" t="str">
        <f t="shared" si="60"/>
        <v/>
      </c>
      <c r="AU166" s="422" t="str">
        <f>IF(E166="","",IF(フラグ管理用!AX160=1,"",IF(AND(フラグ管理用!E160=1,フラグ管理用!J160=1),"",IF(AND(フラグ管理用!E160=2,フラグ管理用!F160=1,フラグ管理用!J160=1),"",IF(AND(フラグ管理用!E160=2,フラグ管理用!F160=2,フラグ管理用!G160=1),"",IF(AND(フラグ管理用!E160=2,フラグ管理用!F160=2,フラグ管理用!G160=2,フラグ管理用!K160=1),"","error"))))))</f>
        <v/>
      </c>
      <c r="AV166" s="428" t="str">
        <f t="shared" si="61"/>
        <v/>
      </c>
      <c r="AW166" s="428" t="str">
        <f t="shared" si="46"/>
        <v/>
      </c>
      <c r="AX166" s="428" t="str">
        <f t="shared" si="47"/>
        <v/>
      </c>
      <c r="AY166" s="428" t="str">
        <f>IF(E166="","",IF(AND(フラグ管理用!J160=1,フラグ管理用!O160=1),"",IF(AND(フラグ管理用!K160=1,フラグ管理用!O160&gt;1,フラグ管理用!G160=1),"","error")))</f>
        <v/>
      </c>
      <c r="AZ166" s="428" t="str">
        <f>IF(E166="","",IF(AND(フラグ管理用!O160=10,ISBLANK(P166)=FALSE),"",IF(AND(フラグ管理用!O160&lt;10,ISBLANK(P166)=TRUE),"","error")))</f>
        <v/>
      </c>
      <c r="BA166" s="422" t="str">
        <f t="shared" si="48"/>
        <v/>
      </c>
      <c r="BB166" s="422" t="str">
        <f t="shared" si="62"/>
        <v/>
      </c>
      <c r="BC166" s="422" t="str">
        <f>IF(E166="","",IF(AND(フラグ管理用!F160=2,フラグ管理用!J160=1),IF(OR(U166&lt;&gt;0,V166&lt;&gt;0,W166&lt;&gt;0,X166&lt;&gt;0),"error",""),""))</f>
        <v/>
      </c>
      <c r="BD166" s="422" t="str">
        <f>IF(E166="","",IF(AND(フラグ管理用!K160=1,フラグ管理用!G160=1),IF(OR(S166&lt;&gt;0,T166&lt;&gt;0,W166&lt;&gt;0,X166&lt;&gt;0),"error",""),""))</f>
        <v/>
      </c>
      <c r="BE166" s="422" t="str">
        <f t="shared" si="63"/>
        <v/>
      </c>
      <c r="BF166" s="422" t="str">
        <f t="shared" si="64"/>
        <v/>
      </c>
      <c r="BG166" s="422"/>
      <c r="BH166" s="422" t="str">
        <f t="shared" si="49"/>
        <v/>
      </c>
      <c r="BI166" s="422" t="str">
        <f t="shared" si="50"/>
        <v/>
      </c>
      <c r="BJ166" s="422" t="str">
        <f t="shared" si="51"/>
        <v/>
      </c>
      <c r="BK166" s="422" t="str">
        <f>IF(E166="","",IF(フラグ管理用!AD160=2,IF(AND(フラグ管理用!E160=2,フラグ管理用!AA160=1),"","error"),""))</f>
        <v/>
      </c>
      <c r="BL166" s="422" t="str">
        <f>IF(E166="","",IF(AND(フラグ管理用!E160=1,フラグ管理用!K160=1,H166&lt;&gt;"妊娠出産子育て支援交付金"),"error",""))</f>
        <v/>
      </c>
      <c r="BM166" s="422"/>
      <c r="BN166" s="422" t="str">
        <f t="shared" si="52"/>
        <v/>
      </c>
      <c r="BO166" s="422" t="str">
        <f>IF(E166="","",IF(フラグ管理用!AF160=29,"error",IF(AND(フラグ管理用!AO160="事業始期_通常",フラグ管理用!AF160&lt;17),"error",IF(AND(フラグ管理用!AO160="事業始期_補助",フラグ管理用!AF160&lt;14),"error",""))))</f>
        <v/>
      </c>
      <c r="BP166" s="422" t="str">
        <f t="shared" si="53"/>
        <v/>
      </c>
      <c r="BQ166" s="422" t="str">
        <f>IF(E166="","",IF(AND(フラグ管理用!AP160="事業終期_通常",OR(フラグ管理用!AG160&lt;17,フラグ管理用!AG160&gt;28)),"error",IF(AND(フラグ管理用!AP160="事業終期_基金",フラグ管理用!AG160&lt;17),"error","")))</f>
        <v/>
      </c>
      <c r="BR166" s="422" t="str">
        <f>IF(E166="","",IF(VLOOKUP(AF166,―!$X$2:$Y$30,2,FALSE)&lt;=VLOOKUP(AG166,―!$X$2:$Y$30,2,FALSE),"","error"))</f>
        <v/>
      </c>
      <c r="BS166" s="422" t="str">
        <f t="shared" si="54"/>
        <v/>
      </c>
      <c r="BT166" s="422" t="str">
        <f t="shared" si="55"/>
        <v/>
      </c>
      <c r="BU166" s="422" t="str">
        <f>IF(E166="","",IF(AND(フラグ管理用!AQ160="予算区分_地単_通常",フラグ管理用!AL160&gt;3),"error",IF(AND(フラグ管理用!AQ160="予算区分_地単_検査等",フラグ管理用!AL160&gt;6),"error",IF(AND(フラグ管理用!AQ160="予算区分_補助",フラグ管理用!AL160&lt;7),"error",""))))</f>
        <v/>
      </c>
      <c r="BV166" s="452" t="str">
        <f>フラグ管理用!AW160</f>
        <v/>
      </c>
      <c r="BW166" s="457" t="str">
        <f t="shared" si="56"/>
        <v/>
      </c>
    </row>
    <row r="167" spans="1:75">
      <c r="A167" s="6"/>
      <c r="B167" s="14"/>
      <c r="C167" s="40">
        <v>137</v>
      </c>
      <c r="D167" s="50"/>
      <c r="E167" s="57"/>
      <c r="F167" s="57"/>
      <c r="G167" s="78"/>
      <c r="H167" s="86"/>
      <c r="I167" s="96" t="str">
        <f>IF(E167="補",VLOOKUP(H167,'事業名一覧 '!$A$3:$C$55,3,FALSE),"")</f>
        <v/>
      </c>
      <c r="J167" s="112"/>
      <c r="K167" s="112"/>
      <c r="L167" s="112"/>
      <c r="M167" s="112"/>
      <c r="N167" s="112"/>
      <c r="O167" s="112"/>
      <c r="P167" s="86"/>
      <c r="Q167" s="181" t="str">
        <f t="shared" si="44"/>
        <v/>
      </c>
      <c r="R167" s="194" t="str">
        <f t="shared" si="58"/>
        <v/>
      </c>
      <c r="S167" s="202"/>
      <c r="T167" s="213"/>
      <c r="U167" s="213"/>
      <c r="V167" s="213"/>
      <c r="W167" s="235"/>
      <c r="X167" s="235"/>
      <c r="Y167" s="213"/>
      <c r="Z167" s="213"/>
      <c r="AA167" s="86"/>
      <c r="AB167" s="112"/>
      <c r="AC167" s="112"/>
      <c r="AD167" s="112"/>
      <c r="AE167" s="57"/>
      <c r="AF167" s="57"/>
      <c r="AG167" s="57"/>
      <c r="AH167" s="321"/>
      <c r="AI167" s="321"/>
      <c r="AJ167" s="86"/>
      <c r="AK167" s="86"/>
      <c r="AL167" s="354"/>
      <c r="AM167" s="372"/>
      <c r="AN167" s="381"/>
      <c r="AO167" s="392" t="str">
        <f t="shared" si="45"/>
        <v/>
      </c>
      <c r="AP167" s="397" t="str">
        <f t="shared" si="59"/>
        <v/>
      </c>
      <c r="AQ167" s="402" t="str">
        <f t="shared" si="57"/>
        <v/>
      </c>
      <c r="AR167" s="407" t="str">
        <f>IF(E167="","",IF(AND(フラグ管理用!G161=2,フラグ管理用!F161=1),"error",""))</f>
        <v/>
      </c>
      <c r="AS167" s="407" t="str">
        <f>IF(E167="","",IF(AND(フラグ管理用!G161=2,フラグ管理用!E161=1),"error",""))</f>
        <v/>
      </c>
      <c r="AT167" s="415" t="str">
        <f t="shared" si="60"/>
        <v/>
      </c>
      <c r="AU167" s="422" t="str">
        <f>IF(E167="","",IF(フラグ管理用!AX161=1,"",IF(AND(フラグ管理用!E161=1,フラグ管理用!J161=1),"",IF(AND(フラグ管理用!E161=2,フラグ管理用!F161=1,フラグ管理用!J161=1),"",IF(AND(フラグ管理用!E161=2,フラグ管理用!F161=2,フラグ管理用!G161=1),"",IF(AND(フラグ管理用!E161=2,フラグ管理用!F161=2,フラグ管理用!G161=2,フラグ管理用!K161=1),"","error"))))))</f>
        <v/>
      </c>
      <c r="AV167" s="428" t="str">
        <f t="shared" si="61"/>
        <v/>
      </c>
      <c r="AW167" s="428" t="str">
        <f t="shared" si="46"/>
        <v/>
      </c>
      <c r="AX167" s="428" t="str">
        <f t="shared" si="47"/>
        <v/>
      </c>
      <c r="AY167" s="428" t="str">
        <f>IF(E167="","",IF(AND(フラグ管理用!J161=1,フラグ管理用!O161=1),"",IF(AND(フラグ管理用!K161=1,フラグ管理用!O161&gt;1,フラグ管理用!G161=1),"","error")))</f>
        <v/>
      </c>
      <c r="AZ167" s="428" t="str">
        <f>IF(E167="","",IF(AND(フラグ管理用!O161=10,ISBLANK(P167)=FALSE),"",IF(AND(フラグ管理用!O161&lt;10,ISBLANK(P167)=TRUE),"","error")))</f>
        <v/>
      </c>
      <c r="BA167" s="422" t="str">
        <f t="shared" si="48"/>
        <v/>
      </c>
      <c r="BB167" s="422" t="str">
        <f t="shared" si="62"/>
        <v/>
      </c>
      <c r="BC167" s="422" t="str">
        <f>IF(E167="","",IF(AND(フラグ管理用!F161=2,フラグ管理用!J161=1),IF(OR(U167&lt;&gt;0,V167&lt;&gt;0,W167&lt;&gt;0,X167&lt;&gt;0),"error",""),""))</f>
        <v/>
      </c>
      <c r="BD167" s="422" t="str">
        <f>IF(E167="","",IF(AND(フラグ管理用!K161=1,フラグ管理用!G161=1),IF(OR(S167&lt;&gt;0,T167&lt;&gt;0,W167&lt;&gt;0,X167&lt;&gt;0),"error",""),""))</f>
        <v/>
      </c>
      <c r="BE167" s="422" t="str">
        <f t="shared" si="63"/>
        <v/>
      </c>
      <c r="BF167" s="422" t="str">
        <f t="shared" si="64"/>
        <v/>
      </c>
      <c r="BG167" s="422"/>
      <c r="BH167" s="422" t="str">
        <f t="shared" si="49"/>
        <v/>
      </c>
      <c r="BI167" s="422" t="str">
        <f t="shared" si="50"/>
        <v/>
      </c>
      <c r="BJ167" s="422" t="str">
        <f t="shared" si="51"/>
        <v/>
      </c>
      <c r="BK167" s="422" t="str">
        <f>IF(E167="","",IF(フラグ管理用!AD161=2,IF(AND(フラグ管理用!E161=2,フラグ管理用!AA161=1),"","error"),""))</f>
        <v/>
      </c>
      <c r="BL167" s="422" t="str">
        <f>IF(E167="","",IF(AND(フラグ管理用!E161=1,フラグ管理用!K161=1,H167&lt;&gt;"妊娠出産子育て支援交付金"),"error",""))</f>
        <v/>
      </c>
      <c r="BM167" s="422"/>
      <c r="BN167" s="422" t="str">
        <f t="shared" si="52"/>
        <v/>
      </c>
      <c r="BO167" s="422" t="str">
        <f>IF(E167="","",IF(フラグ管理用!AF161=29,"error",IF(AND(フラグ管理用!AO161="事業始期_通常",フラグ管理用!AF161&lt;17),"error",IF(AND(フラグ管理用!AO161="事業始期_補助",フラグ管理用!AF161&lt;14),"error",""))))</f>
        <v/>
      </c>
      <c r="BP167" s="422" t="str">
        <f t="shared" si="53"/>
        <v/>
      </c>
      <c r="BQ167" s="422" t="str">
        <f>IF(E167="","",IF(AND(フラグ管理用!AP161="事業終期_通常",OR(フラグ管理用!AG161&lt;17,フラグ管理用!AG161&gt;28)),"error",IF(AND(フラグ管理用!AP161="事業終期_基金",フラグ管理用!AG161&lt;17),"error","")))</f>
        <v/>
      </c>
      <c r="BR167" s="422" t="str">
        <f>IF(E167="","",IF(VLOOKUP(AF167,―!$X$2:$Y$30,2,FALSE)&lt;=VLOOKUP(AG167,―!$X$2:$Y$30,2,FALSE),"","error"))</f>
        <v/>
      </c>
      <c r="BS167" s="422" t="str">
        <f t="shared" si="54"/>
        <v/>
      </c>
      <c r="BT167" s="422" t="str">
        <f t="shared" si="55"/>
        <v/>
      </c>
      <c r="BU167" s="422" t="str">
        <f>IF(E167="","",IF(AND(フラグ管理用!AQ161="予算区分_地単_通常",フラグ管理用!AL161&gt;3),"error",IF(AND(フラグ管理用!AQ161="予算区分_地単_検査等",フラグ管理用!AL161&gt;6),"error",IF(AND(フラグ管理用!AQ161="予算区分_補助",フラグ管理用!AL161&lt;7),"error",""))))</f>
        <v/>
      </c>
      <c r="BV167" s="452" t="str">
        <f>フラグ管理用!AW161</f>
        <v/>
      </c>
      <c r="BW167" s="457" t="str">
        <f t="shared" si="56"/>
        <v/>
      </c>
    </row>
    <row r="168" spans="1:75">
      <c r="A168" s="6"/>
      <c r="B168" s="14"/>
      <c r="C168" s="40">
        <v>138</v>
      </c>
      <c r="D168" s="50"/>
      <c r="E168" s="57"/>
      <c r="F168" s="57"/>
      <c r="G168" s="78"/>
      <c r="H168" s="86"/>
      <c r="I168" s="96" t="str">
        <f>IF(E168="補",VLOOKUP(H168,'事業名一覧 '!$A$3:$C$55,3,FALSE),"")</f>
        <v/>
      </c>
      <c r="J168" s="112"/>
      <c r="K168" s="112"/>
      <c r="L168" s="112"/>
      <c r="M168" s="112"/>
      <c r="N168" s="112"/>
      <c r="O168" s="112"/>
      <c r="P168" s="86"/>
      <c r="Q168" s="181" t="str">
        <f t="shared" si="44"/>
        <v/>
      </c>
      <c r="R168" s="194" t="str">
        <f t="shared" si="58"/>
        <v/>
      </c>
      <c r="S168" s="202"/>
      <c r="T168" s="213"/>
      <c r="U168" s="213"/>
      <c r="V168" s="213"/>
      <c r="W168" s="235"/>
      <c r="X168" s="235"/>
      <c r="Y168" s="213"/>
      <c r="Z168" s="213"/>
      <c r="AA168" s="86"/>
      <c r="AB168" s="112"/>
      <c r="AC168" s="112"/>
      <c r="AD168" s="112"/>
      <c r="AE168" s="57"/>
      <c r="AF168" s="57"/>
      <c r="AG168" s="57"/>
      <c r="AH168" s="321"/>
      <c r="AI168" s="321"/>
      <c r="AJ168" s="86"/>
      <c r="AK168" s="86"/>
      <c r="AL168" s="354"/>
      <c r="AM168" s="372"/>
      <c r="AN168" s="381"/>
      <c r="AO168" s="392" t="str">
        <f t="shared" si="45"/>
        <v/>
      </c>
      <c r="AP168" s="397" t="str">
        <f t="shared" si="59"/>
        <v/>
      </c>
      <c r="AQ168" s="402" t="str">
        <f t="shared" si="57"/>
        <v/>
      </c>
      <c r="AR168" s="407" t="str">
        <f>IF(E168="","",IF(AND(フラグ管理用!G162=2,フラグ管理用!F162=1),"error",""))</f>
        <v/>
      </c>
      <c r="AS168" s="407" t="str">
        <f>IF(E168="","",IF(AND(フラグ管理用!G162=2,フラグ管理用!E162=1),"error",""))</f>
        <v/>
      </c>
      <c r="AT168" s="415" t="str">
        <f t="shared" si="60"/>
        <v/>
      </c>
      <c r="AU168" s="422" t="str">
        <f>IF(E168="","",IF(フラグ管理用!AX162=1,"",IF(AND(フラグ管理用!E162=1,フラグ管理用!J162=1),"",IF(AND(フラグ管理用!E162=2,フラグ管理用!F162=1,フラグ管理用!J162=1),"",IF(AND(フラグ管理用!E162=2,フラグ管理用!F162=2,フラグ管理用!G162=1),"",IF(AND(フラグ管理用!E162=2,フラグ管理用!F162=2,フラグ管理用!G162=2,フラグ管理用!K162=1),"","error"))))))</f>
        <v/>
      </c>
      <c r="AV168" s="428" t="str">
        <f t="shared" si="61"/>
        <v/>
      </c>
      <c r="AW168" s="428" t="str">
        <f t="shared" si="46"/>
        <v/>
      </c>
      <c r="AX168" s="428" t="str">
        <f t="shared" si="47"/>
        <v/>
      </c>
      <c r="AY168" s="428" t="str">
        <f>IF(E168="","",IF(AND(フラグ管理用!J162=1,フラグ管理用!O162=1),"",IF(AND(フラグ管理用!K162=1,フラグ管理用!O162&gt;1,フラグ管理用!G162=1),"","error")))</f>
        <v/>
      </c>
      <c r="AZ168" s="428" t="str">
        <f>IF(E168="","",IF(AND(フラグ管理用!O162=10,ISBLANK(P168)=FALSE),"",IF(AND(フラグ管理用!O162&lt;10,ISBLANK(P168)=TRUE),"","error")))</f>
        <v/>
      </c>
      <c r="BA168" s="422" t="str">
        <f t="shared" si="48"/>
        <v/>
      </c>
      <c r="BB168" s="422" t="str">
        <f t="shared" si="62"/>
        <v/>
      </c>
      <c r="BC168" s="422" t="str">
        <f>IF(E168="","",IF(AND(フラグ管理用!F162=2,フラグ管理用!J162=1),IF(OR(U168&lt;&gt;0,V168&lt;&gt;0,W168&lt;&gt;0,X168&lt;&gt;0),"error",""),""))</f>
        <v/>
      </c>
      <c r="BD168" s="422" t="str">
        <f>IF(E168="","",IF(AND(フラグ管理用!K162=1,フラグ管理用!G162=1),IF(OR(S168&lt;&gt;0,T168&lt;&gt;0,W168&lt;&gt;0,X168&lt;&gt;0),"error",""),""))</f>
        <v/>
      </c>
      <c r="BE168" s="422" t="str">
        <f t="shared" si="63"/>
        <v/>
      </c>
      <c r="BF168" s="422" t="str">
        <f t="shared" si="64"/>
        <v/>
      </c>
      <c r="BG168" s="422"/>
      <c r="BH168" s="422" t="str">
        <f t="shared" si="49"/>
        <v/>
      </c>
      <c r="BI168" s="422" t="str">
        <f t="shared" si="50"/>
        <v/>
      </c>
      <c r="BJ168" s="422" t="str">
        <f t="shared" si="51"/>
        <v/>
      </c>
      <c r="BK168" s="422" t="str">
        <f>IF(E168="","",IF(フラグ管理用!AD162=2,IF(AND(フラグ管理用!E162=2,フラグ管理用!AA162=1),"","error"),""))</f>
        <v/>
      </c>
      <c r="BL168" s="422" t="str">
        <f>IF(E168="","",IF(AND(フラグ管理用!E162=1,フラグ管理用!K162=1,H168&lt;&gt;"妊娠出産子育て支援交付金"),"error",""))</f>
        <v/>
      </c>
      <c r="BM168" s="422"/>
      <c r="BN168" s="422" t="str">
        <f t="shared" si="52"/>
        <v/>
      </c>
      <c r="BO168" s="422" t="str">
        <f>IF(E168="","",IF(フラグ管理用!AF162=29,"error",IF(AND(フラグ管理用!AO162="事業始期_通常",フラグ管理用!AF162&lt;17),"error",IF(AND(フラグ管理用!AO162="事業始期_補助",フラグ管理用!AF162&lt;14),"error",""))))</f>
        <v/>
      </c>
      <c r="BP168" s="422" t="str">
        <f t="shared" si="53"/>
        <v/>
      </c>
      <c r="BQ168" s="422" t="str">
        <f>IF(E168="","",IF(AND(フラグ管理用!AP162="事業終期_通常",OR(フラグ管理用!AG162&lt;17,フラグ管理用!AG162&gt;28)),"error",IF(AND(フラグ管理用!AP162="事業終期_基金",フラグ管理用!AG162&lt;17),"error","")))</f>
        <v/>
      </c>
      <c r="BR168" s="422" t="str">
        <f>IF(E168="","",IF(VLOOKUP(AF168,―!$X$2:$Y$30,2,FALSE)&lt;=VLOOKUP(AG168,―!$X$2:$Y$30,2,FALSE),"","error"))</f>
        <v/>
      </c>
      <c r="BS168" s="422" t="str">
        <f t="shared" si="54"/>
        <v/>
      </c>
      <c r="BT168" s="422" t="str">
        <f t="shared" si="55"/>
        <v/>
      </c>
      <c r="BU168" s="422" t="str">
        <f>IF(E168="","",IF(AND(フラグ管理用!AQ162="予算区分_地単_通常",フラグ管理用!AL162&gt;3),"error",IF(AND(フラグ管理用!AQ162="予算区分_地単_検査等",フラグ管理用!AL162&gt;6),"error",IF(AND(フラグ管理用!AQ162="予算区分_補助",フラグ管理用!AL162&lt;7),"error",""))))</f>
        <v/>
      </c>
      <c r="BV168" s="452" t="str">
        <f>フラグ管理用!AW162</f>
        <v/>
      </c>
      <c r="BW168" s="457" t="str">
        <f t="shared" si="56"/>
        <v/>
      </c>
    </row>
    <row r="169" spans="1:75">
      <c r="A169" s="6"/>
      <c r="B169" s="14"/>
      <c r="C169" s="40">
        <v>139</v>
      </c>
      <c r="D169" s="50"/>
      <c r="E169" s="57"/>
      <c r="F169" s="57"/>
      <c r="G169" s="78"/>
      <c r="H169" s="86"/>
      <c r="I169" s="96" t="str">
        <f>IF(E169="補",VLOOKUP(H169,'事業名一覧 '!$A$3:$C$55,3,FALSE),"")</f>
        <v/>
      </c>
      <c r="J169" s="112"/>
      <c r="K169" s="112"/>
      <c r="L169" s="112"/>
      <c r="M169" s="112"/>
      <c r="N169" s="112"/>
      <c r="O169" s="112"/>
      <c r="P169" s="86"/>
      <c r="Q169" s="181" t="str">
        <f t="shared" si="44"/>
        <v/>
      </c>
      <c r="R169" s="194" t="str">
        <f t="shared" si="58"/>
        <v/>
      </c>
      <c r="S169" s="202"/>
      <c r="T169" s="213"/>
      <c r="U169" s="213"/>
      <c r="V169" s="213"/>
      <c r="W169" s="235"/>
      <c r="X169" s="235"/>
      <c r="Y169" s="213"/>
      <c r="Z169" s="213"/>
      <c r="AA169" s="86"/>
      <c r="AB169" s="112"/>
      <c r="AC169" s="112"/>
      <c r="AD169" s="112"/>
      <c r="AE169" s="57"/>
      <c r="AF169" s="57"/>
      <c r="AG169" s="57"/>
      <c r="AH169" s="321"/>
      <c r="AI169" s="321"/>
      <c r="AJ169" s="86"/>
      <c r="AK169" s="86"/>
      <c r="AL169" s="354"/>
      <c r="AM169" s="372"/>
      <c r="AN169" s="381"/>
      <c r="AO169" s="392" t="str">
        <f t="shared" si="45"/>
        <v/>
      </c>
      <c r="AP169" s="397" t="str">
        <f t="shared" si="59"/>
        <v/>
      </c>
      <c r="AQ169" s="402" t="str">
        <f t="shared" si="57"/>
        <v/>
      </c>
      <c r="AR169" s="407" t="str">
        <f>IF(E169="","",IF(AND(フラグ管理用!G163=2,フラグ管理用!F163=1),"error",""))</f>
        <v/>
      </c>
      <c r="AS169" s="407" t="str">
        <f>IF(E169="","",IF(AND(フラグ管理用!G163=2,フラグ管理用!E163=1),"error",""))</f>
        <v/>
      </c>
      <c r="AT169" s="415" t="str">
        <f t="shared" si="60"/>
        <v/>
      </c>
      <c r="AU169" s="422" t="str">
        <f>IF(E169="","",IF(フラグ管理用!AX163=1,"",IF(AND(フラグ管理用!E163=1,フラグ管理用!J163=1),"",IF(AND(フラグ管理用!E163=2,フラグ管理用!F163=1,フラグ管理用!J163=1),"",IF(AND(フラグ管理用!E163=2,フラグ管理用!F163=2,フラグ管理用!G163=1),"",IF(AND(フラグ管理用!E163=2,フラグ管理用!F163=2,フラグ管理用!G163=2,フラグ管理用!K163=1),"","error"))))))</f>
        <v/>
      </c>
      <c r="AV169" s="428" t="str">
        <f t="shared" si="61"/>
        <v/>
      </c>
      <c r="AW169" s="428" t="str">
        <f t="shared" si="46"/>
        <v/>
      </c>
      <c r="AX169" s="428" t="str">
        <f t="shared" si="47"/>
        <v/>
      </c>
      <c r="AY169" s="428" t="str">
        <f>IF(E169="","",IF(AND(フラグ管理用!J163=1,フラグ管理用!O163=1),"",IF(AND(フラグ管理用!K163=1,フラグ管理用!O163&gt;1,フラグ管理用!G163=1),"","error")))</f>
        <v/>
      </c>
      <c r="AZ169" s="428" t="str">
        <f>IF(E169="","",IF(AND(フラグ管理用!O163=10,ISBLANK(P169)=FALSE),"",IF(AND(フラグ管理用!O163&lt;10,ISBLANK(P169)=TRUE),"","error")))</f>
        <v/>
      </c>
      <c r="BA169" s="422" t="str">
        <f t="shared" si="48"/>
        <v/>
      </c>
      <c r="BB169" s="422" t="str">
        <f t="shared" si="62"/>
        <v/>
      </c>
      <c r="BC169" s="422" t="str">
        <f>IF(E169="","",IF(AND(フラグ管理用!F163=2,フラグ管理用!J163=1),IF(OR(U169&lt;&gt;0,V169&lt;&gt;0,W169&lt;&gt;0,X169&lt;&gt;0),"error",""),""))</f>
        <v/>
      </c>
      <c r="BD169" s="422" t="str">
        <f>IF(E169="","",IF(AND(フラグ管理用!K163=1,フラグ管理用!G163=1),IF(OR(S169&lt;&gt;0,T169&lt;&gt;0,W169&lt;&gt;0,X169&lt;&gt;0),"error",""),""))</f>
        <v/>
      </c>
      <c r="BE169" s="422" t="str">
        <f t="shared" si="63"/>
        <v/>
      </c>
      <c r="BF169" s="422" t="str">
        <f t="shared" si="64"/>
        <v/>
      </c>
      <c r="BG169" s="422"/>
      <c r="BH169" s="422" t="str">
        <f t="shared" si="49"/>
        <v/>
      </c>
      <c r="BI169" s="422" t="str">
        <f t="shared" si="50"/>
        <v/>
      </c>
      <c r="BJ169" s="422" t="str">
        <f t="shared" si="51"/>
        <v/>
      </c>
      <c r="BK169" s="422" t="str">
        <f>IF(E169="","",IF(フラグ管理用!AD163=2,IF(AND(フラグ管理用!E163=2,フラグ管理用!AA163=1),"","error"),""))</f>
        <v/>
      </c>
      <c r="BL169" s="422" t="str">
        <f>IF(E169="","",IF(AND(フラグ管理用!E163=1,フラグ管理用!K163=1,H169&lt;&gt;"妊娠出産子育て支援交付金"),"error",""))</f>
        <v/>
      </c>
      <c r="BM169" s="422"/>
      <c r="BN169" s="422" t="str">
        <f t="shared" si="52"/>
        <v/>
      </c>
      <c r="BO169" s="422" t="str">
        <f>IF(E169="","",IF(フラグ管理用!AF163=29,"error",IF(AND(フラグ管理用!AO163="事業始期_通常",フラグ管理用!AF163&lt;17),"error",IF(AND(フラグ管理用!AO163="事業始期_補助",フラグ管理用!AF163&lt;14),"error",""))))</f>
        <v/>
      </c>
      <c r="BP169" s="422" t="str">
        <f t="shared" si="53"/>
        <v/>
      </c>
      <c r="BQ169" s="422" t="str">
        <f>IF(E169="","",IF(AND(フラグ管理用!AP163="事業終期_通常",OR(フラグ管理用!AG163&lt;17,フラグ管理用!AG163&gt;28)),"error",IF(AND(フラグ管理用!AP163="事業終期_基金",フラグ管理用!AG163&lt;17),"error","")))</f>
        <v/>
      </c>
      <c r="BR169" s="422" t="str">
        <f>IF(E169="","",IF(VLOOKUP(AF169,―!$X$2:$Y$30,2,FALSE)&lt;=VLOOKUP(AG169,―!$X$2:$Y$30,2,FALSE),"","error"))</f>
        <v/>
      </c>
      <c r="BS169" s="422" t="str">
        <f t="shared" si="54"/>
        <v/>
      </c>
      <c r="BT169" s="422" t="str">
        <f t="shared" si="55"/>
        <v/>
      </c>
      <c r="BU169" s="422" t="str">
        <f>IF(E169="","",IF(AND(フラグ管理用!AQ163="予算区分_地単_通常",フラグ管理用!AL163&gt;3),"error",IF(AND(フラグ管理用!AQ163="予算区分_地単_検査等",フラグ管理用!AL163&gt;6),"error",IF(AND(フラグ管理用!AQ163="予算区分_補助",フラグ管理用!AL163&lt;7),"error",""))))</f>
        <v/>
      </c>
      <c r="BV169" s="452" t="str">
        <f>フラグ管理用!AW163</f>
        <v/>
      </c>
      <c r="BW169" s="457" t="str">
        <f t="shared" si="56"/>
        <v/>
      </c>
    </row>
    <row r="170" spans="1:75">
      <c r="A170" s="6"/>
      <c r="B170" s="14"/>
      <c r="C170" s="40">
        <v>140</v>
      </c>
      <c r="D170" s="50"/>
      <c r="E170" s="57"/>
      <c r="F170" s="57"/>
      <c r="G170" s="78"/>
      <c r="H170" s="86"/>
      <c r="I170" s="96" t="str">
        <f>IF(E170="補",VLOOKUP(H170,'事業名一覧 '!$A$3:$C$55,3,FALSE),"")</f>
        <v/>
      </c>
      <c r="J170" s="112"/>
      <c r="K170" s="112"/>
      <c r="L170" s="112"/>
      <c r="M170" s="112"/>
      <c r="N170" s="112"/>
      <c r="O170" s="112"/>
      <c r="P170" s="86"/>
      <c r="Q170" s="181" t="str">
        <f t="shared" si="44"/>
        <v/>
      </c>
      <c r="R170" s="194" t="str">
        <f t="shared" si="58"/>
        <v/>
      </c>
      <c r="S170" s="202"/>
      <c r="T170" s="213"/>
      <c r="U170" s="213"/>
      <c r="V170" s="213"/>
      <c r="W170" s="235"/>
      <c r="X170" s="235"/>
      <c r="Y170" s="213"/>
      <c r="Z170" s="213"/>
      <c r="AA170" s="86"/>
      <c r="AB170" s="112"/>
      <c r="AC170" s="112"/>
      <c r="AD170" s="112"/>
      <c r="AE170" s="57"/>
      <c r="AF170" s="57"/>
      <c r="AG170" s="57"/>
      <c r="AH170" s="321"/>
      <c r="AI170" s="321"/>
      <c r="AJ170" s="86"/>
      <c r="AK170" s="86"/>
      <c r="AL170" s="354"/>
      <c r="AM170" s="372"/>
      <c r="AN170" s="381"/>
      <c r="AO170" s="392" t="str">
        <f t="shared" si="45"/>
        <v/>
      </c>
      <c r="AP170" s="397" t="str">
        <f t="shared" si="59"/>
        <v/>
      </c>
      <c r="AQ170" s="402" t="str">
        <f t="shared" si="57"/>
        <v/>
      </c>
      <c r="AR170" s="407" t="str">
        <f>IF(E170="","",IF(AND(フラグ管理用!G164=2,フラグ管理用!F164=1),"error",""))</f>
        <v/>
      </c>
      <c r="AS170" s="407" t="str">
        <f>IF(E170="","",IF(AND(フラグ管理用!G164=2,フラグ管理用!E164=1),"error",""))</f>
        <v/>
      </c>
      <c r="AT170" s="415" t="str">
        <f t="shared" si="60"/>
        <v/>
      </c>
      <c r="AU170" s="422" t="str">
        <f>IF(E170="","",IF(フラグ管理用!AX164=1,"",IF(AND(フラグ管理用!E164=1,フラグ管理用!J164=1),"",IF(AND(フラグ管理用!E164=2,フラグ管理用!F164=1,フラグ管理用!J164=1),"",IF(AND(フラグ管理用!E164=2,フラグ管理用!F164=2,フラグ管理用!G164=1),"",IF(AND(フラグ管理用!E164=2,フラグ管理用!F164=2,フラグ管理用!G164=2,フラグ管理用!K164=1),"","error"))))))</f>
        <v/>
      </c>
      <c r="AV170" s="428" t="str">
        <f t="shared" si="61"/>
        <v/>
      </c>
      <c r="AW170" s="428" t="str">
        <f t="shared" si="46"/>
        <v/>
      </c>
      <c r="AX170" s="428" t="str">
        <f t="shared" si="47"/>
        <v/>
      </c>
      <c r="AY170" s="428" t="str">
        <f>IF(E170="","",IF(AND(フラグ管理用!J164=1,フラグ管理用!O164=1),"",IF(AND(フラグ管理用!K164=1,フラグ管理用!O164&gt;1,フラグ管理用!G164=1),"","error")))</f>
        <v/>
      </c>
      <c r="AZ170" s="428" t="str">
        <f>IF(E170="","",IF(AND(フラグ管理用!O164=10,ISBLANK(P170)=FALSE),"",IF(AND(フラグ管理用!O164&lt;10,ISBLANK(P170)=TRUE),"","error")))</f>
        <v/>
      </c>
      <c r="BA170" s="422" t="str">
        <f t="shared" si="48"/>
        <v/>
      </c>
      <c r="BB170" s="422" t="str">
        <f t="shared" si="62"/>
        <v/>
      </c>
      <c r="BC170" s="422" t="str">
        <f>IF(E170="","",IF(AND(フラグ管理用!F164=2,フラグ管理用!J164=1),IF(OR(U170&lt;&gt;0,V170&lt;&gt;0,W170&lt;&gt;0,X170&lt;&gt;0),"error",""),""))</f>
        <v/>
      </c>
      <c r="BD170" s="422" t="str">
        <f>IF(E170="","",IF(AND(フラグ管理用!K164=1,フラグ管理用!G164=1),IF(OR(S170&lt;&gt;0,T170&lt;&gt;0,W170&lt;&gt;0,X170&lt;&gt;0),"error",""),""))</f>
        <v/>
      </c>
      <c r="BE170" s="422" t="str">
        <f t="shared" si="63"/>
        <v/>
      </c>
      <c r="BF170" s="422" t="str">
        <f t="shared" si="64"/>
        <v/>
      </c>
      <c r="BG170" s="422"/>
      <c r="BH170" s="422" t="str">
        <f t="shared" si="49"/>
        <v/>
      </c>
      <c r="BI170" s="422" t="str">
        <f t="shared" si="50"/>
        <v/>
      </c>
      <c r="BJ170" s="422" t="str">
        <f t="shared" si="51"/>
        <v/>
      </c>
      <c r="BK170" s="422" t="str">
        <f>IF(E170="","",IF(フラグ管理用!AD164=2,IF(AND(フラグ管理用!E164=2,フラグ管理用!AA164=1),"","error"),""))</f>
        <v/>
      </c>
      <c r="BL170" s="422" t="str">
        <f>IF(E170="","",IF(AND(フラグ管理用!E164=1,フラグ管理用!K164=1,H170&lt;&gt;"妊娠出産子育て支援交付金"),"error",""))</f>
        <v/>
      </c>
      <c r="BM170" s="422"/>
      <c r="BN170" s="422" t="str">
        <f t="shared" si="52"/>
        <v/>
      </c>
      <c r="BO170" s="422" t="str">
        <f>IF(E170="","",IF(フラグ管理用!AF164=29,"error",IF(AND(フラグ管理用!AO164="事業始期_通常",フラグ管理用!AF164&lt;17),"error",IF(AND(フラグ管理用!AO164="事業始期_補助",フラグ管理用!AF164&lt;14),"error",""))))</f>
        <v/>
      </c>
      <c r="BP170" s="422" t="str">
        <f t="shared" si="53"/>
        <v/>
      </c>
      <c r="BQ170" s="422" t="str">
        <f>IF(E170="","",IF(AND(フラグ管理用!AP164="事業終期_通常",OR(フラグ管理用!AG164&lt;17,フラグ管理用!AG164&gt;28)),"error",IF(AND(フラグ管理用!AP164="事業終期_基金",フラグ管理用!AG164&lt;17),"error","")))</f>
        <v/>
      </c>
      <c r="BR170" s="422" t="str">
        <f>IF(E170="","",IF(VLOOKUP(AF170,―!$X$2:$Y$30,2,FALSE)&lt;=VLOOKUP(AG170,―!$X$2:$Y$30,2,FALSE),"","error"))</f>
        <v/>
      </c>
      <c r="BS170" s="422" t="str">
        <f t="shared" si="54"/>
        <v/>
      </c>
      <c r="BT170" s="422" t="str">
        <f t="shared" si="55"/>
        <v/>
      </c>
      <c r="BU170" s="422" t="str">
        <f>IF(E170="","",IF(AND(フラグ管理用!AQ164="予算区分_地単_通常",フラグ管理用!AL164&gt;3),"error",IF(AND(フラグ管理用!AQ164="予算区分_地単_検査等",フラグ管理用!AL164&gt;6),"error",IF(AND(フラグ管理用!AQ164="予算区分_補助",フラグ管理用!AL164&lt;7),"error",""))))</f>
        <v/>
      </c>
      <c r="BV170" s="452" t="str">
        <f>フラグ管理用!AW164</f>
        <v/>
      </c>
      <c r="BW170" s="457" t="str">
        <f t="shared" si="56"/>
        <v/>
      </c>
    </row>
    <row r="171" spans="1:75">
      <c r="A171" s="6"/>
      <c r="B171" s="14"/>
      <c r="C171" s="40">
        <v>141</v>
      </c>
      <c r="D171" s="50"/>
      <c r="E171" s="57"/>
      <c r="F171" s="57"/>
      <c r="G171" s="78"/>
      <c r="H171" s="86"/>
      <c r="I171" s="96" t="str">
        <f>IF(E171="補",VLOOKUP(H171,'事業名一覧 '!$A$3:$C$55,3,FALSE),"")</f>
        <v/>
      </c>
      <c r="J171" s="112"/>
      <c r="K171" s="112"/>
      <c r="L171" s="112"/>
      <c r="M171" s="112"/>
      <c r="N171" s="112"/>
      <c r="O171" s="112"/>
      <c r="P171" s="86"/>
      <c r="Q171" s="181" t="str">
        <f t="shared" si="44"/>
        <v/>
      </c>
      <c r="R171" s="194" t="str">
        <f t="shared" si="58"/>
        <v/>
      </c>
      <c r="S171" s="202"/>
      <c r="T171" s="213"/>
      <c r="U171" s="213"/>
      <c r="V171" s="213"/>
      <c r="W171" s="235"/>
      <c r="X171" s="235"/>
      <c r="Y171" s="213"/>
      <c r="Z171" s="213"/>
      <c r="AA171" s="86"/>
      <c r="AB171" s="112"/>
      <c r="AC171" s="112"/>
      <c r="AD171" s="112"/>
      <c r="AE171" s="57"/>
      <c r="AF171" s="57"/>
      <c r="AG171" s="57"/>
      <c r="AH171" s="321"/>
      <c r="AI171" s="321"/>
      <c r="AJ171" s="86"/>
      <c r="AK171" s="86"/>
      <c r="AL171" s="354"/>
      <c r="AM171" s="372"/>
      <c r="AN171" s="381"/>
      <c r="AO171" s="392" t="str">
        <f t="shared" si="45"/>
        <v/>
      </c>
      <c r="AP171" s="397" t="str">
        <f t="shared" si="59"/>
        <v/>
      </c>
      <c r="AQ171" s="402" t="str">
        <f t="shared" si="57"/>
        <v/>
      </c>
      <c r="AR171" s="407" t="str">
        <f>IF(E171="","",IF(AND(フラグ管理用!G165=2,フラグ管理用!F165=1),"error",""))</f>
        <v/>
      </c>
      <c r="AS171" s="407" t="str">
        <f>IF(E171="","",IF(AND(フラグ管理用!G165=2,フラグ管理用!E165=1),"error",""))</f>
        <v/>
      </c>
      <c r="AT171" s="415" t="str">
        <f t="shared" si="60"/>
        <v/>
      </c>
      <c r="AU171" s="422" t="str">
        <f>IF(E171="","",IF(フラグ管理用!AX165=1,"",IF(AND(フラグ管理用!E165=1,フラグ管理用!J165=1),"",IF(AND(フラグ管理用!E165=2,フラグ管理用!F165=1,フラグ管理用!J165=1),"",IF(AND(フラグ管理用!E165=2,フラグ管理用!F165=2,フラグ管理用!G165=1),"",IF(AND(フラグ管理用!E165=2,フラグ管理用!F165=2,フラグ管理用!G165=2,フラグ管理用!K165=1),"","error"))))))</f>
        <v/>
      </c>
      <c r="AV171" s="428" t="str">
        <f t="shared" si="61"/>
        <v/>
      </c>
      <c r="AW171" s="428" t="str">
        <f t="shared" si="46"/>
        <v/>
      </c>
      <c r="AX171" s="428" t="str">
        <f t="shared" si="47"/>
        <v/>
      </c>
      <c r="AY171" s="428" t="str">
        <f>IF(E171="","",IF(AND(フラグ管理用!J165=1,フラグ管理用!O165=1),"",IF(AND(フラグ管理用!K165=1,フラグ管理用!O165&gt;1,フラグ管理用!G165=1),"","error")))</f>
        <v/>
      </c>
      <c r="AZ171" s="428" t="str">
        <f>IF(E171="","",IF(AND(フラグ管理用!O165=10,ISBLANK(P171)=FALSE),"",IF(AND(フラグ管理用!O165&lt;10,ISBLANK(P171)=TRUE),"","error")))</f>
        <v/>
      </c>
      <c r="BA171" s="422" t="str">
        <f t="shared" si="48"/>
        <v/>
      </c>
      <c r="BB171" s="422" t="str">
        <f t="shared" si="62"/>
        <v/>
      </c>
      <c r="BC171" s="422" t="str">
        <f>IF(E171="","",IF(AND(フラグ管理用!F165=2,フラグ管理用!J165=1),IF(OR(U171&lt;&gt;0,V171&lt;&gt;0,W171&lt;&gt;0,X171&lt;&gt;0),"error",""),""))</f>
        <v/>
      </c>
      <c r="BD171" s="422" t="str">
        <f>IF(E171="","",IF(AND(フラグ管理用!K165=1,フラグ管理用!G165=1),IF(OR(S171&lt;&gt;0,T171&lt;&gt;0,W171&lt;&gt;0,X171&lt;&gt;0),"error",""),""))</f>
        <v/>
      </c>
      <c r="BE171" s="422" t="str">
        <f t="shared" si="63"/>
        <v/>
      </c>
      <c r="BF171" s="422" t="str">
        <f t="shared" si="64"/>
        <v/>
      </c>
      <c r="BG171" s="422"/>
      <c r="BH171" s="422" t="str">
        <f t="shared" si="49"/>
        <v/>
      </c>
      <c r="BI171" s="422" t="str">
        <f t="shared" si="50"/>
        <v/>
      </c>
      <c r="BJ171" s="422" t="str">
        <f t="shared" si="51"/>
        <v/>
      </c>
      <c r="BK171" s="422" t="str">
        <f>IF(E171="","",IF(フラグ管理用!AD165=2,IF(AND(フラグ管理用!E165=2,フラグ管理用!AA165=1),"","error"),""))</f>
        <v/>
      </c>
      <c r="BL171" s="422" t="str">
        <f>IF(E171="","",IF(AND(フラグ管理用!E165=1,フラグ管理用!K165=1,H171&lt;&gt;"妊娠出産子育て支援交付金"),"error",""))</f>
        <v/>
      </c>
      <c r="BM171" s="422"/>
      <c r="BN171" s="422" t="str">
        <f t="shared" si="52"/>
        <v/>
      </c>
      <c r="BO171" s="422" t="str">
        <f>IF(E171="","",IF(フラグ管理用!AF165=29,"error",IF(AND(フラグ管理用!AO165="事業始期_通常",フラグ管理用!AF165&lt;17),"error",IF(AND(フラグ管理用!AO165="事業始期_補助",フラグ管理用!AF165&lt;14),"error",""))))</f>
        <v/>
      </c>
      <c r="BP171" s="422" t="str">
        <f t="shared" si="53"/>
        <v/>
      </c>
      <c r="BQ171" s="422" t="str">
        <f>IF(E171="","",IF(AND(フラグ管理用!AP165="事業終期_通常",OR(フラグ管理用!AG165&lt;17,フラグ管理用!AG165&gt;28)),"error",IF(AND(フラグ管理用!AP165="事業終期_基金",フラグ管理用!AG165&lt;17),"error","")))</f>
        <v/>
      </c>
      <c r="BR171" s="422" t="str">
        <f>IF(E171="","",IF(VLOOKUP(AF171,―!$X$2:$Y$30,2,FALSE)&lt;=VLOOKUP(AG171,―!$X$2:$Y$30,2,FALSE),"","error"))</f>
        <v/>
      </c>
      <c r="BS171" s="422" t="str">
        <f t="shared" si="54"/>
        <v/>
      </c>
      <c r="BT171" s="422" t="str">
        <f t="shared" si="55"/>
        <v/>
      </c>
      <c r="BU171" s="422" t="str">
        <f>IF(E171="","",IF(AND(フラグ管理用!AQ165="予算区分_地単_通常",フラグ管理用!AL165&gt;3),"error",IF(AND(フラグ管理用!AQ165="予算区分_地単_検査等",フラグ管理用!AL165&gt;6),"error",IF(AND(フラグ管理用!AQ165="予算区分_補助",フラグ管理用!AL165&lt;7),"error",""))))</f>
        <v/>
      </c>
      <c r="BV171" s="452" t="str">
        <f>フラグ管理用!AW165</f>
        <v/>
      </c>
      <c r="BW171" s="457" t="str">
        <f t="shared" si="56"/>
        <v/>
      </c>
    </row>
    <row r="172" spans="1:75">
      <c r="A172" s="6"/>
      <c r="B172" s="14"/>
      <c r="C172" s="40">
        <v>142</v>
      </c>
      <c r="D172" s="50"/>
      <c r="E172" s="57"/>
      <c r="F172" s="57"/>
      <c r="G172" s="78"/>
      <c r="H172" s="86"/>
      <c r="I172" s="96" t="str">
        <f>IF(E172="補",VLOOKUP(H172,'事業名一覧 '!$A$3:$C$55,3,FALSE),"")</f>
        <v/>
      </c>
      <c r="J172" s="112"/>
      <c r="K172" s="112"/>
      <c r="L172" s="112"/>
      <c r="M172" s="112"/>
      <c r="N172" s="112"/>
      <c r="O172" s="112"/>
      <c r="P172" s="86"/>
      <c r="Q172" s="181" t="str">
        <f t="shared" si="44"/>
        <v/>
      </c>
      <c r="R172" s="194" t="str">
        <f t="shared" si="58"/>
        <v/>
      </c>
      <c r="S172" s="202"/>
      <c r="T172" s="213"/>
      <c r="U172" s="213"/>
      <c r="V172" s="213"/>
      <c r="W172" s="235"/>
      <c r="X172" s="235"/>
      <c r="Y172" s="213"/>
      <c r="Z172" s="213"/>
      <c r="AA172" s="86"/>
      <c r="AB172" s="112"/>
      <c r="AC172" s="112"/>
      <c r="AD172" s="112"/>
      <c r="AE172" s="57"/>
      <c r="AF172" s="57"/>
      <c r="AG172" s="57"/>
      <c r="AH172" s="321"/>
      <c r="AI172" s="321"/>
      <c r="AJ172" s="86"/>
      <c r="AK172" s="86"/>
      <c r="AL172" s="354"/>
      <c r="AM172" s="372"/>
      <c r="AN172" s="381"/>
      <c r="AO172" s="392" t="str">
        <f t="shared" si="45"/>
        <v/>
      </c>
      <c r="AP172" s="397" t="str">
        <f t="shared" si="59"/>
        <v/>
      </c>
      <c r="AQ172" s="402" t="str">
        <f t="shared" si="57"/>
        <v/>
      </c>
      <c r="AR172" s="407" t="str">
        <f>IF(E172="","",IF(AND(フラグ管理用!G166=2,フラグ管理用!F166=1),"error",""))</f>
        <v/>
      </c>
      <c r="AS172" s="407" t="str">
        <f>IF(E172="","",IF(AND(フラグ管理用!G166=2,フラグ管理用!E166=1),"error",""))</f>
        <v/>
      </c>
      <c r="AT172" s="415" t="str">
        <f t="shared" si="60"/>
        <v/>
      </c>
      <c r="AU172" s="422" t="str">
        <f>IF(E172="","",IF(フラグ管理用!AX166=1,"",IF(AND(フラグ管理用!E166=1,フラグ管理用!J166=1),"",IF(AND(フラグ管理用!E166=2,フラグ管理用!F166=1,フラグ管理用!J166=1),"",IF(AND(フラグ管理用!E166=2,フラグ管理用!F166=2,フラグ管理用!G166=1),"",IF(AND(フラグ管理用!E166=2,フラグ管理用!F166=2,フラグ管理用!G166=2,フラグ管理用!K166=1),"","error"))))))</f>
        <v/>
      </c>
      <c r="AV172" s="428" t="str">
        <f t="shared" si="61"/>
        <v/>
      </c>
      <c r="AW172" s="428" t="str">
        <f t="shared" si="46"/>
        <v/>
      </c>
      <c r="AX172" s="428" t="str">
        <f t="shared" si="47"/>
        <v/>
      </c>
      <c r="AY172" s="428" t="str">
        <f>IF(E172="","",IF(AND(フラグ管理用!J166=1,フラグ管理用!O166=1),"",IF(AND(フラグ管理用!K166=1,フラグ管理用!O166&gt;1,フラグ管理用!G166=1),"","error")))</f>
        <v/>
      </c>
      <c r="AZ172" s="428" t="str">
        <f>IF(E172="","",IF(AND(フラグ管理用!O166=10,ISBLANK(P172)=FALSE),"",IF(AND(フラグ管理用!O166&lt;10,ISBLANK(P172)=TRUE),"","error")))</f>
        <v/>
      </c>
      <c r="BA172" s="422" t="str">
        <f t="shared" si="48"/>
        <v/>
      </c>
      <c r="BB172" s="422" t="str">
        <f t="shared" si="62"/>
        <v/>
      </c>
      <c r="BC172" s="422" t="str">
        <f>IF(E172="","",IF(AND(フラグ管理用!F166=2,フラグ管理用!J166=1),IF(OR(U172&lt;&gt;0,V172&lt;&gt;0,W172&lt;&gt;0,X172&lt;&gt;0),"error",""),""))</f>
        <v/>
      </c>
      <c r="BD172" s="422" t="str">
        <f>IF(E172="","",IF(AND(フラグ管理用!K166=1,フラグ管理用!G166=1),IF(OR(S172&lt;&gt;0,T172&lt;&gt;0,W172&lt;&gt;0,X172&lt;&gt;0),"error",""),""))</f>
        <v/>
      </c>
      <c r="BE172" s="422" t="str">
        <f t="shared" si="63"/>
        <v/>
      </c>
      <c r="BF172" s="422" t="str">
        <f t="shared" si="64"/>
        <v/>
      </c>
      <c r="BG172" s="422"/>
      <c r="BH172" s="422" t="str">
        <f t="shared" si="49"/>
        <v/>
      </c>
      <c r="BI172" s="422" t="str">
        <f t="shared" si="50"/>
        <v/>
      </c>
      <c r="BJ172" s="422" t="str">
        <f t="shared" si="51"/>
        <v/>
      </c>
      <c r="BK172" s="422" t="str">
        <f>IF(E172="","",IF(フラグ管理用!AD166=2,IF(AND(フラグ管理用!E166=2,フラグ管理用!AA166=1),"","error"),""))</f>
        <v/>
      </c>
      <c r="BL172" s="422" t="str">
        <f>IF(E172="","",IF(AND(フラグ管理用!E166=1,フラグ管理用!K166=1,H172&lt;&gt;"妊娠出産子育て支援交付金"),"error",""))</f>
        <v/>
      </c>
      <c r="BM172" s="422"/>
      <c r="BN172" s="422" t="str">
        <f t="shared" si="52"/>
        <v/>
      </c>
      <c r="BO172" s="422" t="str">
        <f>IF(E172="","",IF(フラグ管理用!AF166=29,"error",IF(AND(フラグ管理用!AO166="事業始期_通常",フラグ管理用!AF166&lt;17),"error",IF(AND(フラグ管理用!AO166="事業始期_補助",フラグ管理用!AF166&lt;14),"error",""))))</f>
        <v/>
      </c>
      <c r="BP172" s="422" t="str">
        <f t="shared" si="53"/>
        <v/>
      </c>
      <c r="BQ172" s="422" t="str">
        <f>IF(E172="","",IF(AND(フラグ管理用!AP166="事業終期_通常",OR(フラグ管理用!AG166&lt;17,フラグ管理用!AG166&gt;28)),"error",IF(AND(フラグ管理用!AP166="事業終期_基金",フラグ管理用!AG166&lt;17),"error","")))</f>
        <v/>
      </c>
      <c r="BR172" s="422" t="str">
        <f>IF(E172="","",IF(VLOOKUP(AF172,―!$X$2:$Y$30,2,FALSE)&lt;=VLOOKUP(AG172,―!$X$2:$Y$30,2,FALSE),"","error"))</f>
        <v/>
      </c>
      <c r="BS172" s="422" t="str">
        <f t="shared" si="54"/>
        <v/>
      </c>
      <c r="BT172" s="422" t="str">
        <f t="shared" si="55"/>
        <v/>
      </c>
      <c r="BU172" s="422" t="str">
        <f>IF(E172="","",IF(AND(フラグ管理用!AQ166="予算区分_地単_通常",フラグ管理用!AL166&gt;3),"error",IF(AND(フラグ管理用!AQ166="予算区分_地単_検査等",フラグ管理用!AL166&gt;6),"error",IF(AND(フラグ管理用!AQ166="予算区分_補助",フラグ管理用!AL166&lt;7),"error",""))))</f>
        <v/>
      </c>
      <c r="BV172" s="452" t="str">
        <f>フラグ管理用!AW166</f>
        <v/>
      </c>
      <c r="BW172" s="457" t="str">
        <f t="shared" si="56"/>
        <v/>
      </c>
    </row>
    <row r="173" spans="1:75">
      <c r="A173" s="6"/>
      <c r="B173" s="14"/>
      <c r="C173" s="40">
        <v>143</v>
      </c>
      <c r="D173" s="50"/>
      <c r="E173" s="57"/>
      <c r="F173" s="57"/>
      <c r="G173" s="78"/>
      <c r="H173" s="86"/>
      <c r="I173" s="96" t="str">
        <f>IF(E173="補",VLOOKUP(H173,'事業名一覧 '!$A$3:$C$55,3,FALSE),"")</f>
        <v/>
      </c>
      <c r="J173" s="112"/>
      <c r="K173" s="112"/>
      <c r="L173" s="112"/>
      <c r="M173" s="112"/>
      <c r="N173" s="112"/>
      <c r="O173" s="112"/>
      <c r="P173" s="86"/>
      <c r="Q173" s="181" t="str">
        <f t="shared" si="44"/>
        <v/>
      </c>
      <c r="R173" s="194" t="str">
        <f t="shared" si="58"/>
        <v/>
      </c>
      <c r="S173" s="202"/>
      <c r="T173" s="213"/>
      <c r="U173" s="213"/>
      <c r="V173" s="213"/>
      <c r="W173" s="235"/>
      <c r="X173" s="235"/>
      <c r="Y173" s="213"/>
      <c r="Z173" s="213"/>
      <c r="AA173" s="86"/>
      <c r="AB173" s="112"/>
      <c r="AC173" s="112"/>
      <c r="AD173" s="112"/>
      <c r="AE173" s="57"/>
      <c r="AF173" s="57"/>
      <c r="AG173" s="57"/>
      <c r="AH173" s="321"/>
      <c r="AI173" s="321"/>
      <c r="AJ173" s="86"/>
      <c r="AK173" s="86"/>
      <c r="AL173" s="354"/>
      <c r="AM173" s="372"/>
      <c r="AN173" s="381"/>
      <c r="AO173" s="392" t="str">
        <f t="shared" si="45"/>
        <v/>
      </c>
      <c r="AP173" s="397" t="str">
        <f t="shared" si="59"/>
        <v/>
      </c>
      <c r="AQ173" s="402" t="str">
        <f t="shared" si="57"/>
        <v/>
      </c>
      <c r="AR173" s="407" t="str">
        <f>IF(E173="","",IF(AND(フラグ管理用!G167=2,フラグ管理用!F167=1),"error",""))</f>
        <v/>
      </c>
      <c r="AS173" s="407" t="str">
        <f>IF(E173="","",IF(AND(フラグ管理用!G167=2,フラグ管理用!E167=1),"error",""))</f>
        <v/>
      </c>
      <c r="AT173" s="415" t="str">
        <f t="shared" si="60"/>
        <v/>
      </c>
      <c r="AU173" s="422" t="str">
        <f>IF(E173="","",IF(フラグ管理用!AX167=1,"",IF(AND(フラグ管理用!E167=1,フラグ管理用!J167=1),"",IF(AND(フラグ管理用!E167=2,フラグ管理用!F167=1,フラグ管理用!J167=1),"",IF(AND(フラグ管理用!E167=2,フラグ管理用!F167=2,フラグ管理用!G167=1),"",IF(AND(フラグ管理用!E167=2,フラグ管理用!F167=2,フラグ管理用!G167=2,フラグ管理用!K167=1),"","error"))))))</f>
        <v/>
      </c>
      <c r="AV173" s="428" t="str">
        <f t="shared" si="61"/>
        <v/>
      </c>
      <c r="AW173" s="428" t="str">
        <f t="shared" si="46"/>
        <v/>
      </c>
      <c r="AX173" s="428" t="str">
        <f t="shared" si="47"/>
        <v/>
      </c>
      <c r="AY173" s="428" t="str">
        <f>IF(E173="","",IF(AND(フラグ管理用!J167=1,フラグ管理用!O167=1),"",IF(AND(フラグ管理用!K167=1,フラグ管理用!O167&gt;1,フラグ管理用!G167=1),"","error")))</f>
        <v/>
      </c>
      <c r="AZ173" s="428" t="str">
        <f>IF(E173="","",IF(AND(フラグ管理用!O167=10,ISBLANK(P173)=FALSE),"",IF(AND(フラグ管理用!O167&lt;10,ISBLANK(P173)=TRUE),"","error")))</f>
        <v/>
      </c>
      <c r="BA173" s="422" t="str">
        <f t="shared" si="48"/>
        <v/>
      </c>
      <c r="BB173" s="422" t="str">
        <f t="shared" si="62"/>
        <v/>
      </c>
      <c r="BC173" s="422" t="str">
        <f>IF(E173="","",IF(AND(フラグ管理用!F167=2,フラグ管理用!J167=1),IF(OR(U173&lt;&gt;0,V173&lt;&gt;0,W173&lt;&gt;0,X173&lt;&gt;0),"error",""),""))</f>
        <v/>
      </c>
      <c r="BD173" s="422" t="str">
        <f>IF(E173="","",IF(AND(フラグ管理用!K167=1,フラグ管理用!G167=1),IF(OR(S173&lt;&gt;0,T173&lt;&gt;0,W173&lt;&gt;0,X173&lt;&gt;0),"error",""),""))</f>
        <v/>
      </c>
      <c r="BE173" s="422" t="str">
        <f t="shared" si="63"/>
        <v/>
      </c>
      <c r="BF173" s="422" t="str">
        <f t="shared" si="64"/>
        <v/>
      </c>
      <c r="BG173" s="422"/>
      <c r="BH173" s="422" t="str">
        <f t="shared" si="49"/>
        <v/>
      </c>
      <c r="BI173" s="422" t="str">
        <f t="shared" si="50"/>
        <v/>
      </c>
      <c r="BJ173" s="422" t="str">
        <f t="shared" si="51"/>
        <v/>
      </c>
      <c r="BK173" s="422" t="str">
        <f>IF(E173="","",IF(フラグ管理用!AD167=2,IF(AND(フラグ管理用!E167=2,フラグ管理用!AA167=1),"","error"),""))</f>
        <v/>
      </c>
      <c r="BL173" s="422" t="str">
        <f>IF(E173="","",IF(AND(フラグ管理用!E167=1,フラグ管理用!K167=1,H173&lt;&gt;"妊娠出産子育て支援交付金"),"error",""))</f>
        <v/>
      </c>
      <c r="BM173" s="422"/>
      <c r="BN173" s="422" t="str">
        <f t="shared" si="52"/>
        <v/>
      </c>
      <c r="BO173" s="422" t="str">
        <f>IF(E173="","",IF(フラグ管理用!AF167=29,"error",IF(AND(フラグ管理用!AO167="事業始期_通常",フラグ管理用!AF167&lt;17),"error",IF(AND(フラグ管理用!AO167="事業始期_補助",フラグ管理用!AF167&lt;14),"error",""))))</f>
        <v/>
      </c>
      <c r="BP173" s="422" t="str">
        <f t="shared" si="53"/>
        <v/>
      </c>
      <c r="BQ173" s="422" t="str">
        <f>IF(E173="","",IF(AND(フラグ管理用!AP167="事業終期_通常",OR(フラグ管理用!AG167&lt;17,フラグ管理用!AG167&gt;28)),"error",IF(AND(フラグ管理用!AP167="事業終期_基金",フラグ管理用!AG167&lt;17),"error","")))</f>
        <v/>
      </c>
      <c r="BR173" s="422" t="str">
        <f>IF(E173="","",IF(VLOOKUP(AF173,―!$X$2:$Y$30,2,FALSE)&lt;=VLOOKUP(AG173,―!$X$2:$Y$30,2,FALSE),"","error"))</f>
        <v/>
      </c>
      <c r="BS173" s="422" t="str">
        <f t="shared" si="54"/>
        <v/>
      </c>
      <c r="BT173" s="422" t="str">
        <f t="shared" si="55"/>
        <v/>
      </c>
      <c r="BU173" s="422" t="str">
        <f>IF(E173="","",IF(AND(フラグ管理用!AQ167="予算区分_地単_通常",フラグ管理用!AL167&gt;3),"error",IF(AND(フラグ管理用!AQ167="予算区分_地単_検査等",フラグ管理用!AL167&gt;6),"error",IF(AND(フラグ管理用!AQ167="予算区分_補助",フラグ管理用!AL167&lt;7),"error",""))))</f>
        <v/>
      </c>
      <c r="BV173" s="452" t="str">
        <f>フラグ管理用!AW167</f>
        <v/>
      </c>
      <c r="BW173" s="457" t="str">
        <f t="shared" si="56"/>
        <v/>
      </c>
    </row>
    <row r="174" spans="1:75">
      <c r="A174" s="6"/>
      <c r="B174" s="14"/>
      <c r="C174" s="40">
        <v>144</v>
      </c>
      <c r="D174" s="50"/>
      <c r="E174" s="57"/>
      <c r="F174" s="57"/>
      <c r="G174" s="78"/>
      <c r="H174" s="86"/>
      <c r="I174" s="96" t="str">
        <f>IF(E174="補",VLOOKUP(H174,'事業名一覧 '!$A$3:$C$55,3,FALSE),"")</f>
        <v/>
      </c>
      <c r="J174" s="112"/>
      <c r="K174" s="112"/>
      <c r="L174" s="112"/>
      <c r="M174" s="112"/>
      <c r="N174" s="112"/>
      <c r="O174" s="112"/>
      <c r="P174" s="86"/>
      <c r="Q174" s="181" t="str">
        <f t="shared" si="44"/>
        <v/>
      </c>
      <c r="R174" s="194" t="str">
        <f t="shared" si="58"/>
        <v/>
      </c>
      <c r="S174" s="202"/>
      <c r="T174" s="213"/>
      <c r="U174" s="213"/>
      <c r="V174" s="213"/>
      <c r="W174" s="235"/>
      <c r="X174" s="235"/>
      <c r="Y174" s="213"/>
      <c r="Z174" s="213"/>
      <c r="AA174" s="86"/>
      <c r="AB174" s="112"/>
      <c r="AC174" s="112"/>
      <c r="AD174" s="112"/>
      <c r="AE174" s="57"/>
      <c r="AF174" s="57"/>
      <c r="AG174" s="57"/>
      <c r="AH174" s="321"/>
      <c r="AI174" s="321"/>
      <c r="AJ174" s="86"/>
      <c r="AK174" s="86"/>
      <c r="AL174" s="354"/>
      <c r="AM174" s="372"/>
      <c r="AN174" s="381"/>
      <c r="AO174" s="392" t="str">
        <f t="shared" si="45"/>
        <v/>
      </c>
      <c r="AP174" s="397" t="str">
        <f t="shared" si="59"/>
        <v/>
      </c>
      <c r="AQ174" s="402" t="str">
        <f t="shared" si="57"/>
        <v/>
      </c>
      <c r="AR174" s="407" t="str">
        <f>IF(E174="","",IF(AND(フラグ管理用!G168=2,フラグ管理用!F168=1),"error",""))</f>
        <v/>
      </c>
      <c r="AS174" s="407" t="str">
        <f>IF(E174="","",IF(AND(フラグ管理用!G168=2,フラグ管理用!E168=1),"error",""))</f>
        <v/>
      </c>
      <c r="AT174" s="415" t="str">
        <f t="shared" si="60"/>
        <v/>
      </c>
      <c r="AU174" s="422" t="str">
        <f>IF(E174="","",IF(フラグ管理用!AX168=1,"",IF(AND(フラグ管理用!E168=1,フラグ管理用!J168=1),"",IF(AND(フラグ管理用!E168=2,フラグ管理用!F168=1,フラグ管理用!J168=1),"",IF(AND(フラグ管理用!E168=2,フラグ管理用!F168=2,フラグ管理用!G168=1),"",IF(AND(フラグ管理用!E168=2,フラグ管理用!F168=2,フラグ管理用!G168=2,フラグ管理用!K168=1),"","error"))))))</f>
        <v/>
      </c>
      <c r="AV174" s="428" t="str">
        <f t="shared" si="61"/>
        <v/>
      </c>
      <c r="AW174" s="428" t="str">
        <f t="shared" si="46"/>
        <v/>
      </c>
      <c r="AX174" s="428" t="str">
        <f t="shared" si="47"/>
        <v/>
      </c>
      <c r="AY174" s="428" t="str">
        <f>IF(E174="","",IF(AND(フラグ管理用!J168=1,フラグ管理用!O168=1),"",IF(AND(フラグ管理用!K168=1,フラグ管理用!O168&gt;1,フラグ管理用!G168=1),"","error")))</f>
        <v/>
      </c>
      <c r="AZ174" s="428" t="str">
        <f>IF(E174="","",IF(AND(フラグ管理用!O168=10,ISBLANK(P174)=FALSE),"",IF(AND(フラグ管理用!O168&lt;10,ISBLANK(P174)=TRUE),"","error")))</f>
        <v/>
      </c>
      <c r="BA174" s="422" t="str">
        <f t="shared" si="48"/>
        <v/>
      </c>
      <c r="BB174" s="422" t="str">
        <f t="shared" si="62"/>
        <v/>
      </c>
      <c r="BC174" s="422" t="str">
        <f>IF(E174="","",IF(AND(フラグ管理用!F168=2,フラグ管理用!J168=1),IF(OR(U174&lt;&gt;0,V174&lt;&gt;0,W174&lt;&gt;0,X174&lt;&gt;0),"error",""),""))</f>
        <v/>
      </c>
      <c r="BD174" s="422" t="str">
        <f>IF(E174="","",IF(AND(フラグ管理用!K168=1,フラグ管理用!G168=1),IF(OR(S174&lt;&gt;0,T174&lt;&gt;0,W174&lt;&gt;0,X174&lt;&gt;0),"error",""),""))</f>
        <v/>
      </c>
      <c r="BE174" s="422" t="str">
        <f t="shared" si="63"/>
        <v/>
      </c>
      <c r="BF174" s="422" t="str">
        <f t="shared" si="64"/>
        <v/>
      </c>
      <c r="BG174" s="422"/>
      <c r="BH174" s="422" t="str">
        <f t="shared" si="49"/>
        <v/>
      </c>
      <c r="BI174" s="422" t="str">
        <f t="shared" si="50"/>
        <v/>
      </c>
      <c r="BJ174" s="422" t="str">
        <f t="shared" si="51"/>
        <v/>
      </c>
      <c r="BK174" s="422" t="str">
        <f>IF(E174="","",IF(フラグ管理用!AD168=2,IF(AND(フラグ管理用!E168=2,フラグ管理用!AA168=1),"","error"),""))</f>
        <v/>
      </c>
      <c r="BL174" s="422" t="str">
        <f>IF(E174="","",IF(AND(フラグ管理用!E168=1,フラグ管理用!K168=1,H174&lt;&gt;"妊娠出産子育て支援交付金"),"error",""))</f>
        <v/>
      </c>
      <c r="BM174" s="422"/>
      <c r="BN174" s="422" t="str">
        <f t="shared" si="52"/>
        <v/>
      </c>
      <c r="BO174" s="422" t="str">
        <f>IF(E174="","",IF(フラグ管理用!AF168=29,"error",IF(AND(フラグ管理用!AO168="事業始期_通常",フラグ管理用!AF168&lt;17),"error",IF(AND(フラグ管理用!AO168="事業始期_補助",フラグ管理用!AF168&lt;14),"error",""))))</f>
        <v/>
      </c>
      <c r="BP174" s="422" t="str">
        <f t="shared" si="53"/>
        <v/>
      </c>
      <c r="BQ174" s="422" t="str">
        <f>IF(E174="","",IF(AND(フラグ管理用!AP168="事業終期_通常",OR(フラグ管理用!AG168&lt;17,フラグ管理用!AG168&gt;28)),"error",IF(AND(フラグ管理用!AP168="事業終期_基金",フラグ管理用!AG168&lt;17),"error","")))</f>
        <v/>
      </c>
      <c r="BR174" s="422" t="str">
        <f>IF(E174="","",IF(VLOOKUP(AF174,―!$X$2:$Y$30,2,FALSE)&lt;=VLOOKUP(AG174,―!$X$2:$Y$30,2,FALSE),"","error"))</f>
        <v/>
      </c>
      <c r="BS174" s="422" t="str">
        <f t="shared" si="54"/>
        <v/>
      </c>
      <c r="BT174" s="422" t="str">
        <f t="shared" si="55"/>
        <v/>
      </c>
      <c r="BU174" s="422" t="str">
        <f>IF(E174="","",IF(AND(フラグ管理用!AQ168="予算区分_地単_通常",フラグ管理用!AL168&gt;3),"error",IF(AND(フラグ管理用!AQ168="予算区分_地単_検査等",フラグ管理用!AL168&gt;6),"error",IF(AND(フラグ管理用!AQ168="予算区分_補助",フラグ管理用!AL168&lt;7),"error",""))))</f>
        <v/>
      </c>
      <c r="BV174" s="452" t="str">
        <f>フラグ管理用!AW168</f>
        <v/>
      </c>
      <c r="BW174" s="457" t="str">
        <f t="shared" si="56"/>
        <v/>
      </c>
    </row>
    <row r="175" spans="1:75">
      <c r="A175" s="6"/>
      <c r="B175" s="14"/>
      <c r="C175" s="40">
        <v>145</v>
      </c>
      <c r="D175" s="50"/>
      <c r="E175" s="57"/>
      <c r="F175" s="57"/>
      <c r="G175" s="78"/>
      <c r="H175" s="86"/>
      <c r="I175" s="96" t="str">
        <f>IF(E175="補",VLOOKUP(H175,'事業名一覧 '!$A$3:$C$55,3,FALSE),"")</f>
        <v/>
      </c>
      <c r="J175" s="112"/>
      <c r="K175" s="112"/>
      <c r="L175" s="112"/>
      <c r="M175" s="112"/>
      <c r="N175" s="112"/>
      <c r="O175" s="112"/>
      <c r="P175" s="86"/>
      <c r="Q175" s="181" t="str">
        <f t="shared" si="44"/>
        <v/>
      </c>
      <c r="R175" s="194" t="str">
        <f t="shared" si="58"/>
        <v/>
      </c>
      <c r="S175" s="202"/>
      <c r="T175" s="213"/>
      <c r="U175" s="213"/>
      <c r="V175" s="213"/>
      <c r="W175" s="235"/>
      <c r="X175" s="235"/>
      <c r="Y175" s="213"/>
      <c r="Z175" s="213"/>
      <c r="AA175" s="86"/>
      <c r="AB175" s="112"/>
      <c r="AC175" s="112"/>
      <c r="AD175" s="112"/>
      <c r="AE175" s="57"/>
      <c r="AF175" s="57"/>
      <c r="AG175" s="57"/>
      <c r="AH175" s="321"/>
      <c r="AI175" s="321"/>
      <c r="AJ175" s="86"/>
      <c r="AK175" s="86"/>
      <c r="AL175" s="354"/>
      <c r="AM175" s="372"/>
      <c r="AN175" s="381"/>
      <c r="AO175" s="392" t="str">
        <f t="shared" si="45"/>
        <v/>
      </c>
      <c r="AP175" s="397" t="str">
        <f t="shared" si="59"/>
        <v/>
      </c>
      <c r="AQ175" s="402" t="str">
        <f t="shared" si="57"/>
        <v/>
      </c>
      <c r="AR175" s="407" t="str">
        <f>IF(E175="","",IF(AND(フラグ管理用!G169=2,フラグ管理用!F169=1),"error",""))</f>
        <v/>
      </c>
      <c r="AS175" s="407" t="str">
        <f>IF(E175="","",IF(AND(フラグ管理用!G169=2,フラグ管理用!E169=1),"error",""))</f>
        <v/>
      </c>
      <c r="AT175" s="415" t="str">
        <f t="shared" si="60"/>
        <v/>
      </c>
      <c r="AU175" s="422" t="str">
        <f>IF(E175="","",IF(フラグ管理用!AX169=1,"",IF(AND(フラグ管理用!E169=1,フラグ管理用!J169=1),"",IF(AND(フラグ管理用!E169=2,フラグ管理用!F169=1,フラグ管理用!J169=1),"",IF(AND(フラグ管理用!E169=2,フラグ管理用!F169=2,フラグ管理用!G169=1),"",IF(AND(フラグ管理用!E169=2,フラグ管理用!F169=2,フラグ管理用!G169=2,フラグ管理用!K169=1),"","error"))))))</f>
        <v/>
      </c>
      <c r="AV175" s="428" t="str">
        <f t="shared" si="61"/>
        <v/>
      </c>
      <c r="AW175" s="428" t="str">
        <f t="shared" si="46"/>
        <v/>
      </c>
      <c r="AX175" s="428" t="str">
        <f t="shared" si="47"/>
        <v/>
      </c>
      <c r="AY175" s="428" t="str">
        <f>IF(E175="","",IF(AND(フラグ管理用!J169=1,フラグ管理用!O169=1),"",IF(AND(フラグ管理用!K169=1,フラグ管理用!O169&gt;1,フラグ管理用!G169=1),"","error")))</f>
        <v/>
      </c>
      <c r="AZ175" s="428" t="str">
        <f>IF(E175="","",IF(AND(フラグ管理用!O169=10,ISBLANK(P175)=FALSE),"",IF(AND(フラグ管理用!O169&lt;10,ISBLANK(P175)=TRUE),"","error")))</f>
        <v/>
      </c>
      <c r="BA175" s="422" t="str">
        <f t="shared" si="48"/>
        <v/>
      </c>
      <c r="BB175" s="422" t="str">
        <f t="shared" si="62"/>
        <v/>
      </c>
      <c r="BC175" s="422" t="str">
        <f>IF(E175="","",IF(AND(フラグ管理用!F169=2,フラグ管理用!J169=1),IF(OR(U175&lt;&gt;0,V175&lt;&gt;0,W175&lt;&gt;0,X175&lt;&gt;0),"error",""),""))</f>
        <v/>
      </c>
      <c r="BD175" s="422" t="str">
        <f>IF(E175="","",IF(AND(フラグ管理用!K169=1,フラグ管理用!G169=1),IF(OR(S175&lt;&gt;0,T175&lt;&gt;0,W175&lt;&gt;0,X175&lt;&gt;0),"error",""),""))</f>
        <v/>
      </c>
      <c r="BE175" s="422" t="str">
        <f t="shared" si="63"/>
        <v/>
      </c>
      <c r="BF175" s="422" t="str">
        <f t="shared" si="64"/>
        <v/>
      </c>
      <c r="BG175" s="422"/>
      <c r="BH175" s="422" t="str">
        <f t="shared" si="49"/>
        <v/>
      </c>
      <c r="BI175" s="422" t="str">
        <f t="shared" si="50"/>
        <v/>
      </c>
      <c r="BJ175" s="422" t="str">
        <f t="shared" si="51"/>
        <v/>
      </c>
      <c r="BK175" s="422" t="str">
        <f>IF(E175="","",IF(フラグ管理用!AD169=2,IF(AND(フラグ管理用!E169=2,フラグ管理用!AA169=1),"","error"),""))</f>
        <v/>
      </c>
      <c r="BL175" s="422" t="str">
        <f>IF(E175="","",IF(AND(フラグ管理用!E169=1,フラグ管理用!K169=1,H175&lt;&gt;"妊娠出産子育て支援交付金"),"error",""))</f>
        <v/>
      </c>
      <c r="BM175" s="422"/>
      <c r="BN175" s="422" t="str">
        <f t="shared" si="52"/>
        <v/>
      </c>
      <c r="BO175" s="422" t="str">
        <f>IF(E175="","",IF(フラグ管理用!AF169=29,"error",IF(AND(フラグ管理用!AO169="事業始期_通常",フラグ管理用!AF169&lt;17),"error",IF(AND(フラグ管理用!AO169="事業始期_補助",フラグ管理用!AF169&lt;14),"error",""))))</f>
        <v/>
      </c>
      <c r="BP175" s="422" t="str">
        <f t="shared" si="53"/>
        <v/>
      </c>
      <c r="BQ175" s="422" t="str">
        <f>IF(E175="","",IF(AND(フラグ管理用!AP169="事業終期_通常",OR(フラグ管理用!AG169&lt;17,フラグ管理用!AG169&gt;28)),"error",IF(AND(フラグ管理用!AP169="事業終期_基金",フラグ管理用!AG169&lt;17),"error","")))</f>
        <v/>
      </c>
      <c r="BR175" s="422" t="str">
        <f>IF(E175="","",IF(VLOOKUP(AF175,―!$X$2:$Y$30,2,FALSE)&lt;=VLOOKUP(AG175,―!$X$2:$Y$30,2,FALSE),"","error"))</f>
        <v/>
      </c>
      <c r="BS175" s="422" t="str">
        <f t="shared" si="54"/>
        <v/>
      </c>
      <c r="BT175" s="422" t="str">
        <f t="shared" si="55"/>
        <v/>
      </c>
      <c r="BU175" s="422" t="str">
        <f>IF(E175="","",IF(AND(フラグ管理用!AQ169="予算区分_地単_通常",フラグ管理用!AL169&gt;3),"error",IF(AND(フラグ管理用!AQ169="予算区分_地単_検査等",フラグ管理用!AL169&gt;6),"error",IF(AND(フラグ管理用!AQ169="予算区分_補助",フラグ管理用!AL169&lt;7),"error",""))))</f>
        <v/>
      </c>
      <c r="BV175" s="452" t="str">
        <f>フラグ管理用!AW169</f>
        <v/>
      </c>
      <c r="BW175" s="457" t="str">
        <f t="shared" si="56"/>
        <v/>
      </c>
    </row>
    <row r="176" spans="1:75">
      <c r="A176" s="6"/>
      <c r="B176" s="14"/>
      <c r="C176" s="40">
        <v>146</v>
      </c>
      <c r="D176" s="50"/>
      <c r="E176" s="57"/>
      <c r="F176" s="57"/>
      <c r="G176" s="78"/>
      <c r="H176" s="86"/>
      <c r="I176" s="96" t="str">
        <f>IF(E176="補",VLOOKUP(H176,'事業名一覧 '!$A$3:$C$55,3,FALSE),"")</f>
        <v/>
      </c>
      <c r="J176" s="112"/>
      <c r="K176" s="112"/>
      <c r="L176" s="112"/>
      <c r="M176" s="112"/>
      <c r="N176" s="112"/>
      <c r="O176" s="112"/>
      <c r="P176" s="86"/>
      <c r="Q176" s="181" t="str">
        <f t="shared" si="44"/>
        <v/>
      </c>
      <c r="R176" s="194" t="str">
        <f t="shared" si="58"/>
        <v/>
      </c>
      <c r="S176" s="202"/>
      <c r="T176" s="213"/>
      <c r="U176" s="213"/>
      <c r="V176" s="213"/>
      <c r="W176" s="235"/>
      <c r="X176" s="235"/>
      <c r="Y176" s="213"/>
      <c r="Z176" s="213"/>
      <c r="AA176" s="86"/>
      <c r="AB176" s="112"/>
      <c r="AC176" s="112"/>
      <c r="AD176" s="112"/>
      <c r="AE176" s="57"/>
      <c r="AF176" s="57"/>
      <c r="AG176" s="57"/>
      <c r="AH176" s="321"/>
      <c r="AI176" s="321"/>
      <c r="AJ176" s="86"/>
      <c r="AK176" s="86"/>
      <c r="AL176" s="354"/>
      <c r="AM176" s="372"/>
      <c r="AN176" s="381"/>
      <c r="AO176" s="392" t="str">
        <f t="shared" si="45"/>
        <v/>
      </c>
      <c r="AP176" s="397" t="str">
        <f t="shared" si="59"/>
        <v/>
      </c>
      <c r="AQ176" s="402" t="str">
        <f t="shared" si="57"/>
        <v/>
      </c>
      <c r="AR176" s="407" t="str">
        <f>IF(E176="","",IF(AND(フラグ管理用!G170=2,フラグ管理用!F170=1),"error",""))</f>
        <v/>
      </c>
      <c r="AS176" s="407" t="str">
        <f>IF(E176="","",IF(AND(フラグ管理用!G170=2,フラグ管理用!E170=1),"error",""))</f>
        <v/>
      </c>
      <c r="AT176" s="415" t="str">
        <f t="shared" si="60"/>
        <v/>
      </c>
      <c r="AU176" s="422" t="str">
        <f>IF(E176="","",IF(フラグ管理用!AX170=1,"",IF(AND(フラグ管理用!E170=1,フラグ管理用!J170=1),"",IF(AND(フラグ管理用!E170=2,フラグ管理用!F170=1,フラグ管理用!J170=1),"",IF(AND(フラグ管理用!E170=2,フラグ管理用!F170=2,フラグ管理用!G170=1),"",IF(AND(フラグ管理用!E170=2,フラグ管理用!F170=2,フラグ管理用!G170=2,フラグ管理用!K170=1),"","error"))))))</f>
        <v/>
      </c>
      <c r="AV176" s="428" t="str">
        <f t="shared" si="61"/>
        <v/>
      </c>
      <c r="AW176" s="428" t="str">
        <f t="shared" si="46"/>
        <v/>
      </c>
      <c r="AX176" s="428" t="str">
        <f t="shared" si="47"/>
        <v/>
      </c>
      <c r="AY176" s="428" t="str">
        <f>IF(E176="","",IF(AND(フラグ管理用!J170=1,フラグ管理用!O170=1),"",IF(AND(フラグ管理用!K170=1,フラグ管理用!O170&gt;1,フラグ管理用!G170=1),"","error")))</f>
        <v/>
      </c>
      <c r="AZ176" s="428" t="str">
        <f>IF(E176="","",IF(AND(フラグ管理用!O170=10,ISBLANK(P176)=FALSE),"",IF(AND(フラグ管理用!O170&lt;10,ISBLANK(P176)=TRUE),"","error")))</f>
        <v/>
      </c>
      <c r="BA176" s="422" t="str">
        <f t="shared" si="48"/>
        <v/>
      </c>
      <c r="BB176" s="422" t="str">
        <f t="shared" si="62"/>
        <v/>
      </c>
      <c r="BC176" s="422" t="str">
        <f>IF(E176="","",IF(AND(フラグ管理用!F170=2,フラグ管理用!J170=1),IF(OR(U176&lt;&gt;0,V176&lt;&gt;0,W176&lt;&gt;0,X176&lt;&gt;0),"error",""),""))</f>
        <v/>
      </c>
      <c r="BD176" s="422" t="str">
        <f>IF(E176="","",IF(AND(フラグ管理用!K170=1,フラグ管理用!G170=1),IF(OR(S176&lt;&gt;0,T176&lt;&gt;0,W176&lt;&gt;0,X176&lt;&gt;0),"error",""),""))</f>
        <v/>
      </c>
      <c r="BE176" s="422" t="str">
        <f t="shared" si="63"/>
        <v/>
      </c>
      <c r="BF176" s="422" t="str">
        <f t="shared" si="64"/>
        <v/>
      </c>
      <c r="BG176" s="422"/>
      <c r="BH176" s="422" t="str">
        <f t="shared" si="49"/>
        <v/>
      </c>
      <c r="BI176" s="422" t="str">
        <f t="shared" si="50"/>
        <v/>
      </c>
      <c r="BJ176" s="422" t="str">
        <f t="shared" si="51"/>
        <v/>
      </c>
      <c r="BK176" s="422" t="str">
        <f>IF(E176="","",IF(フラグ管理用!AD170=2,IF(AND(フラグ管理用!E170=2,フラグ管理用!AA170=1),"","error"),""))</f>
        <v/>
      </c>
      <c r="BL176" s="422" t="str">
        <f>IF(E176="","",IF(AND(フラグ管理用!E170=1,フラグ管理用!K170=1,H176&lt;&gt;"妊娠出産子育て支援交付金"),"error",""))</f>
        <v/>
      </c>
      <c r="BM176" s="422"/>
      <c r="BN176" s="422" t="str">
        <f t="shared" si="52"/>
        <v/>
      </c>
      <c r="BO176" s="422" t="str">
        <f>IF(E176="","",IF(フラグ管理用!AF170=29,"error",IF(AND(フラグ管理用!AO170="事業始期_通常",フラグ管理用!AF170&lt;17),"error",IF(AND(フラグ管理用!AO170="事業始期_補助",フラグ管理用!AF170&lt;14),"error",""))))</f>
        <v/>
      </c>
      <c r="BP176" s="422" t="str">
        <f t="shared" si="53"/>
        <v/>
      </c>
      <c r="BQ176" s="422" t="str">
        <f>IF(E176="","",IF(AND(フラグ管理用!AP170="事業終期_通常",OR(フラグ管理用!AG170&lt;17,フラグ管理用!AG170&gt;28)),"error",IF(AND(フラグ管理用!AP170="事業終期_基金",フラグ管理用!AG170&lt;17),"error","")))</f>
        <v/>
      </c>
      <c r="BR176" s="422" t="str">
        <f>IF(E176="","",IF(VLOOKUP(AF176,―!$X$2:$Y$30,2,FALSE)&lt;=VLOOKUP(AG176,―!$X$2:$Y$30,2,FALSE),"","error"))</f>
        <v/>
      </c>
      <c r="BS176" s="422" t="str">
        <f t="shared" si="54"/>
        <v/>
      </c>
      <c r="BT176" s="422" t="str">
        <f t="shared" si="55"/>
        <v/>
      </c>
      <c r="BU176" s="422" t="str">
        <f>IF(E176="","",IF(AND(フラグ管理用!AQ170="予算区分_地単_通常",フラグ管理用!AL170&gt;3),"error",IF(AND(フラグ管理用!AQ170="予算区分_地単_検査等",フラグ管理用!AL170&gt;6),"error",IF(AND(フラグ管理用!AQ170="予算区分_補助",フラグ管理用!AL170&lt;7),"error",""))))</f>
        <v/>
      </c>
      <c r="BV176" s="452" t="str">
        <f>フラグ管理用!AW170</f>
        <v/>
      </c>
      <c r="BW176" s="457" t="str">
        <f t="shared" si="56"/>
        <v/>
      </c>
    </row>
    <row r="177" spans="1:75">
      <c r="A177" s="6"/>
      <c r="B177" s="14"/>
      <c r="C177" s="40">
        <v>147</v>
      </c>
      <c r="D177" s="50"/>
      <c r="E177" s="57"/>
      <c r="F177" s="57"/>
      <c r="G177" s="78"/>
      <c r="H177" s="86"/>
      <c r="I177" s="96" t="str">
        <f>IF(E177="補",VLOOKUP(H177,'事業名一覧 '!$A$3:$C$55,3,FALSE),"")</f>
        <v/>
      </c>
      <c r="J177" s="112"/>
      <c r="K177" s="112"/>
      <c r="L177" s="112"/>
      <c r="M177" s="112"/>
      <c r="N177" s="112"/>
      <c r="O177" s="112"/>
      <c r="P177" s="86"/>
      <c r="Q177" s="181" t="str">
        <f t="shared" si="44"/>
        <v/>
      </c>
      <c r="R177" s="194" t="str">
        <f t="shared" si="58"/>
        <v/>
      </c>
      <c r="S177" s="202"/>
      <c r="T177" s="213"/>
      <c r="U177" s="213"/>
      <c r="V177" s="213"/>
      <c r="W177" s="235"/>
      <c r="X177" s="235"/>
      <c r="Y177" s="213"/>
      <c r="Z177" s="213"/>
      <c r="AA177" s="86"/>
      <c r="AB177" s="112"/>
      <c r="AC177" s="112"/>
      <c r="AD177" s="112"/>
      <c r="AE177" s="57"/>
      <c r="AF177" s="57"/>
      <c r="AG177" s="57"/>
      <c r="AH177" s="321"/>
      <c r="AI177" s="321"/>
      <c r="AJ177" s="86"/>
      <c r="AK177" s="86"/>
      <c r="AL177" s="354"/>
      <c r="AM177" s="372"/>
      <c r="AN177" s="381"/>
      <c r="AO177" s="392" t="str">
        <f t="shared" si="45"/>
        <v/>
      </c>
      <c r="AP177" s="397" t="str">
        <f t="shared" si="59"/>
        <v/>
      </c>
      <c r="AQ177" s="402" t="str">
        <f t="shared" si="57"/>
        <v/>
      </c>
      <c r="AR177" s="407" t="str">
        <f>IF(E177="","",IF(AND(フラグ管理用!G171=2,フラグ管理用!F171=1),"error",""))</f>
        <v/>
      </c>
      <c r="AS177" s="407" t="str">
        <f>IF(E177="","",IF(AND(フラグ管理用!G171=2,フラグ管理用!E171=1),"error",""))</f>
        <v/>
      </c>
      <c r="AT177" s="415" t="str">
        <f t="shared" si="60"/>
        <v/>
      </c>
      <c r="AU177" s="422" t="str">
        <f>IF(E177="","",IF(フラグ管理用!AX171=1,"",IF(AND(フラグ管理用!E171=1,フラグ管理用!J171=1),"",IF(AND(フラグ管理用!E171=2,フラグ管理用!F171=1,フラグ管理用!J171=1),"",IF(AND(フラグ管理用!E171=2,フラグ管理用!F171=2,フラグ管理用!G171=1),"",IF(AND(フラグ管理用!E171=2,フラグ管理用!F171=2,フラグ管理用!G171=2,フラグ管理用!K171=1),"","error"))))))</f>
        <v/>
      </c>
      <c r="AV177" s="428" t="str">
        <f t="shared" si="61"/>
        <v/>
      </c>
      <c r="AW177" s="428" t="str">
        <f t="shared" si="46"/>
        <v/>
      </c>
      <c r="AX177" s="428" t="str">
        <f t="shared" si="47"/>
        <v/>
      </c>
      <c r="AY177" s="428" t="str">
        <f>IF(E177="","",IF(AND(フラグ管理用!J171=1,フラグ管理用!O171=1),"",IF(AND(フラグ管理用!K171=1,フラグ管理用!O171&gt;1,フラグ管理用!G171=1),"","error")))</f>
        <v/>
      </c>
      <c r="AZ177" s="428" t="str">
        <f>IF(E177="","",IF(AND(フラグ管理用!O171=10,ISBLANK(P177)=FALSE),"",IF(AND(フラグ管理用!O171&lt;10,ISBLANK(P177)=TRUE),"","error")))</f>
        <v/>
      </c>
      <c r="BA177" s="422" t="str">
        <f t="shared" si="48"/>
        <v/>
      </c>
      <c r="BB177" s="422" t="str">
        <f t="shared" si="62"/>
        <v/>
      </c>
      <c r="BC177" s="422" t="str">
        <f>IF(E177="","",IF(AND(フラグ管理用!F171=2,フラグ管理用!J171=1),IF(OR(U177&lt;&gt;0,V177&lt;&gt;0,W177&lt;&gt;0,X177&lt;&gt;0),"error",""),""))</f>
        <v/>
      </c>
      <c r="BD177" s="422" t="str">
        <f>IF(E177="","",IF(AND(フラグ管理用!K171=1,フラグ管理用!G171=1),IF(OR(S177&lt;&gt;0,T177&lt;&gt;0,W177&lt;&gt;0,X177&lt;&gt;0),"error",""),""))</f>
        <v/>
      </c>
      <c r="BE177" s="422" t="str">
        <f t="shared" si="63"/>
        <v/>
      </c>
      <c r="BF177" s="422" t="str">
        <f t="shared" si="64"/>
        <v/>
      </c>
      <c r="BG177" s="422"/>
      <c r="BH177" s="422" t="str">
        <f t="shared" si="49"/>
        <v/>
      </c>
      <c r="BI177" s="422" t="str">
        <f t="shared" si="50"/>
        <v/>
      </c>
      <c r="BJ177" s="422" t="str">
        <f t="shared" si="51"/>
        <v/>
      </c>
      <c r="BK177" s="422" t="str">
        <f>IF(E177="","",IF(フラグ管理用!AD171=2,IF(AND(フラグ管理用!E171=2,フラグ管理用!AA171=1),"","error"),""))</f>
        <v/>
      </c>
      <c r="BL177" s="422" t="str">
        <f>IF(E177="","",IF(AND(フラグ管理用!E171=1,フラグ管理用!K171=1,H177&lt;&gt;"妊娠出産子育て支援交付金"),"error",""))</f>
        <v/>
      </c>
      <c r="BM177" s="422"/>
      <c r="BN177" s="422" t="str">
        <f t="shared" si="52"/>
        <v/>
      </c>
      <c r="BO177" s="422" t="str">
        <f>IF(E177="","",IF(フラグ管理用!AF171=29,"error",IF(AND(フラグ管理用!AO171="事業始期_通常",フラグ管理用!AF171&lt;17),"error",IF(AND(フラグ管理用!AO171="事業始期_補助",フラグ管理用!AF171&lt;14),"error",""))))</f>
        <v/>
      </c>
      <c r="BP177" s="422" t="str">
        <f t="shared" si="53"/>
        <v/>
      </c>
      <c r="BQ177" s="422" t="str">
        <f>IF(E177="","",IF(AND(フラグ管理用!AP171="事業終期_通常",OR(フラグ管理用!AG171&lt;17,フラグ管理用!AG171&gt;28)),"error",IF(AND(フラグ管理用!AP171="事業終期_基金",フラグ管理用!AG171&lt;17),"error","")))</f>
        <v/>
      </c>
      <c r="BR177" s="422" t="str">
        <f>IF(E177="","",IF(VLOOKUP(AF177,―!$X$2:$Y$30,2,FALSE)&lt;=VLOOKUP(AG177,―!$X$2:$Y$30,2,FALSE),"","error"))</f>
        <v/>
      </c>
      <c r="BS177" s="422" t="str">
        <f t="shared" si="54"/>
        <v/>
      </c>
      <c r="BT177" s="422" t="str">
        <f t="shared" si="55"/>
        <v/>
      </c>
      <c r="BU177" s="422" t="str">
        <f>IF(E177="","",IF(AND(フラグ管理用!AQ171="予算区分_地単_通常",フラグ管理用!AL171&gt;3),"error",IF(AND(フラグ管理用!AQ171="予算区分_地単_検査等",フラグ管理用!AL171&gt;6),"error",IF(AND(フラグ管理用!AQ171="予算区分_補助",フラグ管理用!AL171&lt;7),"error",""))))</f>
        <v/>
      </c>
      <c r="BV177" s="452" t="str">
        <f>フラグ管理用!AW171</f>
        <v/>
      </c>
      <c r="BW177" s="457" t="str">
        <f t="shared" si="56"/>
        <v/>
      </c>
    </row>
    <row r="178" spans="1:75">
      <c r="A178" s="6"/>
      <c r="B178" s="14"/>
      <c r="C178" s="40">
        <v>148</v>
      </c>
      <c r="D178" s="50"/>
      <c r="E178" s="57"/>
      <c r="F178" s="57"/>
      <c r="G178" s="78"/>
      <c r="H178" s="86"/>
      <c r="I178" s="96" t="str">
        <f>IF(E178="補",VLOOKUP(H178,'事業名一覧 '!$A$3:$C$55,3,FALSE),"")</f>
        <v/>
      </c>
      <c r="J178" s="112"/>
      <c r="K178" s="112"/>
      <c r="L178" s="112"/>
      <c r="M178" s="112"/>
      <c r="N178" s="112"/>
      <c r="O178" s="112"/>
      <c r="P178" s="86"/>
      <c r="Q178" s="181" t="str">
        <f t="shared" si="44"/>
        <v/>
      </c>
      <c r="R178" s="194" t="str">
        <f t="shared" si="58"/>
        <v/>
      </c>
      <c r="S178" s="202"/>
      <c r="T178" s="213"/>
      <c r="U178" s="213"/>
      <c r="V178" s="213"/>
      <c r="W178" s="235"/>
      <c r="X178" s="235"/>
      <c r="Y178" s="213"/>
      <c r="Z178" s="213"/>
      <c r="AA178" s="86"/>
      <c r="AB178" s="112"/>
      <c r="AC178" s="112"/>
      <c r="AD178" s="112"/>
      <c r="AE178" s="57"/>
      <c r="AF178" s="57"/>
      <c r="AG178" s="57"/>
      <c r="AH178" s="321"/>
      <c r="AI178" s="321"/>
      <c r="AJ178" s="86"/>
      <c r="AK178" s="86"/>
      <c r="AL178" s="354"/>
      <c r="AM178" s="372"/>
      <c r="AN178" s="381"/>
      <c r="AO178" s="392" t="str">
        <f t="shared" si="45"/>
        <v/>
      </c>
      <c r="AP178" s="397" t="str">
        <f t="shared" si="59"/>
        <v/>
      </c>
      <c r="AQ178" s="402" t="str">
        <f t="shared" si="57"/>
        <v/>
      </c>
      <c r="AR178" s="407" t="str">
        <f>IF(E178="","",IF(AND(フラグ管理用!G172=2,フラグ管理用!F172=1),"error",""))</f>
        <v/>
      </c>
      <c r="AS178" s="407" t="str">
        <f>IF(E178="","",IF(AND(フラグ管理用!G172=2,フラグ管理用!E172=1),"error",""))</f>
        <v/>
      </c>
      <c r="AT178" s="415" t="str">
        <f t="shared" si="60"/>
        <v/>
      </c>
      <c r="AU178" s="422" t="str">
        <f>IF(E178="","",IF(フラグ管理用!AX172=1,"",IF(AND(フラグ管理用!E172=1,フラグ管理用!J172=1),"",IF(AND(フラグ管理用!E172=2,フラグ管理用!F172=1,フラグ管理用!J172=1),"",IF(AND(フラグ管理用!E172=2,フラグ管理用!F172=2,フラグ管理用!G172=1),"",IF(AND(フラグ管理用!E172=2,フラグ管理用!F172=2,フラグ管理用!G172=2,フラグ管理用!K172=1),"","error"))))))</f>
        <v/>
      </c>
      <c r="AV178" s="428" t="str">
        <f t="shared" si="61"/>
        <v/>
      </c>
      <c r="AW178" s="428" t="str">
        <f t="shared" si="46"/>
        <v/>
      </c>
      <c r="AX178" s="428" t="str">
        <f t="shared" si="47"/>
        <v/>
      </c>
      <c r="AY178" s="428" t="str">
        <f>IF(E178="","",IF(AND(フラグ管理用!J172=1,フラグ管理用!O172=1),"",IF(AND(フラグ管理用!K172=1,フラグ管理用!O172&gt;1,フラグ管理用!G172=1),"","error")))</f>
        <v/>
      </c>
      <c r="AZ178" s="428" t="str">
        <f>IF(E178="","",IF(AND(フラグ管理用!O172=10,ISBLANK(P178)=FALSE),"",IF(AND(フラグ管理用!O172&lt;10,ISBLANK(P178)=TRUE),"","error")))</f>
        <v/>
      </c>
      <c r="BA178" s="422" t="str">
        <f t="shared" si="48"/>
        <v/>
      </c>
      <c r="BB178" s="422" t="str">
        <f t="shared" si="62"/>
        <v/>
      </c>
      <c r="BC178" s="422" t="str">
        <f>IF(E178="","",IF(AND(フラグ管理用!F172=2,フラグ管理用!J172=1),IF(OR(U178&lt;&gt;0,V178&lt;&gt;0,W178&lt;&gt;0,X178&lt;&gt;0),"error",""),""))</f>
        <v/>
      </c>
      <c r="BD178" s="422" t="str">
        <f>IF(E178="","",IF(AND(フラグ管理用!K172=1,フラグ管理用!G172=1),IF(OR(S178&lt;&gt;0,T178&lt;&gt;0,W178&lt;&gt;0,X178&lt;&gt;0),"error",""),""))</f>
        <v/>
      </c>
      <c r="BE178" s="422" t="str">
        <f t="shared" si="63"/>
        <v/>
      </c>
      <c r="BF178" s="422" t="str">
        <f t="shared" si="64"/>
        <v/>
      </c>
      <c r="BG178" s="422"/>
      <c r="BH178" s="422" t="str">
        <f t="shared" si="49"/>
        <v/>
      </c>
      <c r="BI178" s="422" t="str">
        <f t="shared" si="50"/>
        <v/>
      </c>
      <c r="BJ178" s="422" t="str">
        <f t="shared" si="51"/>
        <v/>
      </c>
      <c r="BK178" s="422" t="str">
        <f>IF(E178="","",IF(フラグ管理用!AD172=2,IF(AND(フラグ管理用!E172=2,フラグ管理用!AA172=1),"","error"),""))</f>
        <v/>
      </c>
      <c r="BL178" s="422" t="str">
        <f>IF(E178="","",IF(AND(フラグ管理用!E172=1,フラグ管理用!K172=1,H178&lt;&gt;"妊娠出産子育て支援交付金"),"error",""))</f>
        <v/>
      </c>
      <c r="BM178" s="422"/>
      <c r="BN178" s="422" t="str">
        <f t="shared" si="52"/>
        <v/>
      </c>
      <c r="BO178" s="422" t="str">
        <f>IF(E178="","",IF(フラグ管理用!AF172=29,"error",IF(AND(フラグ管理用!AO172="事業始期_通常",フラグ管理用!AF172&lt;17),"error",IF(AND(フラグ管理用!AO172="事業始期_補助",フラグ管理用!AF172&lt;14),"error",""))))</f>
        <v/>
      </c>
      <c r="BP178" s="422" t="str">
        <f t="shared" si="53"/>
        <v/>
      </c>
      <c r="BQ178" s="422" t="str">
        <f>IF(E178="","",IF(AND(フラグ管理用!AP172="事業終期_通常",OR(フラグ管理用!AG172&lt;17,フラグ管理用!AG172&gt;28)),"error",IF(AND(フラグ管理用!AP172="事業終期_基金",フラグ管理用!AG172&lt;17),"error","")))</f>
        <v/>
      </c>
      <c r="BR178" s="422" t="str">
        <f>IF(E178="","",IF(VLOOKUP(AF178,―!$X$2:$Y$30,2,FALSE)&lt;=VLOOKUP(AG178,―!$X$2:$Y$30,2,FALSE),"","error"))</f>
        <v/>
      </c>
      <c r="BS178" s="422" t="str">
        <f t="shared" si="54"/>
        <v/>
      </c>
      <c r="BT178" s="422" t="str">
        <f t="shared" si="55"/>
        <v/>
      </c>
      <c r="BU178" s="422" t="str">
        <f>IF(E178="","",IF(AND(フラグ管理用!AQ172="予算区分_地単_通常",フラグ管理用!AL172&gt;3),"error",IF(AND(フラグ管理用!AQ172="予算区分_地単_検査等",フラグ管理用!AL172&gt;6),"error",IF(AND(フラグ管理用!AQ172="予算区分_補助",フラグ管理用!AL172&lt;7),"error",""))))</f>
        <v/>
      </c>
      <c r="BV178" s="452" t="str">
        <f>フラグ管理用!AW172</f>
        <v/>
      </c>
      <c r="BW178" s="457" t="str">
        <f t="shared" si="56"/>
        <v/>
      </c>
    </row>
    <row r="179" spans="1:75">
      <c r="A179" s="6"/>
      <c r="B179" s="14"/>
      <c r="C179" s="40">
        <v>149</v>
      </c>
      <c r="D179" s="50"/>
      <c r="E179" s="57"/>
      <c r="F179" s="57"/>
      <c r="G179" s="78"/>
      <c r="H179" s="86"/>
      <c r="I179" s="96" t="str">
        <f>IF(E179="補",VLOOKUP(H179,'事業名一覧 '!$A$3:$C$55,3,FALSE),"")</f>
        <v/>
      </c>
      <c r="J179" s="112"/>
      <c r="K179" s="112"/>
      <c r="L179" s="112"/>
      <c r="M179" s="112"/>
      <c r="N179" s="112"/>
      <c r="O179" s="112"/>
      <c r="P179" s="86"/>
      <c r="Q179" s="181" t="str">
        <f t="shared" si="44"/>
        <v/>
      </c>
      <c r="R179" s="194" t="str">
        <f t="shared" si="58"/>
        <v/>
      </c>
      <c r="S179" s="202"/>
      <c r="T179" s="213"/>
      <c r="U179" s="213"/>
      <c r="V179" s="213"/>
      <c r="W179" s="235"/>
      <c r="X179" s="235"/>
      <c r="Y179" s="213"/>
      <c r="Z179" s="213"/>
      <c r="AA179" s="86"/>
      <c r="AB179" s="112"/>
      <c r="AC179" s="112"/>
      <c r="AD179" s="112"/>
      <c r="AE179" s="57"/>
      <c r="AF179" s="57"/>
      <c r="AG179" s="57"/>
      <c r="AH179" s="321"/>
      <c r="AI179" s="321"/>
      <c r="AJ179" s="86"/>
      <c r="AK179" s="86"/>
      <c r="AL179" s="354"/>
      <c r="AM179" s="372"/>
      <c r="AN179" s="381"/>
      <c r="AO179" s="392" t="str">
        <f t="shared" si="45"/>
        <v/>
      </c>
      <c r="AP179" s="397" t="str">
        <f t="shared" si="59"/>
        <v/>
      </c>
      <c r="AQ179" s="402" t="str">
        <f t="shared" si="57"/>
        <v/>
      </c>
      <c r="AR179" s="407" t="str">
        <f>IF(E179="","",IF(AND(フラグ管理用!G173=2,フラグ管理用!F173=1),"error",""))</f>
        <v/>
      </c>
      <c r="AS179" s="407" t="str">
        <f>IF(E179="","",IF(AND(フラグ管理用!G173=2,フラグ管理用!E173=1),"error",""))</f>
        <v/>
      </c>
      <c r="AT179" s="415" t="str">
        <f t="shared" si="60"/>
        <v/>
      </c>
      <c r="AU179" s="422" t="str">
        <f>IF(E179="","",IF(フラグ管理用!AX173=1,"",IF(AND(フラグ管理用!E173=1,フラグ管理用!J173=1),"",IF(AND(フラグ管理用!E173=2,フラグ管理用!F173=1,フラグ管理用!J173=1),"",IF(AND(フラグ管理用!E173=2,フラグ管理用!F173=2,フラグ管理用!G173=1),"",IF(AND(フラグ管理用!E173=2,フラグ管理用!F173=2,フラグ管理用!G173=2,フラグ管理用!K173=1),"","error"))))))</f>
        <v/>
      </c>
      <c r="AV179" s="428" t="str">
        <f t="shared" si="61"/>
        <v/>
      </c>
      <c r="AW179" s="428" t="str">
        <f t="shared" si="46"/>
        <v/>
      </c>
      <c r="AX179" s="428" t="str">
        <f t="shared" si="47"/>
        <v/>
      </c>
      <c r="AY179" s="428" t="str">
        <f>IF(E179="","",IF(AND(フラグ管理用!J173=1,フラグ管理用!O173=1),"",IF(AND(フラグ管理用!K173=1,フラグ管理用!O173&gt;1,フラグ管理用!G173=1),"","error")))</f>
        <v/>
      </c>
      <c r="AZ179" s="428" t="str">
        <f>IF(E179="","",IF(AND(フラグ管理用!O173=10,ISBLANK(P179)=FALSE),"",IF(AND(フラグ管理用!O173&lt;10,ISBLANK(P179)=TRUE),"","error")))</f>
        <v/>
      </c>
      <c r="BA179" s="422" t="str">
        <f t="shared" si="48"/>
        <v/>
      </c>
      <c r="BB179" s="422" t="str">
        <f t="shared" si="62"/>
        <v/>
      </c>
      <c r="BC179" s="422" t="str">
        <f>IF(E179="","",IF(AND(フラグ管理用!F173=2,フラグ管理用!J173=1),IF(OR(U179&lt;&gt;0,V179&lt;&gt;0,W179&lt;&gt;0,X179&lt;&gt;0),"error",""),""))</f>
        <v/>
      </c>
      <c r="BD179" s="422" t="str">
        <f>IF(E179="","",IF(AND(フラグ管理用!K173=1,フラグ管理用!G173=1),IF(OR(S179&lt;&gt;0,T179&lt;&gt;0,W179&lt;&gt;0,X179&lt;&gt;0),"error",""),""))</f>
        <v/>
      </c>
      <c r="BE179" s="422" t="str">
        <f t="shared" si="63"/>
        <v/>
      </c>
      <c r="BF179" s="422" t="str">
        <f t="shared" si="64"/>
        <v/>
      </c>
      <c r="BG179" s="422"/>
      <c r="BH179" s="422" t="str">
        <f t="shared" si="49"/>
        <v/>
      </c>
      <c r="BI179" s="422" t="str">
        <f t="shared" si="50"/>
        <v/>
      </c>
      <c r="BJ179" s="422" t="str">
        <f t="shared" si="51"/>
        <v/>
      </c>
      <c r="BK179" s="422" t="str">
        <f>IF(E179="","",IF(フラグ管理用!AD173=2,IF(AND(フラグ管理用!E173=2,フラグ管理用!AA173=1),"","error"),""))</f>
        <v/>
      </c>
      <c r="BL179" s="422" t="str">
        <f>IF(E179="","",IF(AND(フラグ管理用!E173=1,フラグ管理用!K173=1,H179&lt;&gt;"妊娠出産子育て支援交付金"),"error",""))</f>
        <v/>
      </c>
      <c r="BM179" s="422"/>
      <c r="BN179" s="422" t="str">
        <f t="shared" si="52"/>
        <v/>
      </c>
      <c r="BO179" s="422" t="str">
        <f>IF(E179="","",IF(フラグ管理用!AF173=29,"error",IF(AND(フラグ管理用!AO173="事業始期_通常",フラグ管理用!AF173&lt;17),"error",IF(AND(フラグ管理用!AO173="事業始期_補助",フラグ管理用!AF173&lt;14),"error",""))))</f>
        <v/>
      </c>
      <c r="BP179" s="422" t="str">
        <f t="shared" si="53"/>
        <v/>
      </c>
      <c r="BQ179" s="422" t="str">
        <f>IF(E179="","",IF(AND(フラグ管理用!AP173="事業終期_通常",OR(フラグ管理用!AG173&lt;17,フラグ管理用!AG173&gt;28)),"error",IF(AND(フラグ管理用!AP173="事業終期_基金",フラグ管理用!AG173&lt;17),"error","")))</f>
        <v/>
      </c>
      <c r="BR179" s="422" t="str">
        <f>IF(E179="","",IF(VLOOKUP(AF179,―!$X$2:$Y$30,2,FALSE)&lt;=VLOOKUP(AG179,―!$X$2:$Y$30,2,FALSE),"","error"))</f>
        <v/>
      </c>
      <c r="BS179" s="422" t="str">
        <f t="shared" si="54"/>
        <v/>
      </c>
      <c r="BT179" s="422" t="str">
        <f t="shared" si="55"/>
        <v/>
      </c>
      <c r="BU179" s="422" t="str">
        <f>IF(E179="","",IF(AND(フラグ管理用!AQ173="予算区分_地単_通常",フラグ管理用!AL173&gt;3),"error",IF(AND(フラグ管理用!AQ173="予算区分_地単_検査等",フラグ管理用!AL173&gt;6),"error",IF(AND(フラグ管理用!AQ173="予算区分_補助",フラグ管理用!AL173&lt;7),"error",""))))</f>
        <v/>
      </c>
      <c r="BV179" s="452" t="str">
        <f>フラグ管理用!AW173</f>
        <v/>
      </c>
      <c r="BW179" s="457" t="str">
        <f t="shared" si="56"/>
        <v/>
      </c>
    </row>
    <row r="180" spans="1:75">
      <c r="A180" s="6"/>
      <c r="B180" s="14"/>
      <c r="C180" s="40">
        <v>150</v>
      </c>
      <c r="D180" s="50"/>
      <c r="E180" s="57"/>
      <c r="F180" s="57"/>
      <c r="G180" s="78"/>
      <c r="H180" s="86"/>
      <c r="I180" s="96" t="str">
        <f>IF(E180="補",VLOOKUP(H180,'事業名一覧 '!$A$3:$C$55,3,FALSE),"")</f>
        <v/>
      </c>
      <c r="J180" s="112"/>
      <c r="K180" s="112"/>
      <c r="L180" s="112"/>
      <c r="M180" s="112"/>
      <c r="N180" s="112"/>
      <c r="O180" s="112"/>
      <c r="P180" s="86"/>
      <c r="Q180" s="181" t="str">
        <f t="shared" si="44"/>
        <v/>
      </c>
      <c r="R180" s="194" t="str">
        <f t="shared" si="58"/>
        <v/>
      </c>
      <c r="S180" s="202"/>
      <c r="T180" s="213"/>
      <c r="U180" s="213"/>
      <c r="V180" s="213"/>
      <c r="W180" s="235"/>
      <c r="X180" s="235"/>
      <c r="Y180" s="213"/>
      <c r="Z180" s="213"/>
      <c r="AA180" s="86"/>
      <c r="AB180" s="112"/>
      <c r="AC180" s="112"/>
      <c r="AD180" s="112"/>
      <c r="AE180" s="57"/>
      <c r="AF180" s="57"/>
      <c r="AG180" s="57"/>
      <c r="AH180" s="321"/>
      <c r="AI180" s="321"/>
      <c r="AJ180" s="86"/>
      <c r="AK180" s="86"/>
      <c r="AL180" s="354"/>
      <c r="AM180" s="372"/>
      <c r="AN180" s="381"/>
      <c r="AO180" s="392" t="str">
        <f t="shared" si="45"/>
        <v/>
      </c>
      <c r="AP180" s="397" t="str">
        <f t="shared" si="59"/>
        <v/>
      </c>
      <c r="AQ180" s="402" t="str">
        <f t="shared" si="57"/>
        <v/>
      </c>
      <c r="AR180" s="407" t="str">
        <f>IF(E180="","",IF(AND(フラグ管理用!G174=2,フラグ管理用!F174=1),"error",""))</f>
        <v/>
      </c>
      <c r="AS180" s="407" t="str">
        <f>IF(E180="","",IF(AND(フラグ管理用!G174=2,フラグ管理用!E174=1),"error",""))</f>
        <v/>
      </c>
      <c r="AT180" s="415" t="str">
        <f t="shared" si="60"/>
        <v/>
      </c>
      <c r="AU180" s="422" t="str">
        <f>IF(E180="","",IF(フラグ管理用!AX174=1,"",IF(AND(フラグ管理用!E174=1,フラグ管理用!J174=1),"",IF(AND(フラグ管理用!E174=2,フラグ管理用!F174=1,フラグ管理用!J174=1),"",IF(AND(フラグ管理用!E174=2,フラグ管理用!F174=2,フラグ管理用!G174=1),"",IF(AND(フラグ管理用!E174=2,フラグ管理用!F174=2,フラグ管理用!G174=2,フラグ管理用!K174=1),"","error"))))))</f>
        <v/>
      </c>
      <c r="AV180" s="428" t="str">
        <f t="shared" si="61"/>
        <v/>
      </c>
      <c r="AW180" s="428" t="str">
        <f t="shared" si="46"/>
        <v/>
      </c>
      <c r="AX180" s="428" t="str">
        <f t="shared" si="47"/>
        <v/>
      </c>
      <c r="AY180" s="428" t="str">
        <f>IF(E180="","",IF(AND(フラグ管理用!J174=1,フラグ管理用!O174=1),"",IF(AND(フラグ管理用!K174=1,フラグ管理用!O174&gt;1,フラグ管理用!G174=1),"","error")))</f>
        <v/>
      </c>
      <c r="AZ180" s="428" t="str">
        <f>IF(E180="","",IF(AND(フラグ管理用!O174=10,ISBLANK(P180)=FALSE),"",IF(AND(フラグ管理用!O174&lt;10,ISBLANK(P180)=TRUE),"","error")))</f>
        <v/>
      </c>
      <c r="BA180" s="422" t="str">
        <f t="shared" si="48"/>
        <v/>
      </c>
      <c r="BB180" s="422" t="str">
        <f t="shared" si="62"/>
        <v/>
      </c>
      <c r="BC180" s="422" t="str">
        <f>IF(E180="","",IF(AND(フラグ管理用!F174=2,フラグ管理用!J174=1),IF(OR(U180&lt;&gt;0,V180&lt;&gt;0,W180&lt;&gt;0,X180&lt;&gt;0),"error",""),""))</f>
        <v/>
      </c>
      <c r="BD180" s="422" t="str">
        <f>IF(E180="","",IF(AND(フラグ管理用!K174=1,フラグ管理用!G174=1),IF(OR(S180&lt;&gt;0,T180&lt;&gt;0,W180&lt;&gt;0,X180&lt;&gt;0),"error",""),""))</f>
        <v/>
      </c>
      <c r="BE180" s="422" t="str">
        <f t="shared" si="63"/>
        <v/>
      </c>
      <c r="BF180" s="422" t="str">
        <f t="shared" si="64"/>
        <v/>
      </c>
      <c r="BG180" s="422"/>
      <c r="BH180" s="422" t="str">
        <f t="shared" si="49"/>
        <v/>
      </c>
      <c r="BI180" s="422" t="str">
        <f t="shared" si="50"/>
        <v/>
      </c>
      <c r="BJ180" s="422" t="str">
        <f t="shared" si="51"/>
        <v/>
      </c>
      <c r="BK180" s="422" t="str">
        <f>IF(E180="","",IF(フラグ管理用!AD174=2,IF(AND(フラグ管理用!E174=2,フラグ管理用!AA174=1),"","error"),""))</f>
        <v/>
      </c>
      <c r="BL180" s="422" t="str">
        <f>IF(E180="","",IF(AND(フラグ管理用!E174=1,フラグ管理用!K174=1,H180&lt;&gt;"妊娠出産子育て支援交付金"),"error",""))</f>
        <v/>
      </c>
      <c r="BM180" s="422"/>
      <c r="BN180" s="422" t="str">
        <f t="shared" si="52"/>
        <v/>
      </c>
      <c r="BO180" s="422" t="str">
        <f>IF(E180="","",IF(フラグ管理用!AF174=29,"error",IF(AND(フラグ管理用!AO174="事業始期_通常",フラグ管理用!AF174&lt;17),"error",IF(AND(フラグ管理用!AO174="事業始期_補助",フラグ管理用!AF174&lt;14),"error",""))))</f>
        <v/>
      </c>
      <c r="BP180" s="422" t="str">
        <f t="shared" si="53"/>
        <v/>
      </c>
      <c r="BQ180" s="422" t="str">
        <f>IF(E180="","",IF(AND(フラグ管理用!AP174="事業終期_通常",OR(フラグ管理用!AG174&lt;17,フラグ管理用!AG174&gt;28)),"error",IF(AND(フラグ管理用!AP174="事業終期_基金",フラグ管理用!AG174&lt;17),"error","")))</f>
        <v/>
      </c>
      <c r="BR180" s="422" t="str">
        <f>IF(E180="","",IF(VLOOKUP(AF180,―!$X$2:$Y$30,2,FALSE)&lt;=VLOOKUP(AG180,―!$X$2:$Y$30,2,FALSE),"","error"))</f>
        <v/>
      </c>
      <c r="BS180" s="422" t="str">
        <f t="shared" si="54"/>
        <v/>
      </c>
      <c r="BT180" s="422" t="str">
        <f t="shared" si="55"/>
        <v/>
      </c>
      <c r="BU180" s="422" t="str">
        <f>IF(E180="","",IF(AND(フラグ管理用!AQ174="予算区分_地単_通常",フラグ管理用!AL174&gt;3),"error",IF(AND(フラグ管理用!AQ174="予算区分_地単_検査等",フラグ管理用!AL174&gt;6),"error",IF(AND(フラグ管理用!AQ174="予算区分_補助",フラグ管理用!AL174&lt;7),"error",""))))</f>
        <v/>
      </c>
      <c r="BV180" s="452" t="str">
        <f>フラグ管理用!AW174</f>
        <v/>
      </c>
      <c r="BW180" s="457" t="str">
        <f t="shared" si="56"/>
        <v/>
      </c>
    </row>
    <row r="181" spans="1:75">
      <c r="A181" s="6"/>
      <c r="B181" s="14"/>
      <c r="C181" s="40">
        <v>151</v>
      </c>
      <c r="D181" s="50"/>
      <c r="E181" s="57"/>
      <c r="F181" s="57"/>
      <c r="G181" s="78"/>
      <c r="H181" s="86"/>
      <c r="I181" s="96" t="str">
        <f>IF(E181="補",VLOOKUP(H181,'事業名一覧 '!$A$3:$C$55,3,FALSE),"")</f>
        <v/>
      </c>
      <c r="J181" s="112"/>
      <c r="K181" s="112"/>
      <c r="L181" s="112"/>
      <c r="M181" s="112"/>
      <c r="N181" s="112"/>
      <c r="O181" s="112"/>
      <c r="P181" s="86"/>
      <c r="Q181" s="181" t="str">
        <f t="shared" si="44"/>
        <v/>
      </c>
      <c r="R181" s="194" t="str">
        <f t="shared" si="58"/>
        <v/>
      </c>
      <c r="S181" s="202"/>
      <c r="T181" s="213"/>
      <c r="U181" s="213"/>
      <c r="V181" s="213"/>
      <c r="W181" s="235"/>
      <c r="X181" s="235"/>
      <c r="Y181" s="213"/>
      <c r="Z181" s="213"/>
      <c r="AA181" s="86"/>
      <c r="AB181" s="112"/>
      <c r="AC181" s="112"/>
      <c r="AD181" s="112"/>
      <c r="AE181" s="57"/>
      <c r="AF181" s="57"/>
      <c r="AG181" s="57"/>
      <c r="AH181" s="321"/>
      <c r="AI181" s="321"/>
      <c r="AJ181" s="86"/>
      <c r="AK181" s="86"/>
      <c r="AL181" s="354"/>
      <c r="AM181" s="372"/>
      <c r="AN181" s="381"/>
      <c r="AO181" s="392" t="str">
        <f t="shared" si="45"/>
        <v/>
      </c>
      <c r="AP181" s="397" t="str">
        <f t="shared" si="59"/>
        <v/>
      </c>
      <c r="AQ181" s="402" t="str">
        <f t="shared" si="57"/>
        <v/>
      </c>
      <c r="AR181" s="407" t="str">
        <f>IF(E181="","",IF(AND(フラグ管理用!G175=2,フラグ管理用!F175=1),"error",""))</f>
        <v/>
      </c>
      <c r="AS181" s="407" t="str">
        <f>IF(E181="","",IF(AND(フラグ管理用!G175=2,フラグ管理用!E175=1),"error",""))</f>
        <v/>
      </c>
      <c r="AT181" s="415" t="str">
        <f t="shared" si="60"/>
        <v/>
      </c>
      <c r="AU181" s="422" t="str">
        <f>IF(E181="","",IF(フラグ管理用!AX175=1,"",IF(AND(フラグ管理用!E175=1,フラグ管理用!J175=1),"",IF(AND(フラグ管理用!E175=2,フラグ管理用!F175=1,フラグ管理用!J175=1),"",IF(AND(フラグ管理用!E175=2,フラグ管理用!F175=2,フラグ管理用!G175=1),"",IF(AND(フラグ管理用!E175=2,フラグ管理用!F175=2,フラグ管理用!G175=2,フラグ管理用!K175=1),"","error"))))))</f>
        <v/>
      </c>
      <c r="AV181" s="428" t="str">
        <f t="shared" si="61"/>
        <v/>
      </c>
      <c r="AW181" s="428" t="str">
        <f t="shared" si="46"/>
        <v/>
      </c>
      <c r="AX181" s="428" t="str">
        <f t="shared" si="47"/>
        <v/>
      </c>
      <c r="AY181" s="428" t="str">
        <f>IF(E181="","",IF(AND(フラグ管理用!J175=1,フラグ管理用!O175=1),"",IF(AND(フラグ管理用!K175=1,フラグ管理用!O175&gt;1,フラグ管理用!G175=1),"","error")))</f>
        <v/>
      </c>
      <c r="AZ181" s="428" t="str">
        <f>IF(E181="","",IF(AND(フラグ管理用!O175=10,ISBLANK(P181)=FALSE),"",IF(AND(フラグ管理用!O175&lt;10,ISBLANK(P181)=TRUE),"","error")))</f>
        <v/>
      </c>
      <c r="BA181" s="422" t="str">
        <f t="shared" si="48"/>
        <v/>
      </c>
      <c r="BB181" s="422" t="str">
        <f t="shared" si="62"/>
        <v/>
      </c>
      <c r="BC181" s="422" t="str">
        <f>IF(E181="","",IF(AND(フラグ管理用!F175=2,フラグ管理用!J175=1),IF(OR(U181&lt;&gt;0,V181&lt;&gt;0,W181&lt;&gt;0,X181&lt;&gt;0),"error",""),""))</f>
        <v/>
      </c>
      <c r="BD181" s="422" t="str">
        <f>IF(E181="","",IF(AND(フラグ管理用!K175=1,フラグ管理用!G175=1),IF(OR(S181&lt;&gt;0,T181&lt;&gt;0,W181&lt;&gt;0,X181&lt;&gt;0),"error",""),""))</f>
        <v/>
      </c>
      <c r="BE181" s="422" t="str">
        <f t="shared" si="63"/>
        <v/>
      </c>
      <c r="BF181" s="422" t="str">
        <f t="shared" si="64"/>
        <v/>
      </c>
      <c r="BG181" s="422"/>
      <c r="BH181" s="422" t="str">
        <f t="shared" si="49"/>
        <v/>
      </c>
      <c r="BI181" s="422" t="str">
        <f t="shared" si="50"/>
        <v/>
      </c>
      <c r="BJ181" s="422" t="str">
        <f t="shared" si="51"/>
        <v/>
      </c>
      <c r="BK181" s="422" t="str">
        <f>IF(E181="","",IF(フラグ管理用!AD175=2,IF(AND(フラグ管理用!E175=2,フラグ管理用!AA175=1),"","error"),""))</f>
        <v/>
      </c>
      <c r="BL181" s="422" t="str">
        <f>IF(E181="","",IF(AND(フラグ管理用!E175=1,フラグ管理用!K175=1,H181&lt;&gt;"妊娠出産子育て支援交付金"),"error",""))</f>
        <v/>
      </c>
      <c r="BM181" s="422"/>
      <c r="BN181" s="422" t="str">
        <f t="shared" si="52"/>
        <v/>
      </c>
      <c r="BO181" s="422" t="str">
        <f>IF(E181="","",IF(フラグ管理用!AF175=29,"error",IF(AND(フラグ管理用!AO175="事業始期_通常",フラグ管理用!AF175&lt;17),"error",IF(AND(フラグ管理用!AO175="事業始期_補助",フラグ管理用!AF175&lt;14),"error",""))))</f>
        <v/>
      </c>
      <c r="BP181" s="422" t="str">
        <f t="shared" si="53"/>
        <v/>
      </c>
      <c r="BQ181" s="422" t="str">
        <f>IF(E181="","",IF(AND(フラグ管理用!AP175="事業終期_通常",OR(フラグ管理用!AG175&lt;17,フラグ管理用!AG175&gt;28)),"error",IF(AND(フラグ管理用!AP175="事業終期_基金",フラグ管理用!AG175&lt;17),"error","")))</f>
        <v/>
      </c>
      <c r="BR181" s="422" t="str">
        <f>IF(E181="","",IF(VLOOKUP(AF181,―!$X$2:$Y$30,2,FALSE)&lt;=VLOOKUP(AG181,―!$X$2:$Y$30,2,FALSE),"","error"))</f>
        <v/>
      </c>
      <c r="BS181" s="422" t="str">
        <f t="shared" si="54"/>
        <v/>
      </c>
      <c r="BT181" s="422" t="str">
        <f t="shared" si="55"/>
        <v/>
      </c>
      <c r="BU181" s="422" t="str">
        <f>IF(E181="","",IF(AND(フラグ管理用!AQ175="予算区分_地単_通常",フラグ管理用!AL175&gt;3),"error",IF(AND(フラグ管理用!AQ175="予算区分_地単_検査等",フラグ管理用!AL175&gt;6),"error",IF(AND(フラグ管理用!AQ175="予算区分_補助",フラグ管理用!AL175&lt;7),"error",""))))</f>
        <v/>
      </c>
      <c r="BV181" s="452" t="str">
        <f>フラグ管理用!AW175</f>
        <v/>
      </c>
      <c r="BW181" s="457" t="str">
        <f t="shared" si="56"/>
        <v/>
      </c>
    </row>
    <row r="182" spans="1:75">
      <c r="A182" s="6"/>
      <c r="B182" s="14"/>
      <c r="C182" s="40">
        <v>152</v>
      </c>
      <c r="D182" s="50"/>
      <c r="E182" s="57"/>
      <c r="F182" s="57"/>
      <c r="G182" s="78"/>
      <c r="H182" s="86"/>
      <c r="I182" s="96" t="str">
        <f>IF(E182="補",VLOOKUP(H182,'事業名一覧 '!$A$3:$C$55,3,FALSE),"")</f>
        <v/>
      </c>
      <c r="J182" s="112"/>
      <c r="K182" s="112"/>
      <c r="L182" s="112"/>
      <c r="M182" s="112"/>
      <c r="N182" s="112"/>
      <c r="O182" s="112"/>
      <c r="P182" s="86"/>
      <c r="Q182" s="181" t="str">
        <f t="shared" si="44"/>
        <v/>
      </c>
      <c r="R182" s="194" t="str">
        <f t="shared" si="58"/>
        <v/>
      </c>
      <c r="S182" s="202"/>
      <c r="T182" s="213"/>
      <c r="U182" s="213"/>
      <c r="V182" s="213"/>
      <c r="W182" s="235"/>
      <c r="X182" s="235"/>
      <c r="Y182" s="213"/>
      <c r="Z182" s="213"/>
      <c r="AA182" s="86"/>
      <c r="AB182" s="112"/>
      <c r="AC182" s="112"/>
      <c r="AD182" s="112"/>
      <c r="AE182" s="57"/>
      <c r="AF182" s="57"/>
      <c r="AG182" s="57"/>
      <c r="AH182" s="321"/>
      <c r="AI182" s="321"/>
      <c r="AJ182" s="86"/>
      <c r="AK182" s="86"/>
      <c r="AL182" s="354"/>
      <c r="AM182" s="372"/>
      <c r="AN182" s="381"/>
      <c r="AO182" s="392" t="str">
        <f t="shared" si="45"/>
        <v/>
      </c>
      <c r="AP182" s="397" t="str">
        <f t="shared" si="59"/>
        <v/>
      </c>
      <c r="AQ182" s="402" t="str">
        <f t="shared" si="57"/>
        <v/>
      </c>
      <c r="AR182" s="407" t="str">
        <f>IF(E182="","",IF(AND(フラグ管理用!G176=2,フラグ管理用!F176=1),"error",""))</f>
        <v/>
      </c>
      <c r="AS182" s="407" t="str">
        <f>IF(E182="","",IF(AND(フラグ管理用!G176=2,フラグ管理用!E176=1),"error",""))</f>
        <v/>
      </c>
      <c r="AT182" s="415" t="str">
        <f t="shared" si="60"/>
        <v/>
      </c>
      <c r="AU182" s="422" t="str">
        <f>IF(E182="","",IF(フラグ管理用!AX176=1,"",IF(AND(フラグ管理用!E176=1,フラグ管理用!J176=1),"",IF(AND(フラグ管理用!E176=2,フラグ管理用!F176=1,フラグ管理用!J176=1),"",IF(AND(フラグ管理用!E176=2,フラグ管理用!F176=2,フラグ管理用!G176=1),"",IF(AND(フラグ管理用!E176=2,フラグ管理用!F176=2,フラグ管理用!G176=2,フラグ管理用!K176=1),"","error"))))))</f>
        <v/>
      </c>
      <c r="AV182" s="428" t="str">
        <f t="shared" si="61"/>
        <v/>
      </c>
      <c r="AW182" s="428" t="str">
        <f t="shared" si="46"/>
        <v/>
      </c>
      <c r="AX182" s="428" t="str">
        <f t="shared" si="47"/>
        <v/>
      </c>
      <c r="AY182" s="428" t="str">
        <f>IF(E182="","",IF(AND(フラグ管理用!J176=1,フラグ管理用!O176=1),"",IF(AND(フラグ管理用!K176=1,フラグ管理用!O176&gt;1,フラグ管理用!G176=1),"","error")))</f>
        <v/>
      </c>
      <c r="AZ182" s="428" t="str">
        <f>IF(E182="","",IF(AND(フラグ管理用!O176=10,ISBLANK(P182)=FALSE),"",IF(AND(フラグ管理用!O176&lt;10,ISBLANK(P182)=TRUE),"","error")))</f>
        <v/>
      </c>
      <c r="BA182" s="422" t="str">
        <f t="shared" si="48"/>
        <v/>
      </c>
      <c r="BB182" s="422" t="str">
        <f t="shared" si="62"/>
        <v/>
      </c>
      <c r="BC182" s="422" t="str">
        <f>IF(E182="","",IF(AND(フラグ管理用!F176=2,フラグ管理用!J176=1),IF(OR(U182&lt;&gt;0,V182&lt;&gt;0,W182&lt;&gt;0,X182&lt;&gt;0),"error",""),""))</f>
        <v/>
      </c>
      <c r="BD182" s="422" t="str">
        <f>IF(E182="","",IF(AND(フラグ管理用!K176=1,フラグ管理用!G176=1),IF(OR(S182&lt;&gt;0,T182&lt;&gt;0,W182&lt;&gt;0,X182&lt;&gt;0),"error",""),""))</f>
        <v/>
      </c>
      <c r="BE182" s="422" t="str">
        <f t="shared" si="63"/>
        <v/>
      </c>
      <c r="BF182" s="422" t="str">
        <f t="shared" si="64"/>
        <v/>
      </c>
      <c r="BG182" s="422"/>
      <c r="BH182" s="422" t="str">
        <f t="shared" si="49"/>
        <v/>
      </c>
      <c r="BI182" s="422" t="str">
        <f t="shared" si="50"/>
        <v/>
      </c>
      <c r="BJ182" s="422" t="str">
        <f t="shared" si="51"/>
        <v/>
      </c>
      <c r="BK182" s="422" t="str">
        <f>IF(E182="","",IF(フラグ管理用!AD176=2,IF(AND(フラグ管理用!E176=2,フラグ管理用!AA176=1),"","error"),""))</f>
        <v/>
      </c>
      <c r="BL182" s="422" t="str">
        <f>IF(E182="","",IF(AND(フラグ管理用!E176=1,フラグ管理用!K176=1,H182&lt;&gt;"妊娠出産子育て支援交付金"),"error",""))</f>
        <v/>
      </c>
      <c r="BM182" s="422"/>
      <c r="BN182" s="422" t="str">
        <f t="shared" si="52"/>
        <v/>
      </c>
      <c r="BO182" s="422" t="str">
        <f>IF(E182="","",IF(フラグ管理用!AF176=29,"error",IF(AND(フラグ管理用!AO176="事業始期_通常",フラグ管理用!AF176&lt;17),"error",IF(AND(フラグ管理用!AO176="事業始期_補助",フラグ管理用!AF176&lt;14),"error",""))))</f>
        <v/>
      </c>
      <c r="BP182" s="422" t="str">
        <f t="shared" si="53"/>
        <v/>
      </c>
      <c r="BQ182" s="422" t="str">
        <f>IF(E182="","",IF(AND(フラグ管理用!AP176="事業終期_通常",OR(フラグ管理用!AG176&lt;17,フラグ管理用!AG176&gt;28)),"error",IF(AND(フラグ管理用!AP176="事業終期_基金",フラグ管理用!AG176&lt;17),"error","")))</f>
        <v/>
      </c>
      <c r="BR182" s="422" t="str">
        <f>IF(E182="","",IF(VLOOKUP(AF182,―!$X$2:$Y$30,2,FALSE)&lt;=VLOOKUP(AG182,―!$X$2:$Y$30,2,FALSE),"","error"))</f>
        <v/>
      </c>
      <c r="BS182" s="422" t="str">
        <f t="shared" si="54"/>
        <v/>
      </c>
      <c r="BT182" s="422" t="str">
        <f t="shared" si="55"/>
        <v/>
      </c>
      <c r="BU182" s="422" t="str">
        <f>IF(E182="","",IF(AND(フラグ管理用!AQ176="予算区分_地単_通常",フラグ管理用!AL176&gt;3),"error",IF(AND(フラグ管理用!AQ176="予算区分_地単_検査等",フラグ管理用!AL176&gt;6),"error",IF(AND(フラグ管理用!AQ176="予算区分_補助",フラグ管理用!AL176&lt;7),"error",""))))</f>
        <v/>
      </c>
      <c r="BV182" s="452" t="str">
        <f>フラグ管理用!AW176</f>
        <v/>
      </c>
      <c r="BW182" s="457" t="str">
        <f t="shared" si="56"/>
        <v/>
      </c>
    </row>
    <row r="183" spans="1:75">
      <c r="A183" s="6"/>
      <c r="B183" s="14"/>
      <c r="C183" s="40">
        <v>153</v>
      </c>
      <c r="D183" s="50"/>
      <c r="E183" s="57"/>
      <c r="F183" s="57"/>
      <c r="G183" s="78"/>
      <c r="H183" s="86"/>
      <c r="I183" s="96" t="str">
        <f>IF(E183="補",VLOOKUP(H183,'事業名一覧 '!$A$3:$C$55,3,FALSE),"")</f>
        <v/>
      </c>
      <c r="J183" s="112"/>
      <c r="K183" s="112"/>
      <c r="L183" s="112"/>
      <c r="M183" s="112"/>
      <c r="N183" s="112"/>
      <c r="O183" s="112"/>
      <c r="P183" s="86"/>
      <c r="Q183" s="181" t="str">
        <f t="shared" si="44"/>
        <v/>
      </c>
      <c r="R183" s="194" t="str">
        <f t="shared" si="58"/>
        <v/>
      </c>
      <c r="S183" s="202"/>
      <c r="T183" s="213"/>
      <c r="U183" s="213"/>
      <c r="V183" s="213"/>
      <c r="W183" s="235"/>
      <c r="X183" s="235"/>
      <c r="Y183" s="213"/>
      <c r="Z183" s="213"/>
      <c r="AA183" s="86"/>
      <c r="AB183" s="112"/>
      <c r="AC183" s="112"/>
      <c r="AD183" s="112"/>
      <c r="AE183" s="57"/>
      <c r="AF183" s="57"/>
      <c r="AG183" s="57"/>
      <c r="AH183" s="321"/>
      <c r="AI183" s="321"/>
      <c r="AJ183" s="86"/>
      <c r="AK183" s="86"/>
      <c r="AL183" s="354"/>
      <c r="AM183" s="372"/>
      <c r="AN183" s="381"/>
      <c r="AO183" s="392" t="str">
        <f t="shared" si="45"/>
        <v/>
      </c>
      <c r="AP183" s="397" t="str">
        <f t="shared" si="59"/>
        <v/>
      </c>
      <c r="AQ183" s="402" t="str">
        <f t="shared" si="57"/>
        <v/>
      </c>
      <c r="AR183" s="407" t="str">
        <f>IF(E183="","",IF(AND(フラグ管理用!G177=2,フラグ管理用!F177=1),"error",""))</f>
        <v/>
      </c>
      <c r="AS183" s="407" t="str">
        <f>IF(E183="","",IF(AND(フラグ管理用!G177=2,フラグ管理用!E177=1),"error",""))</f>
        <v/>
      </c>
      <c r="AT183" s="415" t="str">
        <f t="shared" si="60"/>
        <v/>
      </c>
      <c r="AU183" s="422" t="str">
        <f>IF(E183="","",IF(フラグ管理用!AX177=1,"",IF(AND(フラグ管理用!E177=1,フラグ管理用!J177=1),"",IF(AND(フラグ管理用!E177=2,フラグ管理用!F177=1,フラグ管理用!J177=1),"",IF(AND(フラグ管理用!E177=2,フラグ管理用!F177=2,フラグ管理用!G177=1),"",IF(AND(フラグ管理用!E177=2,フラグ管理用!F177=2,フラグ管理用!G177=2,フラグ管理用!K177=1),"","error"))))))</f>
        <v/>
      </c>
      <c r="AV183" s="428" t="str">
        <f t="shared" si="61"/>
        <v/>
      </c>
      <c r="AW183" s="428" t="str">
        <f t="shared" si="46"/>
        <v/>
      </c>
      <c r="AX183" s="428" t="str">
        <f t="shared" si="47"/>
        <v/>
      </c>
      <c r="AY183" s="428" t="str">
        <f>IF(E183="","",IF(AND(フラグ管理用!J177=1,フラグ管理用!O177=1),"",IF(AND(フラグ管理用!K177=1,フラグ管理用!O177&gt;1,フラグ管理用!G177=1),"","error")))</f>
        <v/>
      </c>
      <c r="AZ183" s="428" t="str">
        <f>IF(E183="","",IF(AND(フラグ管理用!O177=10,ISBLANK(P183)=FALSE),"",IF(AND(フラグ管理用!O177&lt;10,ISBLANK(P183)=TRUE),"","error")))</f>
        <v/>
      </c>
      <c r="BA183" s="422" t="str">
        <f t="shared" si="48"/>
        <v/>
      </c>
      <c r="BB183" s="422" t="str">
        <f t="shared" si="62"/>
        <v/>
      </c>
      <c r="BC183" s="422" t="str">
        <f>IF(E183="","",IF(AND(フラグ管理用!F177=2,フラグ管理用!J177=1),IF(OR(U183&lt;&gt;0,V183&lt;&gt;0,W183&lt;&gt;0,X183&lt;&gt;0),"error",""),""))</f>
        <v/>
      </c>
      <c r="BD183" s="422" t="str">
        <f>IF(E183="","",IF(AND(フラグ管理用!K177=1,フラグ管理用!G177=1),IF(OR(S183&lt;&gt;0,T183&lt;&gt;0,W183&lt;&gt;0,X183&lt;&gt;0),"error",""),""))</f>
        <v/>
      </c>
      <c r="BE183" s="422" t="str">
        <f t="shared" si="63"/>
        <v/>
      </c>
      <c r="BF183" s="422" t="str">
        <f t="shared" si="64"/>
        <v/>
      </c>
      <c r="BG183" s="422"/>
      <c r="BH183" s="422" t="str">
        <f t="shared" si="49"/>
        <v/>
      </c>
      <c r="BI183" s="422" t="str">
        <f t="shared" si="50"/>
        <v/>
      </c>
      <c r="BJ183" s="422" t="str">
        <f t="shared" si="51"/>
        <v/>
      </c>
      <c r="BK183" s="422" t="str">
        <f>IF(E183="","",IF(フラグ管理用!AD177=2,IF(AND(フラグ管理用!E177=2,フラグ管理用!AA177=1),"","error"),""))</f>
        <v/>
      </c>
      <c r="BL183" s="422" t="str">
        <f>IF(E183="","",IF(AND(フラグ管理用!E177=1,フラグ管理用!K177=1,H183&lt;&gt;"妊娠出産子育て支援交付金"),"error",""))</f>
        <v/>
      </c>
      <c r="BM183" s="422"/>
      <c r="BN183" s="422" t="str">
        <f t="shared" si="52"/>
        <v/>
      </c>
      <c r="BO183" s="422" t="str">
        <f>IF(E183="","",IF(フラグ管理用!AF177=29,"error",IF(AND(フラグ管理用!AO177="事業始期_通常",フラグ管理用!AF177&lt;17),"error",IF(AND(フラグ管理用!AO177="事業始期_補助",フラグ管理用!AF177&lt;14),"error",""))))</f>
        <v/>
      </c>
      <c r="BP183" s="422" t="str">
        <f t="shared" si="53"/>
        <v/>
      </c>
      <c r="BQ183" s="422" t="str">
        <f>IF(E183="","",IF(AND(フラグ管理用!AP177="事業終期_通常",OR(フラグ管理用!AG177&lt;17,フラグ管理用!AG177&gt;28)),"error",IF(AND(フラグ管理用!AP177="事業終期_基金",フラグ管理用!AG177&lt;17),"error","")))</f>
        <v/>
      </c>
      <c r="BR183" s="422" t="str">
        <f>IF(E183="","",IF(VLOOKUP(AF183,―!$X$2:$Y$30,2,FALSE)&lt;=VLOOKUP(AG183,―!$X$2:$Y$30,2,FALSE),"","error"))</f>
        <v/>
      </c>
      <c r="BS183" s="422" t="str">
        <f t="shared" si="54"/>
        <v/>
      </c>
      <c r="BT183" s="422" t="str">
        <f t="shared" si="55"/>
        <v/>
      </c>
      <c r="BU183" s="422" t="str">
        <f>IF(E183="","",IF(AND(フラグ管理用!AQ177="予算区分_地単_通常",フラグ管理用!AL177&gt;3),"error",IF(AND(フラグ管理用!AQ177="予算区分_地単_検査等",フラグ管理用!AL177&gt;6),"error",IF(AND(フラグ管理用!AQ177="予算区分_補助",フラグ管理用!AL177&lt;7),"error",""))))</f>
        <v/>
      </c>
      <c r="BV183" s="452" t="str">
        <f>フラグ管理用!AW177</f>
        <v/>
      </c>
      <c r="BW183" s="457" t="str">
        <f t="shared" si="56"/>
        <v/>
      </c>
    </row>
    <row r="184" spans="1:75">
      <c r="A184" s="6"/>
      <c r="B184" s="14"/>
      <c r="C184" s="40">
        <v>154</v>
      </c>
      <c r="D184" s="50"/>
      <c r="E184" s="57"/>
      <c r="F184" s="57"/>
      <c r="G184" s="78"/>
      <c r="H184" s="86"/>
      <c r="I184" s="96" t="str">
        <f>IF(E184="補",VLOOKUP(H184,'事業名一覧 '!$A$3:$C$55,3,FALSE),"")</f>
        <v/>
      </c>
      <c r="J184" s="112"/>
      <c r="K184" s="112"/>
      <c r="L184" s="112"/>
      <c r="M184" s="112"/>
      <c r="N184" s="112"/>
      <c r="O184" s="112"/>
      <c r="P184" s="86"/>
      <c r="Q184" s="181" t="str">
        <f t="shared" si="44"/>
        <v/>
      </c>
      <c r="R184" s="194" t="str">
        <f t="shared" si="58"/>
        <v/>
      </c>
      <c r="S184" s="202"/>
      <c r="T184" s="213"/>
      <c r="U184" s="213"/>
      <c r="V184" s="213"/>
      <c r="W184" s="235"/>
      <c r="X184" s="235"/>
      <c r="Y184" s="213"/>
      <c r="Z184" s="213"/>
      <c r="AA184" s="86"/>
      <c r="AB184" s="112"/>
      <c r="AC184" s="112"/>
      <c r="AD184" s="112"/>
      <c r="AE184" s="57"/>
      <c r="AF184" s="57"/>
      <c r="AG184" s="57"/>
      <c r="AH184" s="321"/>
      <c r="AI184" s="321"/>
      <c r="AJ184" s="86"/>
      <c r="AK184" s="86"/>
      <c r="AL184" s="354"/>
      <c r="AM184" s="372"/>
      <c r="AN184" s="381"/>
      <c r="AO184" s="392" t="str">
        <f t="shared" si="45"/>
        <v/>
      </c>
      <c r="AP184" s="397" t="str">
        <f t="shared" si="59"/>
        <v/>
      </c>
      <c r="AQ184" s="402" t="str">
        <f t="shared" si="57"/>
        <v/>
      </c>
      <c r="AR184" s="407" t="str">
        <f>IF(E184="","",IF(AND(フラグ管理用!G178=2,フラグ管理用!F178=1),"error",""))</f>
        <v/>
      </c>
      <c r="AS184" s="407" t="str">
        <f>IF(E184="","",IF(AND(フラグ管理用!G178=2,フラグ管理用!E178=1),"error",""))</f>
        <v/>
      </c>
      <c r="AT184" s="415" t="str">
        <f t="shared" si="60"/>
        <v/>
      </c>
      <c r="AU184" s="422" t="str">
        <f>IF(E184="","",IF(フラグ管理用!AX178=1,"",IF(AND(フラグ管理用!E178=1,フラグ管理用!J178=1),"",IF(AND(フラグ管理用!E178=2,フラグ管理用!F178=1,フラグ管理用!J178=1),"",IF(AND(フラグ管理用!E178=2,フラグ管理用!F178=2,フラグ管理用!G178=1),"",IF(AND(フラグ管理用!E178=2,フラグ管理用!F178=2,フラグ管理用!G178=2,フラグ管理用!K178=1),"","error"))))))</f>
        <v/>
      </c>
      <c r="AV184" s="428" t="str">
        <f t="shared" si="61"/>
        <v/>
      </c>
      <c r="AW184" s="428" t="str">
        <f t="shared" si="46"/>
        <v/>
      </c>
      <c r="AX184" s="428" t="str">
        <f t="shared" si="47"/>
        <v/>
      </c>
      <c r="AY184" s="428" t="str">
        <f>IF(E184="","",IF(AND(フラグ管理用!J178=1,フラグ管理用!O178=1),"",IF(AND(フラグ管理用!K178=1,フラグ管理用!O178&gt;1,フラグ管理用!G178=1),"","error")))</f>
        <v/>
      </c>
      <c r="AZ184" s="428" t="str">
        <f>IF(E184="","",IF(AND(フラグ管理用!O178=10,ISBLANK(P184)=FALSE),"",IF(AND(フラグ管理用!O178&lt;10,ISBLANK(P184)=TRUE),"","error")))</f>
        <v/>
      </c>
      <c r="BA184" s="422" t="str">
        <f t="shared" si="48"/>
        <v/>
      </c>
      <c r="BB184" s="422" t="str">
        <f t="shared" si="62"/>
        <v/>
      </c>
      <c r="BC184" s="422" t="str">
        <f>IF(E184="","",IF(AND(フラグ管理用!F178=2,フラグ管理用!J178=1),IF(OR(U184&lt;&gt;0,V184&lt;&gt;0,W184&lt;&gt;0,X184&lt;&gt;0),"error",""),""))</f>
        <v/>
      </c>
      <c r="BD184" s="422" t="str">
        <f>IF(E184="","",IF(AND(フラグ管理用!K178=1,フラグ管理用!G178=1),IF(OR(S184&lt;&gt;0,T184&lt;&gt;0,W184&lt;&gt;0,X184&lt;&gt;0),"error",""),""))</f>
        <v/>
      </c>
      <c r="BE184" s="422" t="str">
        <f t="shared" si="63"/>
        <v/>
      </c>
      <c r="BF184" s="422" t="str">
        <f t="shared" si="64"/>
        <v/>
      </c>
      <c r="BG184" s="422"/>
      <c r="BH184" s="422" t="str">
        <f t="shared" si="49"/>
        <v/>
      </c>
      <c r="BI184" s="422" t="str">
        <f t="shared" si="50"/>
        <v/>
      </c>
      <c r="BJ184" s="422" t="str">
        <f t="shared" si="51"/>
        <v/>
      </c>
      <c r="BK184" s="422" t="str">
        <f>IF(E184="","",IF(フラグ管理用!AD178=2,IF(AND(フラグ管理用!E178=2,フラグ管理用!AA178=1),"","error"),""))</f>
        <v/>
      </c>
      <c r="BL184" s="422" t="str">
        <f>IF(E184="","",IF(AND(フラグ管理用!E178=1,フラグ管理用!K178=1,H184&lt;&gt;"妊娠出産子育て支援交付金"),"error",""))</f>
        <v/>
      </c>
      <c r="BM184" s="422"/>
      <c r="BN184" s="422" t="str">
        <f t="shared" si="52"/>
        <v/>
      </c>
      <c r="BO184" s="422" t="str">
        <f>IF(E184="","",IF(フラグ管理用!AF178=29,"error",IF(AND(フラグ管理用!AO178="事業始期_通常",フラグ管理用!AF178&lt;17),"error",IF(AND(フラグ管理用!AO178="事業始期_補助",フラグ管理用!AF178&lt;14),"error",""))))</f>
        <v/>
      </c>
      <c r="BP184" s="422" t="str">
        <f t="shared" si="53"/>
        <v/>
      </c>
      <c r="BQ184" s="422" t="str">
        <f>IF(E184="","",IF(AND(フラグ管理用!AP178="事業終期_通常",OR(フラグ管理用!AG178&lt;17,フラグ管理用!AG178&gt;28)),"error",IF(AND(フラグ管理用!AP178="事業終期_基金",フラグ管理用!AG178&lt;17),"error","")))</f>
        <v/>
      </c>
      <c r="BR184" s="422" t="str">
        <f>IF(E184="","",IF(VLOOKUP(AF184,―!$X$2:$Y$30,2,FALSE)&lt;=VLOOKUP(AG184,―!$X$2:$Y$30,2,FALSE),"","error"))</f>
        <v/>
      </c>
      <c r="BS184" s="422" t="str">
        <f t="shared" si="54"/>
        <v/>
      </c>
      <c r="BT184" s="422" t="str">
        <f t="shared" si="55"/>
        <v/>
      </c>
      <c r="BU184" s="422" t="str">
        <f>IF(E184="","",IF(AND(フラグ管理用!AQ178="予算区分_地単_通常",フラグ管理用!AL178&gt;3),"error",IF(AND(フラグ管理用!AQ178="予算区分_地単_検査等",フラグ管理用!AL178&gt;6),"error",IF(AND(フラグ管理用!AQ178="予算区分_補助",フラグ管理用!AL178&lt;7),"error",""))))</f>
        <v/>
      </c>
      <c r="BV184" s="452" t="str">
        <f>フラグ管理用!AW178</f>
        <v/>
      </c>
      <c r="BW184" s="457" t="str">
        <f t="shared" si="56"/>
        <v/>
      </c>
    </row>
    <row r="185" spans="1:75">
      <c r="A185" s="6"/>
      <c r="B185" s="14"/>
      <c r="C185" s="40">
        <v>155</v>
      </c>
      <c r="D185" s="50"/>
      <c r="E185" s="57"/>
      <c r="F185" s="57"/>
      <c r="G185" s="78"/>
      <c r="H185" s="86"/>
      <c r="I185" s="96" t="str">
        <f>IF(E185="補",VLOOKUP(H185,'事業名一覧 '!$A$3:$C$55,3,FALSE),"")</f>
        <v/>
      </c>
      <c r="J185" s="112"/>
      <c r="K185" s="112"/>
      <c r="L185" s="112"/>
      <c r="M185" s="112"/>
      <c r="N185" s="112"/>
      <c r="O185" s="112"/>
      <c r="P185" s="86"/>
      <c r="Q185" s="181" t="str">
        <f t="shared" si="44"/>
        <v/>
      </c>
      <c r="R185" s="194" t="str">
        <f t="shared" si="58"/>
        <v/>
      </c>
      <c r="S185" s="202"/>
      <c r="T185" s="213"/>
      <c r="U185" s="213"/>
      <c r="V185" s="213"/>
      <c r="W185" s="235"/>
      <c r="X185" s="235"/>
      <c r="Y185" s="213"/>
      <c r="Z185" s="213"/>
      <c r="AA185" s="86"/>
      <c r="AB185" s="112"/>
      <c r="AC185" s="112"/>
      <c r="AD185" s="112"/>
      <c r="AE185" s="57"/>
      <c r="AF185" s="57"/>
      <c r="AG185" s="57"/>
      <c r="AH185" s="321"/>
      <c r="AI185" s="321"/>
      <c r="AJ185" s="86"/>
      <c r="AK185" s="86"/>
      <c r="AL185" s="354"/>
      <c r="AM185" s="372"/>
      <c r="AN185" s="381"/>
      <c r="AO185" s="392" t="str">
        <f t="shared" si="45"/>
        <v/>
      </c>
      <c r="AP185" s="397" t="str">
        <f t="shared" si="59"/>
        <v/>
      </c>
      <c r="AQ185" s="402" t="str">
        <f t="shared" si="57"/>
        <v/>
      </c>
      <c r="AR185" s="407" t="str">
        <f>IF(E185="","",IF(AND(フラグ管理用!G179=2,フラグ管理用!F179=1),"error",""))</f>
        <v/>
      </c>
      <c r="AS185" s="407" t="str">
        <f>IF(E185="","",IF(AND(フラグ管理用!G179=2,フラグ管理用!E179=1),"error",""))</f>
        <v/>
      </c>
      <c r="AT185" s="415" t="str">
        <f t="shared" si="60"/>
        <v/>
      </c>
      <c r="AU185" s="422" t="str">
        <f>IF(E185="","",IF(フラグ管理用!AX179=1,"",IF(AND(フラグ管理用!E179=1,フラグ管理用!J179=1),"",IF(AND(フラグ管理用!E179=2,フラグ管理用!F179=1,フラグ管理用!J179=1),"",IF(AND(フラグ管理用!E179=2,フラグ管理用!F179=2,フラグ管理用!G179=1),"",IF(AND(フラグ管理用!E179=2,フラグ管理用!F179=2,フラグ管理用!G179=2,フラグ管理用!K179=1),"","error"))))))</f>
        <v/>
      </c>
      <c r="AV185" s="428" t="str">
        <f t="shared" si="61"/>
        <v/>
      </c>
      <c r="AW185" s="428" t="str">
        <f t="shared" si="46"/>
        <v/>
      </c>
      <c r="AX185" s="428" t="str">
        <f t="shared" si="47"/>
        <v/>
      </c>
      <c r="AY185" s="428" t="str">
        <f>IF(E185="","",IF(AND(フラグ管理用!J179=1,フラグ管理用!O179=1),"",IF(AND(フラグ管理用!K179=1,フラグ管理用!O179&gt;1,フラグ管理用!G179=1),"","error")))</f>
        <v/>
      </c>
      <c r="AZ185" s="428" t="str">
        <f>IF(E185="","",IF(AND(フラグ管理用!O179=10,ISBLANK(P185)=FALSE),"",IF(AND(フラグ管理用!O179&lt;10,ISBLANK(P185)=TRUE),"","error")))</f>
        <v/>
      </c>
      <c r="BA185" s="422" t="str">
        <f t="shared" si="48"/>
        <v/>
      </c>
      <c r="BB185" s="422" t="str">
        <f t="shared" si="62"/>
        <v/>
      </c>
      <c r="BC185" s="422" t="str">
        <f>IF(E185="","",IF(AND(フラグ管理用!F179=2,フラグ管理用!J179=1),IF(OR(U185&lt;&gt;0,V185&lt;&gt;0,W185&lt;&gt;0,X185&lt;&gt;0),"error",""),""))</f>
        <v/>
      </c>
      <c r="BD185" s="422" t="str">
        <f>IF(E185="","",IF(AND(フラグ管理用!K179=1,フラグ管理用!G179=1),IF(OR(S185&lt;&gt;0,T185&lt;&gt;0,W185&lt;&gt;0,X185&lt;&gt;0),"error",""),""))</f>
        <v/>
      </c>
      <c r="BE185" s="422" t="str">
        <f t="shared" si="63"/>
        <v/>
      </c>
      <c r="BF185" s="422" t="str">
        <f t="shared" si="64"/>
        <v/>
      </c>
      <c r="BG185" s="422"/>
      <c r="BH185" s="422" t="str">
        <f t="shared" si="49"/>
        <v/>
      </c>
      <c r="BI185" s="422" t="str">
        <f t="shared" si="50"/>
        <v/>
      </c>
      <c r="BJ185" s="422" t="str">
        <f t="shared" si="51"/>
        <v/>
      </c>
      <c r="BK185" s="422" t="str">
        <f>IF(E185="","",IF(フラグ管理用!AD179=2,IF(AND(フラグ管理用!E179=2,フラグ管理用!AA179=1),"","error"),""))</f>
        <v/>
      </c>
      <c r="BL185" s="422" t="str">
        <f>IF(E185="","",IF(AND(フラグ管理用!E179=1,フラグ管理用!K179=1,H185&lt;&gt;"妊娠出産子育て支援交付金"),"error",""))</f>
        <v/>
      </c>
      <c r="BM185" s="422"/>
      <c r="BN185" s="422" t="str">
        <f t="shared" si="52"/>
        <v/>
      </c>
      <c r="BO185" s="422" t="str">
        <f>IF(E185="","",IF(フラグ管理用!AF179=29,"error",IF(AND(フラグ管理用!AO179="事業始期_通常",フラグ管理用!AF179&lt;17),"error",IF(AND(フラグ管理用!AO179="事業始期_補助",フラグ管理用!AF179&lt;14),"error",""))))</f>
        <v/>
      </c>
      <c r="BP185" s="422" t="str">
        <f t="shared" si="53"/>
        <v/>
      </c>
      <c r="BQ185" s="422" t="str">
        <f>IF(E185="","",IF(AND(フラグ管理用!AP179="事業終期_通常",OR(フラグ管理用!AG179&lt;17,フラグ管理用!AG179&gt;28)),"error",IF(AND(フラグ管理用!AP179="事業終期_基金",フラグ管理用!AG179&lt;17),"error","")))</f>
        <v/>
      </c>
      <c r="BR185" s="422" t="str">
        <f>IF(E185="","",IF(VLOOKUP(AF185,―!$X$2:$Y$30,2,FALSE)&lt;=VLOOKUP(AG185,―!$X$2:$Y$30,2,FALSE),"","error"))</f>
        <v/>
      </c>
      <c r="BS185" s="422" t="str">
        <f t="shared" si="54"/>
        <v/>
      </c>
      <c r="BT185" s="422" t="str">
        <f t="shared" si="55"/>
        <v/>
      </c>
      <c r="BU185" s="422" t="str">
        <f>IF(E185="","",IF(AND(フラグ管理用!AQ179="予算区分_地単_通常",フラグ管理用!AL179&gt;3),"error",IF(AND(フラグ管理用!AQ179="予算区分_地単_検査等",フラグ管理用!AL179&gt;6),"error",IF(AND(フラグ管理用!AQ179="予算区分_補助",フラグ管理用!AL179&lt;7),"error",""))))</f>
        <v/>
      </c>
      <c r="BV185" s="452" t="str">
        <f>フラグ管理用!AW179</f>
        <v/>
      </c>
      <c r="BW185" s="457" t="str">
        <f t="shared" si="56"/>
        <v/>
      </c>
    </row>
    <row r="186" spans="1:75">
      <c r="A186" s="6"/>
      <c r="B186" s="14"/>
      <c r="C186" s="40">
        <v>156</v>
      </c>
      <c r="D186" s="50"/>
      <c r="E186" s="57"/>
      <c r="F186" s="57"/>
      <c r="G186" s="78"/>
      <c r="H186" s="86"/>
      <c r="I186" s="96" t="str">
        <f>IF(E186="補",VLOOKUP(H186,'事業名一覧 '!$A$3:$C$55,3,FALSE),"")</f>
        <v/>
      </c>
      <c r="J186" s="112"/>
      <c r="K186" s="112"/>
      <c r="L186" s="112"/>
      <c r="M186" s="112"/>
      <c r="N186" s="112"/>
      <c r="O186" s="112"/>
      <c r="P186" s="86"/>
      <c r="Q186" s="181" t="str">
        <f t="shared" si="44"/>
        <v/>
      </c>
      <c r="R186" s="194" t="str">
        <f t="shared" si="58"/>
        <v/>
      </c>
      <c r="S186" s="202"/>
      <c r="T186" s="213"/>
      <c r="U186" s="213"/>
      <c r="V186" s="213"/>
      <c r="W186" s="235"/>
      <c r="X186" s="235"/>
      <c r="Y186" s="213"/>
      <c r="Z186" s="213"/>
      <c r="AA186" s="86"/>
      <c r="AB186" s="112"/>
      <c r="AC186" s="112"/>
      <c r="AD186" s="112"/>
      <c r="AE186" s="57"/>
      <c r="AF186" s="57"/>
      <c r="AG186" s="57"/>
      <c r="AH186" s="321"/>
      <c r="AI186" s="321"/>
      <c r="AJ186" s="86"/>
      <c r="AK186" s="86"/>
      <c r="AL186" s="354"/>
      <c r="AM186" s="372"/>
      <c r="AN186" s="381"/>
      <c r="AO186" s="392" t="str">
        <f t="shared" si="45"/>
        <v/>
      </c>
      <c r="AP186" s="397" t="str">
        <f t="shared" si="59"/>
        <v/>
      </c>
      <c r="AQ186" s="402" t="str">
        <f t="shared" si="57"/>
        <v/>
      </c>
      <c r="AR186" s="407" t="str">
        <f>IF(E186="","",IF(AND(フラグ管理用!G180=2,フラグ管理用!F180=1),"error",""))</f>
        <v/>
      </c>
      <c r="AS186" s="407" t="str">
        <f>IF(E186="","",IF(AND(フラグ管理用!G180=2,フラグ管理用!E180=1),"error",""))</f>
        <v/>
      </c>
      <c r="AT186" s="415" t="str">
        <f t="shared" si="60"/>
        <v/>
      </c>
      <c r="AU186" s="422" t="str">
        <f>IF(E186="","",IF(フラグ管理用!AX180=1,"",IF(AND(フラグ管理用!E180=1,フラグ管理用!J180=1),"",IF(AND(フラグ管理用!E180=2,フラグ管理用!F180=1,フラグ管理用!J180=1),"",IF(AND(フラグ管理用!E180=2,フラグ管理用!F180=2,フラグ管理用!G180=1),"",IF(AND(フラグ管理用!E180=2,フラグ管理用!F180=2,フラグ管理用!G180=2,フラグ管理用!K180=1),"","error"))))))</f>
        <v/>
      </c>
      <c r="AV186" s="428" t="str">
        <f t="shared" si="61"/>
        <v/>
      </c>
      <c r="AW186" s="428" t="str">
        <f t="shared" si="46"/>
        <v/>
      </c>
      <c r="AX186" s="428" t="str">
        <f t="shared" si="47"/>
        <v/>
      </c>
      <c r="AY186" s="428" t="str">
        <f>IF(E186="","",IF(AND(フラグ管理用!J180=1,フラグ管理用!O180=1),"",IF(AND(フラグ管理用!K180=1,フラグ管理用!O180&gt;1,フラグ管理用!G180=1),"","error")))</f>
        <v/>
      </c>
      <c r="AZ186" s="428" t="str">
        <f>IF(E186="","",IF(AND(フラグ管理用!O180=10,ISBLANK(P186)=FALSE),"",IF(AND(フラグ管理用!O180&lt;10,ISBLANK(P186)=TRUE),"","error")))</f>
        <v/>
      </c>
      <c r="BA186" s="422" t="str">
        <f t="shared" si="48"/>
        <v/>
      </c>
      <c r="BB186" s="422" t="str">
        <f t="shared" si="62"/>
        <v/>
      </c>
      <c r="BC186" s="422" t="str">
        <f>IF(E186="","",IF(AND(フラグ管理用!F180=2,フラグ管理用!J180=1),IF(OR(U186&lt;&gt;0,V186&lt;&gt;0,W186&lt;&gt;0,X186&lt;&gt;0),"error",""),""))</f>
        <v/>
      </c>
      <c r="BD186" s="422" t="str">
        <f>IF(E186="","",IF(AND(フラグ管理用!K180=1,フラグ管理用!G180=1),IF(OR(S186&lt;&gt;0,T186&lt;&gt;0,W186&lt;&gt;0,X186&lt;&gt;0),"error",""),""))</f>
        <v/>
      </c>
      <c r="BE186" s="422" t="str">
        <f t="shared" si="63"/>
        <v/>
      </c>
      <c r="BF186" s="422" t="str">
        <f t="shared" si="64"/>
        <v/>
      </c>
      <c r="BG186" s="422"/>
      <c r="BH186" s="422" t="str">
        <f t="shared" si="49"/>
        <v/>
      </c>
      <c r="BI186" s="422" t="str">
        <f t="shared" si="50"/>
        <v/>
      </c>
      <c r="BJ186" s="422" t="str">
        <f t="shared" si="51"/>
        <v/>
      </c>
      <c r="BK186" s="422" t="str">
        <f>IF(E186="","",IF(フラグ管理用!AD180=2,IF(AND(フラグ管理用!E180=2,フラグ管理用!AA180=1),"","error"),""))</f>
        <v/>
      </c>
      <c r="BL186" s="422" t="str">
        <f>IF(E186="","",IF(AND(フラグ管理用!E180=1,フラグ管理用!K180=1,H186&lt;&gt;"妊娠出産子育て支援交付金"),"error",""))</f>
        <v/>
      </c>
      <c r="BM186" s="422"/>
      <c r="BN186" s="422" t="str">
        <f t="shared" si="52"/>
        <v/>
      </c>
      <c r="BO186" s="422" t="str">
        <f>IF(E186="","",IF(フラグ管理用!AF180=29,"error",IF(AND(フラグ管理用!AO180="事業始期_通常",フラグ管理用!AF180&lt;17),"error",IF(AND(フラグ管理用!AO180="事業始期_補助",フラグ管理用!AF180&lt;14),"error",""))))</f>
        <v/>
      </c>
      <c r="BP186" s="422" t="str">
        <f t="shared" si="53"/>
        <v/>
      </c>
      <c r="BQ186" s="422" t="str">
        <f>IF(E186="","",IF(AND(フラグ管理用!AP180="事業終期_通常",OR(フラグ管理用!AG180&lt;17,フラグ管理用!AG180&gt;28)),"error",IF(AND(フラグ管理用!AP180="事業終期_基金",フラグ管理用!AG180&lt;17),"error","")))</f>
        <v/>
      </c>
      <c r="BR186" s="422" t="str">
        <f>IF(E186="","",IF(VLOOKUP(AF186,―!$X$2:$Y$30,2,FALSE)&lt;=VLOOKUP(AG186,―!$X$2:$Y$30,2,FALSE),"","error"))</f>
        <v/>
      </c>
      <c r="BS186" s="422" t="str">
        <f t="shared" si="54"/>
        <v/>
      </c>
      <c r="BT186" s="422" t="str">
        <f t="shared" si="55"/>
        <v/>
      </c>
      <c r="BU186" s="422" t="str">
        <f>IF(E186="","",IF(AND(フラグ管理用!AQ180="予算区分_地単_通常",フラグ管理用!AL180&gt;3),"error",IF(AND(フラグ管理用!AQ180="予算区分_地単_検査等",フラグ管理用!AL180&gt;6),"error",IF(AND(フラグ管理用!AQ180="予算区分_補助",フラグ管理用!AL180&lt;7),"error",""))))</f>
        <v/>
      </c>
      <c r="BV186" s="452" t="str">
        <f>フラグ管理用!AW180</f>
        <v/>
      </c>
      <c r="BW186" s="457" t="str">
        <f t="shared" si="56"/>
        <v/>
      </c>
    </row>
    <row r="187" spans="1:75">
      <c r="A187" s="6"/>
      <c r="B187" s="14"/>
      <c r="C187" s="40">
        <v>157</v>
      </c>
      <c r="D187" s="50"/>
      <c r="E187" s="57"/>
      <c r="F187" s="57"/>
      <c r="G187" s="78"/>
      <c r="H187" s="86"/>
      <c r="I187" s="96" t="str">
        <f>IF(E187="補",VLOOKUP(H187,'事業名一覧 '!$A$3:$C$55,3,FALSE),"")</f>
        <v/>
      </c>
      <c r="J187" s="112"/>
      <c r="K187" s="112"/>
      <c r="L187" s="112"/>
      <c r="M187" s="112"/>
      <c r="N187" s="112"/>
      <c r="O187" s="112"/>
      <c r="P187" s="86"/>
      <c r="Q187" s="181" t="str">
        <f t="shared" si="44"/>
        <v/>
      </c>
      <c r="R187" s="194" t="str">
        <f t="shared" si="58"/>
        <v/>
      </c>
      <c r="S187" s="202"/>
      <c r="T187" s="213"/>
      <c r="U187" s="213"/>
      <c r="V187" s="213"/>
      <c r="W187" s="235"/>
      <c r="X187" s="235"/>
      <c r="Y187" s="213"/>
      <c r="Z187" s="213"/>
      <c r="AA187" s="86"/>
      <c r="AB187" s="112"/>
      <c r="AC187" s="112"/>
      <c r="AD187" s="112"/>
      <c r="AE187" s="57"/>
      <c r="AF187" s="57"/>
      <c r="AG187" s="57"/>
      <c r="AH187" s="321"/>
      <c r="AI187" s="321"/>
      <c r="AJ187" s="86"/>
      <c r="AK187" s="86"/>
      <c r="AL187" s="354"/>
      <c r="AM187" s="372"/>
      <c r="AN187" s="381"/>
      <c r="AO187" s="392" t="str">
        <f t="shared" si="45"/>
        <v/>
      </c>
      <c r="AP187" s="397" t="str">
        <f t="shared" si="59"/>
        <v/>
      </c>
      <c r="AQ187" s="402" t="str">
        <f t="shared" si="57"/>
        <v/>
      </c>
      <c r="AR187" s="407" t="str">
        <f>IF(E187="","",IF(AND(フラグ管理用!G181=2,フラグ管理用!F181=1),"error",""))</f>
        <v/>
      </c>
      <c r="AS187" s="407" t="str">
        <f>IF(E187="","",IF(AND(フラグ管理用!G181=2,フラグ管理用!E181=1),"error",""))</f>
        <v/>
      </c>
      <c r="AT187" s="415" t="str">
        <f t="shared" si="60"/>
        <v/>
      </c>
      <c r="AU187" s="422" t="str">
        <f>IF(E187="","",IF(フラグ管理用!AX181=1,"",IF(AND(フラグ管理用!E181=1,フラグ管理用!J181=1),"",IF(AND(フラグ管理用!E181=2,フラグ管理用!F181=1,フラグ管理用!J181=1),"",IF(AND(フラグ管理用!E181=2,フラグ管理用!F181=2,フラグ管理用!G181=1),"",IF(AND(フラグ管理用!E181=2,フラグ管理用!F181=2,フラグ管理用!G181=2,フラグ管理用!K181=1),"","error"))))))</f>
        <v/>
      </c>
      <c r="AV187" s="428" t="str">
        <f t="shared" si="61"/>
        <v/>
      </c>
      <c r="AW187" s="428" t="str">
        <f t="shared" si="46"/>
        <v/>
      </c>
      <c r="AX187" s="428" t="str">
        <f t="shared" si="47"/>
        <v/>
      </c>
      <c r="AY187" s="428" t="str">
        <f>IF(E187="","",IF(AND(フラグ管理用!J181=1,フラグ管理用!O181=1),"",IF(AND(フラグ管理用!K181=1,フラグ管理用!O181&gt;1,フラグ管理用!G181=1),"","error")))</f>
        <v/>
      </c>
      <c r="AZ187" s="428" t="str">
        <f>IF(E187="","",IF(AND(フラグ管理用!O181=10,ISBLANK(P187)=FALSE),"",IF(AND(フラグ管理用!O181&lt;10,ISBLANK(P187)=TRUE),"","error")))</f>
        <v/>
      </c>
      <c r="BA187" s="422" t="str">
        <f t="shared" si="48"/>
        <v/>
      </c>
      <c r="BB187" s="422" t="str">
        <f t="shared" si="62"/>
        <v/>
      </c>
      <c r="BC187" s="422" t="str">
        <f>IF(E187="","",IF(AND(フラグ管理用!F181=2,フラグ管理用!J181=1),IF(OR(U187&lt;&gt;0,V187&lt;&gt;0,W187&lt;&gt;0,X187&lt;&gt;0),"error",""),""))</f>
        <v/>
      </c>
      <c r="BD187" s="422" t="str">
        <f>IF(E187="","",IF(AND(フラグ管理用!K181=1,フラグ管理用!G181=1),IF(OR(S187&lt;&gt;0,T187&lt;&gt;0,W187&lt;&gt;0,X187&lt;&gt;0),"error",""),""))</f>
        <v/>
      </c>
      <c r="BE187" s="422" t="str">
        <f t="shared" si="63"/>
        <v/>
      </c>
      <c r="BF187" s="422" t="str">
        <f t="shared" si="64"/>
        <v/>
      </c>
      <c r="BG187" s="422"/>
      <c r="BH187" s="422" t="str">
        <f t="shared" si="49"/>
        <v/>
      </c>
      <c r="BI187" s="422" t="str">
        <f t="shared" si="50"/>
        <v/>
      </c>
      <c r="BJ187" s="422" t="str">
        <f t="shared" si="51"/>
        <v/>
      </c>
      <c r="BK187" s="422" t="str">
        <f>IF(E187="","",IF(フラグ管理用!AD181=2,IF(AND(フラグ管理用!E181=2,フラグ管理用!AA181=1),"","error"),""))</f>
        <v/>
      </c>
      <c r="BL187" s="422" t="str">
        <f>IF(E187="","",IF(AND(フラグ管理用!E181=1,フラグ管理用!K181=1,H187&lt;&gt;"妊娠出産子育て支援交付金"),"error",""))</f>
        <v/>
      </c>
      <c r="BM187" s="422"/>
      <c r="BN187" s="422" t="str">
        <f t="shared" si="52"/>
        <v/>
      </c>
      <c r="BO187" s="422" t="str">
        <f>IF(E187="","",IF(フラグ管理用!AF181=29,"error",IF(AND(フラグ管理用!AO181="事業始期_通常",フラグ管理用!AF181&lt;17),"error",IF(AND(フラグ管理用!AO181="事業始期_補助",フラグ管理用!AF181&lt;14),"error",""))))</f>
        <v/>
      </c>
      <c r="BP187" s="422" t="str">
        <f t="shared" si="53"/>
        <v/>
      </c>
      <c r="BQ187" s="422" t="str">
        <f>IF(E187="","",IF(AND(フラグ管理用!AP181="事業終期_通常",OR(フラグ管理用!AG181&lt;17,フラグ管理用!AG181&gt;28)),"error",IF(AND(フラグ管理用!AP181="事業終期_基金",フラグ管理用!AG181&lt;17),"error","")))</f>
        <v/>
      </c>
      <c r="BR187" s="422" t="str">
        <f>IF(E187="","",IF(VLOOKUP(AF187,―!$X$2:$Y$30,2,FALSE)&lt;=VLOOKUP(AG187,―!$X$2:$Y$30,2,FALSE),"","error"))</f>
        <v/>
      </c>
      <c r="BS187" s="422" t="str">
        <f t="shared" si="54"/>
        <v/>
      </c>
      <c r="BT187" s="422" t="str">
        <f t="shared" si="55"/>
        <v/>
      </c>
      <c r="BU187" s="422" t="str">
        <f>IF(E187="","",IF(AND(フラグ管理用!AQ181="予算区分_地単_通常",フラグ管理用!AL181&gt;3),"error",IF(AND(フラグ管理用!AQ181="予算区分_地単_検査等",フラグ管理用!AL181&gt;6),"error",IF(AND(フラグ管理用!AQ181="予算区分_補助",フラグ管理用!AL181&lt;7),"error",""))))</f>
        <v/>
      </c>
      <c r="BV187" s="452" t="str">
        <f>フラグ管理用!AW181</f>
        <v/>
      </c>
      <c r="BW187" s="457" t="str">
        <f t="shared" si="56"/>
        <v/>
      </c>
    </row>
    <row r="188" spans="1:75">
      <c r="A188" s="6"/>
      <c r="B188" s="14"/>
      <c r="C188" s="40">
        <v>158</v>
      </c>
      <c r="D188" s="50"/>
      <c r="E188" s="57"/>
      <c r="F188" s="57"/>
      <c r="G188" s="78"/>
      <c r="H188" s="86"/>
      <c r="I188" s="96" t="str">
        <f>IF(E188="補",VLOOKUP(H188,'事業名一覧 '!$A$3:$C$55,3,FALSE),"")</f>
        <v/>
      </c>
      <c r="J188" s="112"/>
      <c r="K188" s="112"/>
      <c r="L188" s="112"/>
      <c r="M188" s="112"/>
      <c r="N188" s="112"/>
      <c r="O188" s="112"/>
      <c r="P188" s="86"/>
      <c r="Q188" s="181" t="str">
        <f t="shared" si="44"/>
        <v/>
      </c>
      <c r="R188" s="194" t="str">
        <f t="shared" si="58"/>
        <v/>
      </c>
      <c r="S188" s="202"/>
      <c r="T188" s="213"/>
      <c r="U188" s="213"/>
      <c r="V188" s="213"/>
      <c r="W188" s="235"/>
      <c r="X188" s="235"/>
      <c r="Y188" s="213"/>
      <c r="Z188" s="213"/>
      <c r="AA188" s="86"/>
      <c r="AB188" s="112"/>
      <c r="AC188" s="112"/>
      <c r="AD188" s="112"/>
      <c r="AE188" s="57"/>
      <c r="AF188" s="57"/>
      <c r="AG188" s="57"/>
      <c r="AH188" s="321"/>
      <c r="AI188" s="321"/>
      <c r="AJ188" s="86"/>
      <c r="AK188" s="86"/>
      <c r="AL188" s="354"/>
      <c r="AM188" s="372"/>
      <c r="AN188" s="381"/>
      <c r="AO188" s="392" t="str">
        <f t="shared" si="45"/>
        <v/>
      </c>
      <c r="AP188" s="397" t="str">
        <f t="shared" si="59"/>
        <v/>
      </c>
      <c r="AQ188" s="402" t="str">
        <f t="shared" si="57"/>
        <v/>
      </c>
      <c r="AR188" s="407" t="str">
        <f>IF(E188="","",IF(AND(フラグ管理用!G182=2,フラグ管理用!F182=1),"error",""))</f>
        <v/>
      </c>
      <c r="AS188" s="407" t="str">
        <f>IF(E188="","",IF(AND(フラグ管理用!G182=2,フラグ管理用!E182=1),"error",""))</f>
        <v/>
      </c>
      <c r="AT188" s="415" t="str">
        <f t="shared" si="60"/>
        <v/>
      </c>
      <c r="AU188" s="422" t="str">
        <f>IF(E188="","",IF(フラグ管理用!AX182=1,"",IF(AND(フラグ管理用!E182=1,フラグ管理用!J182=1),"",IF(AND(フラグ管理用!E182=2,フラグ管理用!F182=1,フラグ管理用!J182=1),"",IF(AND(フラグ管理用!E182=2,フラグ管理用!F182=2,フラグ管理用!G182=1),"",IF(AND(フラグ管理用!E182=2,フラグ管理用!F182=2,フラグ管理用!G182=2,フラグ管理用!K182=1),"","error"))))))</f>
        <v/>
      </c>
      <c r="AV188" s="428" t="str">
        <f t="shared" si="61"/>
        <v/>
      </c>
      <c r="AW188" s="428" t="str">
        <f t="shared" si="46"/>
        <v/>
      </c>
      <c r="AX188" s="428" t="str">
        <f t="shared" si="47"/>
        <v/>
      </c>
      <c r="AY188" s="428" t="str">
        <f>IF(E188="","",IF(AND(フラグ管理用!J182=1,フラグ管理用!O182=1),"",IF(AND(フラグ管理用!K182=1,フラグ管理用!O182&gt;1,フラグ管理用!G182=1),"","error")))</f>
        <v/>
      </c>
      <c r="AZ188" s="428" t="str">
        <f>IF(E188="","",IF(AND(フラグ管理用!O182=10,ISBLANK(P188)=FALSE),"",IF(AND(フラグ管理用!O182&lt;10,ISBLANK(P188)=TRUE),"","error")))</f>
        <v/>
      </c>
      <c r="BA188" s="422" t="str">
        <f t="shared" si="48"/>
        <v/>
      </c>
      <c r="BB188" s="422" t="str">
        <f t="shared" si="62"/>
        <v/>
      </c>
      <c r="BC188" s="422" t="str">
        <f>IF(E188="","",IF(AND(フラグ管理用!F182=2,フラグ管理用!J182=1),IF(OR(U188&lt;&gt;0,V188&lt;&gt;0,W188&lt;&gt;0,X188&lt;&gt;0),"error",""),""))</f>
        <v/>
      </c>
      <c r="BD188" s="422" t="str">
        <f>IF(E188="","",IF(AND(フラグ管理用!K182=1,フラグ管理用!G182=1),IF(OR(S188&lt;&gt;0,T188&lt;&gt;0,W188&lt;&gt;0,X188&lt;&gt;0),"error",""),""))</f>
        <v/>
      </c>
      <c r="BE188" s="422" t="str">
        <f t="shared" si="63"/>
        <v/>
      </c>
      <c r="BF188" s="422" t="str">
        <f t="shared" si="64"/>
        <v/>
      </c>
      <c r="BG188" s="422"/>
      <c r="BH188" s="422" t="str">
        <f t="shared" si="49"/>
        <v/>
      </c>
      <c r="BI188" s="422" t="str">
        <f t="shared" si="50"/>
        <v/>
      </c>
      <c r="BJ188" s="422" t="str">
        <f t="shared" si="51"/>
        <v/>
      </c>
      <c r="BK188" s="422" t="str">
        <f>IF(E188="","",IF(フラグ管理用!AD182=2,IF(AND(フラグ管理用!E182=2,フラグ管理用!AA182=1),"","error"),""))</f>
        <v/>
      </c>
      <c r="BL188" s="422" t="str">
        <f>IF(E188="","",IF(AND(フラグ管理用!E182=1,フラグ管理用!K182=1,H188&lt;&gt;"妊娠出産子育て支援交付金"),"error",""))</f>
        <v/>
      </c>
      <c r="BM188" s="422"/>
      <c r="BN188" s="422" t="str">
        <f t="shared" si="52"/>
        <v/>
      </c>
      <c r="BO188" s="422" t="str">
        <f>IF(E188="","",IF(フラグ管理用!AF182=29,"error",IF(AND(フラグ管理用!AO182="事業始期_通常",フラグ管理用!AF182&lt;17),"error",IF(AND(フラグ管理用!AO182="事業始期_補助",フラグ管理用!AF182&lt;14),"error",""))))</f>
        <v/>
      </c>
      <c r="BP188" s="422" t="str">
        <f t="shared" si="53"/>
        <v/>
      </c>
      <c r="BQ188" s="422" t="str">
        <f>IF(E188="","",IF(AND(フラグ管理用!AP182="事業終期_通常",OR(フラグ管理用!AG182&lt;17,フラグ管理用!AG182&gt;28)),"error",IF(AND(フラグ管理用!AP182="事業終期_基金",フラグ管理用!AG182&lt;17),"error","")))</f>
        <v/>
      </c>
      <c r="BR188" s="422" t="str">
        <f>IF(E188="","",IF(VLOOKUP(AF188,―!$X$2:$Y$30,2,FALSE)&lt;=VLOOKUP(AG188,―!$X$2:$Y$30,2,FALSE),"","error"))</f>
        <v/>
      </c>
      <c r="BS188" s="422" t="str">
        <f t="shared" si="54"/>
        <v/>
      </c>
      <c r="BT188" s="422" t="str">
        <f t="shared" si="55"/>
        <v/>
      </c>
      <c r="BU188" s="422" t="str">
        <f>IF(E188="","",IF(AND(フラグ管理用!AQ182="予算区分_地単_通常",フラグ管理用!AL182&gt;3),"error",IF(AND(フラグ管理用!AQ182="予算区分_地単_検査等",フラグ管理用!AL182&gt;6),"error",IF(AND(フラグ管理用!AQ182="予算区分_補助",フラグ管理用!AL182&lt;7),"error",""))))</f>
        <v/>
      </c>
      <c r="BV188" s="452" t="str">
        <f>フラグ管理用!AW182</f>
        <v/>
      </c>
      <c r="BW188" s="457" t="str">
        <f t="shared" si="56"/>
        <v/>
      </c>
    </row>
    <row r="189" spans="1:75">
      <c r="A189" s="6"/>
      <c r="B189" s="14"/>
      <c r="C189" s="40">
        <v>159</v>
      </c>
      <c r="D189" s="50"/>
      <c r="E189" s="57"/>
      <c r="F189" s="57"/>
      <c r="G189" s="78"/>
      <c r="H189" s="86"/>
      <c r="I189" s="96" t="str">
        <f>IF(E189="補",VLOOKUP(H189,'事業名一覧 '!$A$3:$C$55,3,FALSE),"")</f>
        <v/>
      </c>
      <c r="J189" s="112"/>
      <c r="K189" s="112"/>
      <c r="L189" s="112"/>
      <c r="M189" s="112"/>
      <c r="N189" s="112"/>
      <c r="O189" s="112"/>
      <c r="P189" s="86"/>
      <c r="Q189" s="181" t="str">
        <f t="shared" si="44"/>
        <v/>
      </c>
      <c r="R189" s="194" t="str">
        <f t="shared" si="58"/>
        <v/>
      </c>
      <c r="S189" s="202"/>
      <c r="T189" s="213"/>
      <c r="U189" s="213"/>
      <c r="V189" s="213"/>
      <c r="W189" s="235"/>
      <c r="X189" s="235"/>
      <c r="Y189" s="213"/>
      <c r="Z189" s="213"/>
      <c r="AA189" s="86"/>
      <c r="AB189" s="112"/>
      <c r="AC189" s="112"/>
      <c r="AD189" s="112"/>
      <c r="AE189" s="57"/>
      <c r="AF189" s="57"/>
      <c r="AG189" s="57"/>
      <c r="AH189" s="321"/>
      <c r="AI189" s="321"/>
      <c r="AJ189" s="86"/>
      <c r="AK189" s="86"/>
      <c r="AL189" s="354"/>
      <c r="AM189" s="372"/>
      <c r="AN189" s="381"/>
      <c r="AO189" s="392" t="str">
        <f t="shared" si="45"/>
        <v/>
      </c>
      <c r="AP189" s="397" t="str">
        <f t="shared" si="59"/>
        <v/>
      </c>
      <c r="AQ189" s="402" t="str">
        <f t="shared" si="57"/>
        <v/>
      </c>
      <c r="AR189" s="407" t="str">
        <f>IF(E189="","",IF(AND(フラグ管理用!G183=2,フラグ管理用!F183=1),"error",""))</f>
        <v/>
      </c>
      <c r="AS189" s="407" t="str">
        <f>IF(E189="","",IF(AND(フラグ管理用!G183=2,フラグ管理用!E183=1),"error",""))</f>
        <v/>
      </c>
      <c r="AT189" s="415" t="str">
        <f t="shared" si="60"/>
        <v/>
      </c>
      <c r="AU189" s="422" t="str">
        <f>IF(E189="","",IF(フラグ管理用!AX183=1,"",IF(AND(フラグ管理用!E183=1,フラグ管理用!J183=1),"",IF(AND(フラグ管理用!E183=2,フラグ管理用!F183=1,フラグ管理用!J183=1),"",IF(AND(フラグ管理用!E183=2,フラグ管理用!F183=2,フラグ管理用!G183=1),"",IF(AND(フラグ管理用!E183=2,フラグ管理用!F183=2,フラグ管理用!G183=2,フラグ管理用!K183=1),"","error"))))))</f>
        <v/>
      </c>
      <c r="AV189" s="428" t="str">
        <f t="shared" si="61"/>
        <v/>
      </c>
      <c r="AW189" s="428" t="str">
        <f t="shared" si="46"/>
        <v/>
      </c>
      <c r="AX189" s="428" t="str">
        <f t="shared" si="47"/>
        <v/>
      </c>
      <c r="AY189" s="428" t="str">
        <f>IF(E189="","",IF(AND(フラグ管理用!J183=1,フラグ管理用!O183=1),"",IF(AND(フラグ管理用!K183=1,フラグ管理用!O183&gt;1,フラグ管理用!G183=1),"","error")))</f>
        <v/>
      </c>
      <c r="AZ189" s="428" t="str">
        <f>IF(E189="","",IF(AND(フラグ管理用!O183=10,ISBLANK(P189)=FALSE),"",IF(AND(フラグ管理用!O183&lt;10,ISBLANK(P189)=TRUE),"","error")))</f>
        <v/>
      </c>
      <c r="BA189" s="422" t="str">
        <f t="shared" si="48"/>
        <v/>
      </c>
      <c r="BB189" s="422" t="str">
        <f t="shared" si="62"/>
        <v/>
      </c>
      <c r="BC189" s="422" t="str">
        <f>IF(E189="","",IF(AND(フラグ管理用!F183=2,フラグ管理用!J183=1),IF(OR(U189&lt;&gt;0,V189&lt;&gt;0,W189&lt;&gt;0,X189&lt;&gt;0),"error",""),""))</f>
        <v/>
      </c>
      <c r="BD189" s="422" t="str">
        <f>IF(E189="","",IF(AND(フラグ管理用!K183=1,フラグ管理用!G183=1),IF(OR(S189&lt;&gt;0,T189&lt;&gt;0,W189&lt;&gt;0,X189&lt;&gt;0),"error",""),""))</f>
        <v/>
      </c>
      <c r="BE189" s="422" t="str">
        <f t="shared" si="63"/>
        <v/>
      </c>
      <c r="BF189" s="422" t="str">
        <f t="shared" si="64"/>
        <v/>
      </c>
      <c r="BG189" s="422"/>
      <c r="BH189" s="422" t="str">
        <f t="shared" si="49"/>
        <v/>
      </c>
      <c r="BI189" s="422" t="str">
        <f t="shared" si="50"/>
        <v/>
      </c>
      <c r="BJ189" s="422" t="str">
        <f t="shared" si="51"/>
        <v/>
      </c>
      <c r="BK189" s="422" t="str">
        <f>IF(E189="","",IF(フラグ管理用!AD183=2,IF(AND(フラグ管理用!E183=2,フラグ管理用!AA183=1),"","error"),""))</f>
        <v/>
      </c>
      <c r="BL189" s="422" t="str">
        <f>IF(E189="","",IF(AND(フラグ管理用!E183=1,フラグ管理用!K183=1,H189&lt;&gt;"妊娠出産子育て支援交付金"),"error",""))</f>
        <v/>
      </c>
      <c r="BM189" s="422"/>
      <c r="BN189" s="422" t="str">
        <f t="shared" si="52"/>
        <v/>
      </c>
      <c r="BO189" s="422" t="str">
        <f>IF(E189="","",IF(フラグ管理用!AF183=29,"error",IF(AND(フラグ管理用!AO183="事業始期_通常",フラグ管理用!AF183&lt;17),"error",IF(AND(フラグ管理用!AO183="事業始期_補助",フラグ管理用!AF183&lt;14),"error",""))))</f>
        <v/>
      </c>
      <c r="BP189" s="422" t="str">
        <f t="shared" si="53"/>
        <v/>
      </c>
      <c r="BQ189" s="422" t="str">
        <f>IF(E189="","",IF(AND(フラグ管理用!AP183="事業終期_通常",OR(フラグ管理用!AG183&lt;17,フラグ管理用!AG183&gt;28)),"error",IF(AND(フラグ管理用!AP183="事業終期_基金",フラグ管理用!AG183&lt;17),"error","")))</f>
        <v/>
      </c>
      <c r="BR189" s="422" t="str">
        <f>IF(E189="","",IF(VLOOKUP(AF189,―!$X$2:$Y$30,2,FALSE)&lt;=VLOOKUP(AG189,―!$X$2:$Y$30,2,FALSE),"","error"))</f>
        <v/>
      </c>
      <c r="BS189" s="422" t="str">
        <f t="shared" si="54"/>
        <v/>
      </c>
      <c r="BT189" s="422" t="str">
        <f t="shared" si="55"/>
        <v/>
      </c>
      <c r="BU189" s="422" t="str">
        <f>IF(E189="","",IF(AND(フラグ管理用!AQ183="予算区分_地単_通常",フラグ管理用!AL183&gt;3),"error",IF(AND(フラグ管理用!AQ183="予算区分_地単_検査等",フラグ管理用!AL183&gt;6),"error",IF(AND(フラグ管理用!AQ183="予算区分_補助",フラグ管理用!AL183&lt;7),"error",""))))</f>
        <v/>
      </c>
      <c r="BV189" s="452" t="str">
        <f>フラグ管理用!AW183</f>
        <v/>
      </c>
      <c r="BW189" s="457" t="str">
        <f t="shared" si="56"/>
        <v/>
      </c>
    </row>
    <row r="190" spans="1:75">
      <c r="A190" s="6"/>
      <c r="B190" s="14"/>
      <c r="C190" s="40">
        <v>160</v>
      </c>
      <c r="D190" s="50"/>
      <c r="E190" s="57"/>
      <c r="F190" s="57"/>
      <c r="G190" s="78"/>
      <c r="H190" s="86"/>
      <c r="I190" s="96" t="str">
        <f>IF(E190="補",VLOOKUP(H190,'事業名一覧 '!$A$3:$C$55,3,FALSE),"")</f>
        <v/>
      </c>
      <c r="J190" s="112"/>
      <c r="K190" s="112"/>
      <c r="L190" s="112"/>
      <c r="M190" s="112"/>
      <c r="N190" s="112"/>
      <c r="O190" s="112"/>
      <c r="P190" s="86"/>
      <c r="Q190" s="181" t="str">
        <f t="shared" si="44"/>
        <v/>
      </c>
      <c r="R190" s="194" t="str">
        <f t="shared" si="58"/>
        <v/>
      </c>
      <c r="S190" s="202"/>
      <c r="T190" s="213"/>
      <c r="U190" s="213"/>
      <c r="V190" s="213"/>
      <c r="W190" s="235"/>
      <c r="X190" s="235"/>
      <c r="Y190" s="213"/>
      <c r="Z190" s="213"/>
      <c r="AA190" s="86"/>
      <c r="AB190" s="112"/>
      <c r="AC190" s="112"/>
      <c r="AD190" s="112"/>
      <c r="AE190" s="57"/>
      <c r="AF190" s="57"/>
      <c r="AG190" s="57"/>
      <c r="AH190" s="321"/>
      <c r="AI190" s="321"/>
      <c r="AJ190" s="86"/>
      <c r="AK190" s="86"/>
      <c r="AL190" s="354"/>
      <c r="AM190" s="372"/>
      <c r="AN190" s="381"/>
      <c r="AO190" s="392" t="str">
        <f t="shared" si="45"/>
        <v/>
      </c>
      <c r="AP190" s="397" t="str">
        <f t="shared" si="59"/>
        <v/>
      </c>
      <c r="AQ190" s="402" t="str">
        <f t="shared" si="57"/>
        <v/>
      </c>
      <c r="AR190" s="407" t="str">
        <f>IF(E190="","",IF(AND(フラグ管理用!G184=2,フラグ管理用!F184=1),"error",""))</f>
        <v/>
      </c>
      <c r="AS190" s="407" t="str">
        <f>IF(E190="","",IF(AND(フラグ管理用!G184=2,フラグ管理用!E184=1),"error",""))</f>
        <v/>
      </c>
      <c r="AT190" s="415" t="str">
        <f t="shared" si="60"/>
        <v/>
      </c>
      <c r="AU190" s="422" t="str">
        <f>IF(E190="","",IF(フラグ管理用!AX184=1,"",IF(AND(フラグ管理用!E184=1,フラグ管理用!J184=1),"",IF(AND(フラグ管理用!E184=2,フラグ管理用!F184=1,フラグ管理用!J184=1),"",IF(AND(フラグ管理用!E184=2,フラグ管理用!F184=2,フラグ管理用!G184=1),"",IF(AND(フラグ管理用!E184=2,フラグ管理用!F184=2,フラグ管理用!G184=2,フラグ管理用!K184=1),"","error"))))))</f>
        <v/>
      </c>
      <c r="AV190" s="428" t="str">
        <f t="shared" si="61"/>
        <v/>
      </c>
      <c r="AW190" s="428" t="str">
        <f t="shared" si="46"/>
        <v/>
      </c>
      <c r="AX190" s="428" t="str">
        <f t="shared" si="47"/>
        <v/>
      </c>
      <c r="AY190" s="428" t="str">
        <f>IF(E190="","",IF(AND(フラグ管理用!J184=1,フラグ管理用!O184=1),"",IF(AND(フラグ管理用!K184=1,フラグ管理用!O184&gt;1,フラグ管理用!G184=1),"","error")))</f>
        <v/>
      </c>
      <c r="AZ190" s="428" t="str">
        <f>IF(E190="","",IF(AND(フラグ管理用!O184=10,ISBLANK(P190)=FALSE),"",IF(AND(フラグ管理用!O184&lt;10,ISBLANK(P190)=TRUE),"","error")))</f>
        <v/>
      </c>
      <c r="BA190" s="422" t="str">
        <f t="shared" si="48"/>
        <v/>
      </c>
      <c r="BB190" s="422" t="str">
        <f t="shared" si="62"/>
        <v/>
      </c>
      <c r="BC190" s="422" t="str">
        <f>IF(E190="","",IF(AND(フラグ管理用!F184=2,フラグ管理用!J184=1),IF(OR(U190&lt;&gt;0,V190&lt;&gt;0,W190&lt;&gt;0,X190&lt;&gt;0),"error",""),""))</f>
        <v/>
      </c>
      <c r="BD190" s="422" t="str">
        <f>IF(E190="","",IF(AND(フラグ管理用!K184=1,フラグ管理用!G184=1),IF(OR(S190&lt;&gt;0,T190&lt;&gt;0,W190&lt;&gt;0,X190&lt;&gt;0),"error",""),""))</f>
        <v/>
      </c>
      <c r="BE190" s="422" t="str">
        <f t="shared" si="63"/>
        <v/>
      </c>
      <c r="BF190" s="422" t="str">
        <f t="shared" si="64"/>
        <v/>
      </c>
      <c r="BG190" s="422"/>
      <c r="BH190" s="422" t="str">
        <f t="shared" si="49"/>
        <v/>
      </c>
      <c r="BI190" s="422" t="str">
        <f t="shared" si="50"/>
        <v/>
      </c>
      <c r="BJ190" s="422" t="str">
        <f t="shared" si="51"/>
        <v/>
      </c>
      <c r="BK190" s="422" t="str">
        <f>IF(E190="","",IF(フラグ管理用!AD184=2,IF(AND(フラグ管理用!E184=2,フラグ管理用!AA184=1),"","error"),""))</f>
        <v/>
      </c>
      <c r="BL190" s="422" t="str">
        <f>IF(E190="","",IF(AND(フラグ管理用!E184=1,フラグ管理用!K184=1,H190&lt;&gt;"妊娠出産子育て支援交付金"),"error",""))</f>
        <v/>
      </c>
      <c r="BM190" s="422"/>
      <c r="BN190" s="422" t="str">
        <f t="shared" si="52"/>
        <v/>
      </c>
      <c r="BO190" s="422" t="str">
        <f>IF(E190="","",IF(フラグ管理用!AF184=29,"error",IF(AND(フラグ管理用!AO184="事業始期_通常",フラグ管理用!AF184&lt;17),"error",IF(AND(フラグ管理用!AO184="事業始期_補助",フラグ管理用!AF184&lt;14),"error",""))))</f>
        <v/>
      </c>
      <c r="BP190" s="422" t="str">
        <f t="shared" si="53"/>
        <v/>
      </c>
      <c r="BQ190" s="422" t="str">
        <f>IF(E190="","",IF(AND(フラグ管理用!AP184="事業終期_通常",OR(フラグ管理用!AG184&lt;17,フラグ管理用!AG184&gt;28)),"error",IF(AND(フラグ管理用!AP184="事業終期_基金",フラグ管理用!AG184&lt;17),"error","")))</f>
        <v/>
      </c>
      <c r="BR190" s="422" t="str">
        <f>IF(E190="","",IF(VLOOKUP(AF190,―!$X$2:$Y$30,2,FALSE)&lt;=VLOOKUP(AG190,―!$X$2:$Y$30,2,FALSE),"","error"))</f>
        <v/>
      </c>
      <c r="BS190" s="422" t="str">
        <f t="shared" si="54"/>
        <v/>
      </c>
      <c r="BT190" s="422" t="str">
        <f t="shared" si="55"/>
        <v/>
      </c>
      <c r="BU190" s="422" t="str">
        <f>IF(E190="","",IF(AND(フラグ管理用!AQ184="予算区分_地単_通常",フラグ管理用!AL184&gt;3),"error",IF(AND(フラグ管理用!AQ184="予算区分_地単_検査等",フラグ管理用!AL184&gt;6),"error",IF(AND(フラグ管理用!AQ184="予算区分_補助",フラグ管理用!AL184&lt;7),"error",""))))</f>
        <v/>
      </c>
      <c r="BV190" s="452" t="str">
        <f>フラグ管理用!AW184</f>
        <v/>
      </c>
      <c r="BW190" s="457" t="str">
        <f t="shared" si="56"/>
        <v/>
      </c>
    </row>
    <row r="191" spans="1:75">
      <c r="A191" s="6"/>
      <c r="B191" s="14"/>
      <c r="C191" s="40">
        <v>161</v>
      </c>
      <c r="D191" s="50"/>
      <c r="E191" s="57"/>
      <c r="F191" s="57"/>
      <c r="G191" s="78"/>
      <c r="H191" s="86"/>
      <c r="I191" s="96" t="str">
        <f>IF(E191="補",VLOOKUP(H191,'事業名一覧 '!$A$3:$C$55,3,FALSE),"")</f>
        <v/>
      </c>
      <c r="J191" s="112"/>
      <c r="K191" s="112"/>
      <c r="L191" s="112"/>
      <c r="M191" s="112"/>
      <c r="N191" s="112"/>
      <c r="O191" s="112"/>
      <c r="P191" s="86"/>
      <c r="Q191" s="181" t="str">
        <f t="shared" si="44"/>
        <v/>
      </c>
      <c r="R191" s="194" t="str">
        <f t="shared" si="58"/>
        <v/>
      </c>
      <c r="S191" s="202"/>
      <c r="T191" s="213"/>
      <c r="U191" s="213"/>
      <c r="V191" s="213"/>
      <c r="W191" s="235"/>
      <c r="X191" s="235"/>
      <c r="Y191" s="213"/>
      <c r="Z191" s="213"/>
      <c r="AA191" s="86"/>
      <c r="AB191" s="112"/>
      <c r="AC191" s="112"/>
      <c r="AD191" s="112"/>
      <c r="AE191" s="57"/>
      <c r="AF191" s="57"/>
      <c r="AG191" s="57"/>
      <c r="AH191" s="321"/>
      <c r="AI191" s="321"/>
      <c r="AJ191" s="86"/>
      <c r="AK191" s="86"/>
      <c r="AL191" s="354"/>
      <c r="AM191" s="372"/>
      <c r="AN191" s="381"/>
      <c r="AO191" s="392" t="str">
        <f t="shared" si="45"/>
        <v/>
      </c>
      <c r="AP191" s="397" t="str">
        <f t="shared" si="59"/>
        <v/>
      </c>
      <c r="AQ191" s="402" t="str">
        <f t="shared" si="57"/>
        <v/>
      </c>
      <c r="AR191" s="407" t="str">
        <f>IF(E191="","",IF(AND(フラグ管理用!G185=2,フラグ管理用!F185=1),"error",""))</f>
        <v/>
      </c>
      <c r="AS191" s="407" t="str">
        <f>IF(E191="","",IF(AND(フラグ管理用!G185=2,フラグ管理用!E185=1),"error",""))</f>
        <v/>
      </c>
      <c r="AT191" s="415" t="str">
        <f t="shared" si="60"/>
        <v/>
      </c>
      <c r="AU191" s="422" t="str">
        <f>IF(E191="","",IF(フラグ管理用!AX185=1,"",IF(AND(フラグ管理用!E185=1,フラグ管理用!J185=1),"",IF(AND(フラグ管理用!E185=2,フラグ管理用!F185=1,フラグ管理用!J185=1),"",IF(AND(フラグ管理用!E185=2,フラグ管理用!F185=2,フラグ管理用!G185=1),"",IF(AND(フラグ管理用!E185=2,フラグ管理用!F185=2,フラグ管理用!G185=2,フラグ管理用!K185=1),"","error"))))))</f>
        <v/>
      </c>
      <c r="AV191" s="428" t="str">
        <f t="shared" si="61"/>
        <v/>
      </c>
      <c r="AW191" s="428" t="str">
        <f t="shared" si="46"/>
        <v/>
      </c>
      <c r="AX191" s="428" t="str">
        <f t="shared" si="47"/>
        <v/>
      </c>
      <c r="AY191" s="428" t="str">
        <f>IF(E191="","",IF(AND(フラグ管理用!J185=1,フラグ管理用!O185=1),"",IF(AND(フラグ管理用!K185=1,フラグ管理用!O185&gt;1,フラグ管理用!G185=1),"","error")))</f>
        <v/>
      </c>
      <c r="AZ191" s="428" t="str">
        <f>IF(E191="","",IF(AND(フラグ管理用!O185=10,ISBLANK(P191)=FALSE),"",IF(AND(フラグ管理用!O185&lt;10,ISBLANK(P191)=TRUE),"","error")))</f>
        <v/>
      </c>
      <c r="BA191" s="422" t="str">
        <f t="shared" si="48"/>
        <v/>
      </c>
      <c r="BB191" s="422" t="str">
        <f t="shared" si="62"/>
        <v/>
      </c>
      <c r="BC191" s="422" t="str">
        <f>IF(E191="","",IF(AND(フラグ管理用!F185=2,フラグ管理用!J185=1),IF(OR(U191&lt;&gt;0,V191&lt;&gt;0,W191&lt;&gt;0,X191&lt;&gt;0),"error",""),""))</f>
        <v/>
      </c>
      <c r="BD191" s="422" t="str">
        <f>IF(E191="","",IF(AND(フラグ管理用!K185=1,フラグ管理用!G185=1),IF(OR(S191&lt;&gt;0,T191&lt;&gt;0,W191&lt;&gt;0,X191&lt;&gt;0),"error",""),""))</f>
        <v/>
      </c>
      <c r="BE191" s="422" t="str">
        <f t="shared" si="63"/>
        <v/>
      </c>
      <c r="BF191" s="422" t="str">
        <f t="shared" si="64"/>
        <v/>
      </c>
      <c r="BG191" s="422"/>
      <c r="BH191" s="422" t="str">
        <f t="shared" si="49"/>
        <v/>
      </c>
      <c r="BI191" s="422" t="str">
        <f t="shared" si="50"/>
        <v/>
      </c>
      <c r="BJ191" s="422" t="str">
        <f t="shared" si="51"/>
        <v/>
      </c>
      <c r="BK191" s="422" t="str">
        <f>IF(E191="","",IF(フラグ管理用!AD185=2,IF(AND(フラグ管理用!E185=2,フラグ管理用!AA185=1),"","error"),""))</f>
        <v/>
      </c>
      <c r="BL191" s="422" t="str">
        <f>IF(E191="","",IF(AND(フラグ管理用!E185=1,フラグ管理用!K185=1,H191&lt;&gt;"妊娠出産子育て支援交付金"),"error",""))</f>
        <v/>
      </c>
      <c r="BM191" s="422"/>
      <c r="BN191" s="422" t="str">
        <f t="shared" si="52"/>
        <v/>
      </c>
      <c r="BO191" s="422" t="str">
        <f>IF(E191="","",IF(フラグ管理用!AF185=29,"error",IF(AND(フラグ管理用!AO185="事業始期_通常",フラグ管理用!AF185&lt;17),"error",IF(AND(フラグ管理用!AO185="事業始期_補助",フラグ管理用!AF185&lt;14),"error",""))))</f>
        <v/>
      </c>
      <c r="BP191" s="422" t="str">
        <f t="shared" si="53"/>
        <v/>
      </c>
      <c r="BQ191" s="422" t="str">
        <f>IF(E191="","",IF(AND(フラグ管理用!AP185="事業終期_通常",OR(フラグ管理用!AG185&lt;17,フラグ管理用!AG185&gt;28)),"error",IF(AND(フラグ管理用!AP185="事業終期_基金",フラグ管理用!AG185&lt;17),"error","")))</f>
        <v/>
      </c>
      <c r="BR191" s="422" t="str">
        <f>IF(E191="","",IF(VLOOKUP(AF191,―!$X$2:$Y$30,2,FALSE)&lt;=VLOOKUP(AG191,―!$X$2:$Y$30,2,FALSE),"","error"))</f>
        <v/>
      </c>
      <c r="BS191" s="422" t="str">
        <f t="shared" si="54"/>
        <v/>
      </c>
      <c r="BT191" s="422" t="str">
        <f t="shared" si="55"/>
        <v/>
      </c>
      <c r="BU191" s="422" t="str">
        <f>IF(E191="","",IF(AND(フラグ管理用!AQ185="予算区分_地単_通常",フラグ管理用!AL185&gt;3),"error",IF(AND(フラグ管理用!AQ185="予算区分_地単_検査等",フラグ管理用!AL185&gt;6),"error",IF(AND(フラグ管理用!AQ185="予算区分_補助",フラグ管理用!AL185&lt;7),"error",""))))</f>
        <v/>
      </c>
      <c r="BV191" s="452" t="str">
        <f>フラグ管理用!AW185</f>
        <v/>
      </c>
      <c r="BW191" s="457" t="str">
        <f t="shared" si="56"/>
        <v/>
      </c>
    </row>
    <row r="192" spans="1:75">
      <c r="A192" s="6"/>
      <c r="B192" s="14"/>
      <c r="C192" s="40">
        <v>162</v>
      </c>
      <c r="D192" s="50"/>
      <c r="E192" s="57"/>
      <c r="F192" s="57"/>
      <c r="G192" s="78"/>
      <c r="H192" s="86"/>
      <c r="I192" s="96" t="str">
        <f>IF(E192="補",VLOOKUP(H192,'事業名一覧 '!$A$3:$C$55,3,FALSE),"")</f>
        <v/>
      </c>
      <c r="J192" s="112"/>
      <c r="K192" s="112"/>
      <c r="L192" s="112"/>
      <c r="M192" s="112"/>
      <c r="N192" s="112"/>
      <c r="O192" s="112"/>
      <c r="P192" s="86"/>
      <c r="Q192" s="181" t="str">
        <f t="shared" si="44"/>
        <v/>
      </c>
      <c r="R192" s="194" t="str">
        <f t="shared" si="58"/>
        <v/>
      </c>
      <c r="S192" s="202"/>
      <c r="T192" s="213"/>
      <c r="U192" s="213"/>
      <c r="V192" s="213"/>
      <c r="W192" s="235"/>
      <c r="X192" s="235"/>
      <c r="Y192" s="213"/>
      <c r="Z192" s="213"/>
      <c r="AA192" s="86"/>
      <c r="AB192" s="112"/>
      <c r="AC192" s="112"/>
      <c r="AD192" s="112"/>
      <c r="AE192" s="57"/>
      <c r="AF192" s="57"/>
      <c r="AG192" s="57"/>
      <c r="AH192" s="321"/>
      <c r="AI192" s="321"/>
      <c r="AJ192" s="86"/>
      <c r="AK192" s="86"/>
      <c r="AL192" s="354"/>
      <c r="AM192" s="372"/>
      <c r="AN192" s="381"/>
      <c r="AO192" s="392" t="str">
        <f t="shared" si="45"/>
        <v/>
      </c>
      <c r="AP192" s="397" t="str">
        <f t="shared" si="59"/>
        <v/>
      </c>
      <c r="AQ192" s="402" t="str">
        <f t="shared" si="57"/>
        <v/>
      </c>
      <c r="AR192" s="407" t="str">
        <f>IF(E192="","",IF(AND(フラグ管理用!G186=2,フラグ管理用!F186=1),"error",""))</f>
        <v/>
      </c>
      <c r="AS192" s="407" t="str">
        <f>IF(E192="","",IF(AND(フラグ管理用!G186=2,フラグ管理用!E186=1),"error",""))</f>
        <v/>
      </c>
      <c r="AT192" s="415" t="str">
        <f t="shared" si="60"/>
        <v/>
      </c>
      <c r="AU192" s="422" t="str">
        <f>IF(E192="","",IF(フラグ管理用!AX186=1,"",IF(AND(フラグ管理用!E186=1,フラグ管理用!J186=1),"",IF(AND(フラグ管理用!E186=2,フラグ管理用!F186=1,フラグ管理用!J186=1),"",IF(AND(フラグ管理用!E186=2,フラグ管理用!F186=2,フラグ管理用!G186=1),"",IF(AND(フラグ管理用!E186=2,フラグ管理用!F186=2,フラグ管理用!G186=2,フラグ管理用!K186=1),"","error"))))))</f>
        <v/>
      </c>
      <c r="AV192" s="428" t="str">
        <f t="shared" si="61"/>
        <v/>
      </c>
      <c r="AW192" s="428" t="str">
        <f t="shared" si="46"/>
        <v/>
      </c>
      <c r="AX192" s="428" t="str">
        <f t="shared" si="47"/>
        <v/>
      </c>
      <c r="AY192" s="428" t="str">
        <f>IF(E192="","",IF(AND(フラグ管理用!J186=1,フラグ管理用!O186=1),"",IF(AND(フラグ管理用!K186=1,フラグ管理用!O186&gt;1,フラグ管理用!G186=1),"","error")))</f>
        <v/>
      </c>
      <c r="AZ192" s="428" t="str">
        <f>IF(E192="","",IF(AND(フラグ管理用!O186=10,ISBLANK(P192)=FALSE),"",IF(AND(フラグ管理用!O186&lt;10,ISBLANK(P192)=TRUE),"","error")))</f>
        <v/>
      </c>
      <c r="BA192" s="422" t="str">
        <f t="shared" si="48"/>
        <v/>
      </c>
      <c r="BB192" s="422" t="str">
        <f t="shared" si="62"/>
        <v/>
      </c>
      <c r="BC192" s="422" t="str">
        <f>IF(E192="","",IF(AND(フラグ管理用!F186=2,フラグ管理用!J186=1),IF(OR(U192&lt;&gt;0,V192&lt;&gt;0,W192&lt;&gt;0,X192&lt;&gt;0),"error",""),""))</f>
        <v/>
      </c>
      <c r="BD192" s="422" t="str">
        <f>IF(E192="","",IF(AND(フラグ管理用!K186=1,フラグ管理用!G186=1),IF(OR(S192&lt;&gt;0,T192&lt;&gt;0,W192&lt;&gt;0,X192&lt;&gt;0),"error",""),""))</f>
        <v/>
      </c>
      <c r="BE192" s="422" t="str">
        <f t="shared" si="63"/>
        <v/>
      </c>
      <c r="BF192" s="422" t="str">
        <f t="shared" si="64"/>
        <v/>
      </c>
      <c r="BG192" s="422"/>
      <c r="BH192" s="422" t="str">
        <f t="shared" si="49"/>
        <v/>
      </c>
      <c r="BI192" s="422" t="str">
        <f t="shared" si="50"/>
        <v/>
      </c>
      <c r="BJ192" s="422" t="str">
        <f t="shared" si="51"/>
        <v/>
      </c>
      <c r="BK192" s="422" t="str">
        <f>IF(E192="","",IF(フラグ管理用!AD186=2,IF(AND(フラグ管理用!E186=2,フラグ管理用!AA186=1),"","error"),""))</f>
        <v/>
      </c>
      <c r="BL192" s="422" t="str">
        <f>IF(E192="","",IF(AND(フラグ管理用!E186=1,フラグ管理用!K186=1,H192&lt;&gt;"妊娠出産子育て支援交付金"),"error",""))</f>
        <v/>
      </c>
      <c r="BM192" s="422"/>
      <c r="BN192" s="422" t="str">
        <f t="shared" si="52"/>
        <v/>
      </c>
      <c r="BO192" s="422" t="str">
        <f>IF(E192="","",IF(フラグ管理用!AF186=29,"error",IF(AND(フラグ管理用!AO186="事業始期_通常",フラグ管理用!AF186&lt;17),"error",IF(AND(フラグ管理用!AO186="事業始期_補助",フラグ管理用!AF186&lt;14),"error",""))))</f>
        <v/>
      </c>
      <c r="BP192" s="422" t="str">
        <f t="shared" si="53"/>
        <v/>
      </c>
      <c r="BQ192" s="422" t="str">
        <f>IF(E192="","",IF(AND(フラグ管理用!AP186="事業終期_通常",OR(フラグ管理用!AG186&lt;17,フラグ管理用!AG186&gt;28)),"error",IF(AND(フラグ管理用!AP186="事業終期_基金",フラグ管理用!AG186&lt;17),"error","")))</f>
        <v/>
      </c>
      <c r="BR192" s="422" t="str">
        <f>IF(E192="","",IF(VLOOKUP(AF192,―!$X$2:$Y$30,2,FALSE)&lt;=VLOOKUP(AG192,―!$X$2:$Y$30,2,FALSE),"","error"))</f>
        <v/>
      </c>
      <c r="BS192" s="422" t="str">
        <f t="shared" si="54"/>
        <v/>
      </c>
      <c r="BT192" s="422" t="str">
        <f t="shared" si="55"/>
        <v/>
      </c>
      <c r="BU192" s="422" t="str">
        <f>IF(E192="","",IF(AND(フラグ管理用!AQ186="予算区分_地単_通常",フラグ管理用!AL186&gt;3),"error",IF(AND(フラグ管理用!AQ186="予算区分_地単_検査等",フラグ管理用!AL186&gt;6),"error",IF(AND(フラグ管理用!AQ186="予算区分_補助",フラグ管理用!AL186&lt;7),"error",""))))</f>
        <v/>
      </c>
      <c r="BV192" s="452" t="str">
        <f>フラグ管理用!AW186</f>
        <v/>
      </c>
      <c r="BW192" s="457" t="str">
        <f t="shared" si="56"/>
        <v/>
      </c>
    </row>
    <row r="193" spans="1:75">
      <c r="A193" s="6"/>
      <c r="B193" s="14"/>
      <c r="C193" s="40">
        <v>163</v>
      </c>
      <c r="D193" s="50"/>
      <c r="E193" s="57"/>
      <c r="F193" s="57"/>
      <c r="G193" s="78"/>
      <c r="H193" s="86"/>
      <c r="I193" s="96" t="str">
        <f>IF(E193="補",VLOOKUP(H193,'事業名一覧 '!$A$3:$C$55,3,FALSE),"")</f>
        <v/>
      </c>
      <c r="J193" s="112"/>
      <c r="K193" s="112"/>
      <c r="L193" s="112"/>
      <c r="M193" s="112"/>
      <c r="N193" s="112"/>
      <c r="O193" s="112"/>
      <c r="P193" s="86"/>
      <c r="Q193" s="181" t="str">
        <f t="shared" si="44"/>
        <v/>
      </c>
      <c r="R193" s="194" t="str">
        <f t="shared" si="58"/>
        <v/>
      </c>
      <c r="S193" s="202"/>
      <c r="T193" s="213"/>
      <c r="U193" s="213"/>
      <c r="V193" s="213"/>
      <c r="W193" s="235"/>
      <c r="X193" s="235"/>
      <c r="Y193" s="213"/>
      <c r="Z193" s="213"/>
      <c r="AA193" s="86"/>
      <c r="AB193" s="112"/>
      <c r="AC193" s="112"/>
      <c r="AD193" s="112"/>
      <c r="AE193" s="57"/>
      <c r="AF193" s="57"/>
      <c r="AG193" s="57"/>
      <c r="AH193" s="321"/>
      <c r="AI193" s="321"/>
      <c r="AJ193" s="86"/>
      <c r="AK193" s="86"/>
      <c r="AL193" s="354"/>
      <c r="AM193" s="372"/>
      <c r="AN193" s="381"/>
      <c r="AO193" s="392" t="str">
        <f t="shared" si="45"/>
        <v/>
      </c>
      <c r="AP193" s="397" t="str">
        <f t="shared" si="59"/>
        <v/>
      </c>
      <c r="AQ193" s="402" t="str">
        <f t="shared" si="57"/>
        <v/>
      </c>
      <c r="AR193" s="407" t="str">
        <f>IF(E193="","",IF(AND(フラグ管理用!G187=2,フラグ管理用!F187=1),"error",""))</f>
        <v/>
      </c>
      <c r="AS193" s="407" t="str">
        <f>IF(E193="","",IF(AND(フラグ管理用!G187=2,フラグ管理用!E187=1),"error",""))</f>
        <v/>
      </c>
      <c r="AT193" s="415" t="str">
        <f t="shared" si="60"/>
        <v/>
      </c>
      <c r="AU193" s="422" t="str">
        <f>IF(E193="","",IF(フラグ管理用!AX187=1,"",IF(AND(フラグ管理用!E187=1,フラグ管理用!J187=1),"",IF(AND(フラグ管理用!E187=2,フラグ管理用!F187=1,フラグ管理用!J187=1),"",IF(AND(フラグ管理用!E187=2,フラグ管理用!F187=2,フラグ管理用!G187=1),"",IF(AND(フラグ管理用!E187=2,フラグ管理用!F187=2,フラグ管理用!G187=2,フラグ管理用!K187=1),"","error"))))))</f>
        <v/>
      </c>
      <c r="AV193" s="428" t="str">
        <f t="shared" si="61"/>
        <v/>
      </c>
      <c r="AW193" s="428" t="str">
        <f t="shared" si="46"/>
        <v/>
      </c>
      <c r="AX193" s="428" t="str">
        <f t="shared" si="47"/>
        <v/>
      </c>
      <c r="AY193" s="428" t="str">
        <f>IF(E193="","",IF(AND(フラグ管理用!J187=1,フラグ管理用!O187=1),"",IF(AND(フラグ管理用!K187=1,フラグ管理用!O187&gt;1,フラグ管理用!G187=1),"","error")))</f>
        <v/>
      </c>
      <c r="AZ193" s="428" t="str">
        <f>IF(E193="","",IF(AND(フラグ管理用!O187=10,ISBLANK(P193)=FALSE),"",IF(AND(フラグ管理用!O187&lt;10,ISBLANK(P193)=TRUE),"","error")))</f>
        <v/>
      </c>
      <c r="BA193" s="422" t="str">
        <f t="shared" si="48"/>
        <v/>
      </c>
      <c r="BB193" s="422" t="str">
        <f t="shared" si="62"/>
        <v/>
      </c>
      <c r="BC193" s="422" t="str">
        <f>IF(E193="","",IF(AND(フラグ管理用!F187=2,フラグ管理用!J187=1),IF(OR(U193&lt;&gt;0,V193&lt;&gt;0,W193&lt;&gt;0,X193&lt;&gt;0),"error",""),""))</f>
        <v/>
      </c>
      <c r="BD193" s="422" t="str">
        <f>IF(E193="","",IF(AND(フラグ管理用!K187=1,フラグ管理用!G187=1),IF(OR(S193&lt;&gt;0,T193&lt;&gt;0,W193&lt;&gt;0,X193&lt;&gt;0),"error",""),""))</f>
        <v/>
      </c>
      <c r="BE193" s="422" t="str">
        <f t="shared" si="63"/>
        <v/>
      </c>
      <c r="BF193" s="422" t="str">
        <f t="shared" si="64"/>
        <v/>
      </c>
      <c r="BG193" s="422"/>
      <c r="BH193" s="422" t="str">
        <f t="shared" si="49"/>
        <v/>
      </c>
      <c r="BI193" s="422" t="str">
        <f t="shared" si="50"/>
        <v/>
      </c>
      <c r="BJ193" s="422" t="str">
        <f t="shared" si="51"/>
        <v/>
      </c>
      <c r="BK193" s="422" t="str">
        <f>IF(E193="","",IF(フラグ管理用!AD187=2,IF(AND(フラグ管理用!E187=2,フラグ管理用!AA187=1),"","error"),""))</f>
        <v/>
      </c>
      <c r="BL193" s="422" t="str">
        <f>IF(E193="","",IF(AND(フラグ管理用!E187=1,フラグ管理用!K187=1,H193&lt;&gt;"妊娠出産子育て支援交付金"),"error",""))</f>
        <v/>
      </c>
      <c r="BM193" s="422"/>
      <c r="BN193" s="422" t="str">
        <f t="shared" si="52"/>
        <v/>
      </c>
      <c r="BO193" s="422" t="str">
        <f>IF(E193="","",IF(フラグ管理用!AF187=29,"error",IF(AND(フラグ管理用!AO187="事業始期_通常",フラグ管理用!AF187&lt;17),"error",IF(AND(フラグ管理用!AO187="事業始期_補助",フラグ管理用!AF187&lt;14),"error",""))))</f>
        <v/>
      </c>
      <c r="BP193" s="422" t="str">
        <f t="shared" si="53"/>
        <v/>
      </c>
      <c r="BQ193" s="422" t="str">
        <f>IF(E193="","",IF(AND(フラグ管理用!AP187="事業終期_通常",OR(フラグ管理用!AG187&lt;17,フラグ管理用!AG187&gt;28)),"error",IF(AND(フラグ管理用!AP187="事業終期_基金",フラグ管理用!AG187&lt;17),"error","")))</f>
        <v/>
      </c>
      <c r="BR193" s="422" t="str">
        <f>IF(E193="","",IF(VLOOKUP(AF193,―!$X$2:$Y$30,2,FALSE)&lt;=VLOOKUP(AG193,―!$X$2:$Y$30,2,FALSE),"","error"))</f>
        <v/>
      </c>
      <c r="BS193" s="422" t="str">
        <f t="shared" si="54"/>
        <v/>
      </c>
      <c r="BT193" s="422" t="str">
        <f t="shared" si="55"/>
        <v/>
      </c>
      <c r="BU193" s="422" t="str">
        <f>IF(E193="","",IF(AND(フラグ管理用!AQ187="予算区分_地単_通常",フラグ管理用!AL187&gt;3),"error",IF(AND(フラグ管理用!AQ187="予算区分_地単_検査等",フラグ管理用!AL187&gt;6),"error",IF(AND(フラグ管理用!AQ187="予算区分_補助",フラグ管理用!AL187&lt;7),"error",""))))</f>
        <v/>
      </c>
      <c r="BV193" s="452" t="str">
        <f>フラグ管理用!AW187</f>
        <v/>
      </c>
      <c r="BW193" s="457" t="str">
        <f t="shared" si="56"/>
        <v/>
      </c>
    </row>
    <row r="194" spans="1:75">
      <c r="A194" s="6"/>
      <c r="B194" s="14"/>
      <c r="C194" s="40">
        <v>164</v>
      </c>
      <c r="D194" s="50"/>
      <c r="E194" s="57"/>
      <c r="F194" s="57"/>
      <c r="G194" s="78"/>
      <c r="H194" s="86"/>
      <c r="I194" s="96" t="str">
        <f>IF(E194="補",VLOOKUP(H194,'事業名一覧 '!$A$3:$C$55,3,FALSE),"")</f>
        <v/>
      </c>
      <c r="J194" s="112"/>
      <c r="K194" s="112"/>
      <c r="L194" s="112"/>
      <c r="M194" s="112"/>
      <c r="N194" s="112"/>
      <c r="O194" s="112"/>
      <c r="P194" s="86"/>
      <c r="Q194" s="181" t="str">
        <f t="shared" si="44"/>
        <v/>
      </c>
      <c r="R194" s="194" t="str">
        <f t="shared" si="58"/>
        <v/>
      </c>
      <c r="S194" s="202"/>
      <c r="T194" s="213"/>
      <c r="U194" s="213"/>
      <c r="V194" s="213"/>
      <c r="W194" s="235"/>
      <c r="X194" s="235"/>
      <c r="Y194" s="213"/>
      <c r="Z194" s="213"/>
      <c r="AA194" s="86"/>
      <c r="AB194" s="112"/>
      <c r="AC194" s="112"/>
      <c r="AD194" s="112"/>
      <c r="AE194" s="57"/>
      <c r="AF194" s="57"/>
      <c r="AG194" s="57"/>
      <c r="AH194" s="321"/>
      <c r="AI194" s="321"/>
      <c r="AJ194" s="86"/>
      <c r="AK194" s="86"/>
      <c r="AL194" s="354"/>
      <c r="AM194" s="372"/>
      <c r="AN194" s="381"/>
      <c r="AO194" s="392" t="str">
        <f t="shared" si="45"/>
        <v/>
      </c>
      <c r="AP194" s="397" t="str">
        <f t="shared" si="59"/>
        <v/>
      </c>
      <c r="AQ194" s="402" t="str">
        <f t="shared" si="57"/>
        <v/>
      </c>
      <c r="AR194" s="407" t="str">
        <f>IF(E194="","",IF(AND(フラグ管理用!G188=2,フラグ管理用!F188=1),"error",""))</f>
        <v/>
      </c>
      <c r="AS194" s="407" t="str">
        <f>IF(E194="","",IF(AND(フラグ管理用!G188=2,フラグ管理用!E188=1),"error",""))</f>
        <v/>
      </c>
      <c r="AT194" s="415" t="str">
        <f t="shared" si="60"/>
        <v/>
      </c>
      <c r="AU194" s="422" t="str">
        <f>IF(E194="","",IF(フラグ管理用!AX188=1,"",IF(AND(フラグ管理用!E188=1,フラグ管理用!J188=1),"",IF(AND(フラグ管理用!E188=2,フラグ管理用!F188=1,フラグ管理用!J188=1),"",IF(AND(フラグ管理用!E188=2,フラグ管理用!F188=2,フラグ管理用!G188=1),"",IF(AND(フラグ管理用!E188=2,フラグ管理用!F188=2,フラグ管理用!G188=2,フラグ管理用!K188=1),"","error"))))))</f>
        <v/>
      </c>
      <c r="AV194" s="428" t="str">
        <f t="shared" si="61"/>
        <v/>
      </c>
      <c r="AW194" s="428" t="str">
        <f t="shared" si="46"/>
        <v/>
      </c>
      <c r="AX194" s="428" t="str">
        <f t="shared" si="47"/>
        <v/>
      </c>
      <c r="AY194" s="428" t="str">
        <f>IF(E194="","",IF(AND(フラグ管理用!J188=1,フラグ管理用!O188=1),"",IF(AND(フラグ管理用!K188=1,フラグ管理用!O188&gt;1,フラグ管理用!G188=1),"","error")))</f>
        <v/>
      </c>
      <c r="AZ194" s="428" t="str">
        <f>IF(E194="","",IF(AND(フラグ管理用!O188=10,ISBLANK(P194)=FALSE),"",IF(AND(フラグ管理用!O188&lt;10,ISBLANK(P194)=TRUE),"","error")))</f>
        <v/>
      </c>
      <c r="BA194" s="422" t="str">
        <f t="shared" si="48"/>
        <v/>
      </c>
      <c r="BB194" s="422" t="str">
        <f t="shared" si="62"/>
        <v/>
      </c>
      <c r="BC194" s="422" t="str">
        <f>IF(E194="","",IF(AND(フラグ管理用!F188=2,フラグ管理用!J188=1),IF(OR(U194&lt;&gt;0,V194&lt;&gt;0,W194&lt;&gt;0,X194&lt;&gt;0),"error",""),""))</f>
        <v/>
      </c>
      <c r="BD194" s="422" t="str">
        <f>IF(E194="","",IF(AND(フラグ管理用!K188=1,フラグ管理用!G188=1),IF(OR(S194&lt;&gt;0,T194&lt;&gt;0,W194&lt;&gt;0,X194&lt;&gt;0),"error",""),""))</f>
        <v/>
      </c>
      <c r="BE194" s="422" t="str">
        <f t="shared" si="63"/>
        <v/>
      </c>
      <c r="BF194" s="422" t="str">
        <f t="shared" si="64"/>
        <v/>
      </c>
      <c r="BG194" s="422"/>
      <c r="BH194" s="422" t="str">
        <f t="shared" si="49"/>
        <v/>
      </c>
      <c r="BI194" s="422" t="str">
        <f t="shared" si="50"/>
        <v/>
      </c>
      <c r="BJ194" s="422" t="str">
        <f t="shared" si="51"/>
        <v/>
      </c>
      <c r="BK194" s="422" t="str">
        <f>IF(E194="","",IF(フラグ管理用!AD188=2,IF(AND(フラグ管理用!E188=2,フラグ管理用!AA188=1),"","error"),""))</f>
        <v/>
      </c>
      <c r="BL194" s="422" t="str">
        <f>IF(E194="","",IF(AND(フラグ管理用!E188=1,フラグ管理用!K188=1,H194&lt;&gt;"妊娠出産子育て支援交付金"),"error",""))</f>
        <v/>
      </c>
      <c r="BM194" s="422"/>
      <c r="BN194" s="422" t="str">
        <f t="shared" si="52"/>
        <v/>
      </c>
      <c r="BO194" s="422" t="str">
        <f>IF(E194="","",IF(フラグ管理用!AF188=29,"error",IF(AND(フラグ管理用!AO188="事業始期_通常",フラグ管理用!AF188&lt;17),"error",IF(AND(フラグ管理用!AO188="事業始期_補助",フラグ管理用!AF188&lt;14),"error",""))))</f>
        <v/>
      </c>
      <c r="BP194" s="422" t="str">
        <f t="shared" si="53"/>
        <v/>
      </c>
      <c r="BQ194" s="422" t="str">
        <f>IF(E194="","",IF(AND(フラグ管理用!AP188="事業終期_通常",OR(フラグ管理用!AG188&lt;17,フラグ管理用!AG188&gt;28)),"error",IF(AND(フラグ管理用!AP188="事業終期_基金",フラグ管理用!AG188&lt;17),"error","")))</f>
        <v/>
      </c>
      <c r="BR194" s="422" t="str">
        <f>IF(E194="","",IF(VLOOKUP(AF194,―!$X$2:$Y$30,2,FALSE)&lt;=VLOOKUP(AG194,―!$X$2:$Y$30,2,FALSE),"","error"))</f>
        <v/>
      </c>
      <c r="BS194" s="422" t="str">
        <f t="shared" si="54"/>
        <v/>
      </c>
      <c r="BT194" s="422" t="str">
        <f t="shared" si="55"/>
        <v/>
      </c>
      <c r="BU194" s="422" t="str">
        <f>IF(E194="","",IF(AND(フラグ管理用!AQ188="予算区分_地単_通常",フラグ管理用!AL188&gt;3),"error",IF(AND(フラグ管理用!AQ188="予算区分_地単_検査等",フラグ管理用!AL188&gt;6),"error",IF(AND(フラグ管理用!AQ188="予算区分_補助",フラグ管理用!AL188&lt;7),"error",""))))</f>
        <v/>
      </c>
      <c r="BV194" s="452" t="str">
        <f>フラグ管理用!AW188</f>
        <v/>
      </c>
      <c r="BW194" s="457" t="str">
        <f t="shared" si="56"/>
        <v/>
      </c>
    </row>
    <row r="195" spans="1:75">
      <c r="A195" s="6"/>
      <c r="B195" s="14"/>
      <c r="C195" s="40">
        <v>165</v>
      </c>
      <c r="D195" s="50"/>
      <c r="E195" s="57"/>
      <c r="F195" s="57"/>
      <c r="G195" s="78"/>
      <c r="H195" s="86"/>
      <c r="I195" s="96" t="str">
        <f>IF(E195="補",VLOOKUP(H195,'事業名一覧 '!$A$3:$C$55,3,FALSE),"")</f>
        <v/>
      </c>
      <c r="J195" s="112"/>
      <c r="K195" s="112"/>
      <c r="L195" s="112"/>
      <c r="M195" s="112"/>
      <c r="N195" s="112"/>
      <c r="O195" s="112"/>
      <c r="P195" s="86"/>
      <c r="Q195" s="181" t="str">
        <f t="shared" si="44"/>
        <v/>
      </c>
      <c r="R195" s="194" t="str">
        <f t="shared" si="58"/>
        <v/>
      </c>
      <c r="S195" s="202"/>
      <c r="T195" s="213"/>
      <c r="U195" s="213"/>
      <c r="V195" s="213"/>
      <c r="W195" s="235"/>
      <c r="X195" s="235"/>
      <c r="Y195" s="213"/>
      <c r="Z195" s="213"/>
      <c r="AA195" s="86"/>
      <c r="AB195" s="112"/>
      <c r="AC195" s="112"/>
      <c r="AD195" s="112"/>
      <c r="AE195" s="57"/>
      <c r="AF195" s="57"/>
      <c r="AG195" s="57"/>
      <c r="AH195" s="321"/>
      <c r="AI195" s="321"/>
      <c r="AJ195" s="86"/>
      <c r="AK195" s="86"/>
      <c r="AL195" s="354"/>
      <c r="AM195" s="372"/>
      <c r="AN195" s="381"/>
      <c r="AO195" s="392" t="str">
        <f t="shared" si="45"/>
        <v/>
      </c>
      <c r="AP195" s="397" t="str">
        <f t="shared" si="59"/>
        <v/>
      </c>
      <c r="AQ195" s="402" t="str">
        <f t="shared" si="57"/>
        <v/>
      </c>
      <c r="AR195" s="407" t="str">
        <f>IF(E195="","",IF(AND(フラグ管理用!G189=2,フラグ管理用!F189=1),"error",""))</f>
        <v/>
      </c>
      <c r="AS195" s="407" t="str">
        <f>IF(E195="","",IF(AND(フラグ管理用!G189=2,フラグ管理用!E189=1),"error",""))</f>
        <v/>
      </c>
      <c r="AT195" s="415" t="str">
        <f t="shared" si="60"/>
        <v/>
      </c>
      <c r="AU195" s="422" t="str">
        <f>IF(E195="","",IF(フラグ管理用!AX189=1,"",IF(AND(フラグ管理用!E189=1,フラグ管理用!J189=1),"",IF(AND(フラグ管理用!E189=2,フラグ管理用!F189=1,フラグ管理用!J189=1),"",IF(AND(フラグ管理用!E189=2,フラグ管理用!F189=2,フラグ管理用!G189=1),"",IF(AND(フラグ管理用!E189=2,フラグ管理用!F189=2,フラグ管理用!G189=2,フラグ管理用!K189=1),"","error"))))))</f>
        <v/>
      </c>
      <c r="AV195" s="428" t="str">
        <f t="shared" si="61"/>
        <v/>
      </c>
      <c r="AW195" s="428" t="str">
        <f t="shared" si="46"/>
        <v/>
      </c>
      <c r="AX195" s="428" t="str">
        <f t="shared" si="47"/>
        <v/>
      </c>
      <c r="AY195" s="428" t="str">
        <f>IF(E195="","",IF(AND(フラグ管理用!J189=1,フラグ管理用!O189=1),"",IF(AND(フラグ管理用!K189=1,フラグ管理用!O189&gt;1,フラグ管理用!G189=1),"","error")))</f>
        <v/>
      </c>
      <c r="AZ195" s="428" t="str">
        <f>IF(E195="","",IF(AND(フラグ管理用!O189=10,ISBLANK(P195)=FALSE),"",IF(AND(フラグ管理用!O189&lt;10,ISBLANK(P195)=TRUE),"","error")))</f>
        <v/>
      </c>
      <c r="BA195" s="422" t="str">
        <f t="shared" si="48"/>
        <v/>
      </c>
      <c r="BB195" s="422" t="str">
        <f t="shared" si="62"/>
        <v/>
      </c>
      <c r="BC195" s="422" t="str">
        <f>IF(E195="","",IF(AND(フラグ管理用!F189=2,フラグ管理用!J189=1),IF(OR(U195&lt;&gt;0,V195&lt;&gt;0,W195&lt;&gt;0,X195&lt;&gt;0),"error",""),""))</f>
        <v/>
      </c>
      <c r="BD195" s="422" t="str">
        <f>IF(E195="","",IF(AND(フラグ管理用!K189=1,フラグ管理用!G189=1),IF(OR(S195&lt;&gt;0,T195&lt;&gt;0,W195&lt;&gt;0,X195&lt;&gt;0),"error",""),""))</f>
        <v/>
      </c>
      <c r="BE195" s="422" t="str">
        <f t="shared" si="63"/>
        <v/>
      </c>
      <c r="BF195" s="422" t="str">
        <f t="shared" si="64"/>
        <v/>
      </c>
      <c r="BG195" s="422"/>
      <c r="BH195" s="422" t="str">
        <f t="shared" si="49"/>
        <v/>
      </c>
      <c r="BI195" s="422" t="str">
        <f t="shared" si="50"/>
        <v/>
      </c>
      <c r="BJ195" s="422" t="str">
        <f t="shared" si="51"/>
        <v/>
      </c>
      <c r="BK195" s="422" t="str">
        <f>IF(E195="","",IF(フラグ管理用!AD189=2,IF(AND(フラグ管理用!E189=2,フラグ管理用!AA189=1),"","error"),""))</f>
        <v/>
      </c>
      <c r="BL195" s="422" t="str">
        <f>IF(E195="","",IF(AND(フラグ管理用!E189=1,フラグ管理用!K189=1,H195&lt;&gt;"妊娠出産子育て支援交付金"),"error",""))</f>
        <v/>
      </c>
      <c r="BM195" s="422"/>
      <c r="BN195" s="422" t="str">
        <f t="shared" si="52"/>
        <v/>
      </c>
      <c r="BO195" s="422" t="str">
        <f>IF(E195="","",IF(フラグ管理用!AF189=29,"error",IF(AND(フラグ管理用!AO189="事業始期_通常",フラグ管理用!AF189&lt;17),"error",IF(AND(フラグ管理用!AO189="事業始期_補助",フラグ管理用!AF189&lt;14),"error",""))))</f>
        <v/>
      </c>
      <c r="BP195" s="422" t="str">
        <f t="shared" si="53"/>
        <v/>
      </c>
      <c r="BQ195" s="422" t="str">
        <f>IF(E195="","",IF(AND(フラグ管理用!AP189="事業終期_通常",OR(フラグ管理用!AG189&lt;17,フラグ管理用!AG189&gt;28)),"error",IF(AND(フラグ管理用!AP189="事業終期_基金",フラグ管理用!AG189&lt;17),"error","")))</f>
        <v/>
      </c>
      <c r="BR195" s="422" t="str">
        <f>IF(E195="","",IF(VLOOKUP(AF195,―!$X$2:$Y$30,2,FALSE)&lt;=VLOOKUP(AG195,―!$X$2:$Y$30,2,FALSE),"","error"))</f>
        <v/>
      </c>
      <c r="BS195" s="422" t="str">
        <f t="shared" si="54"/>
        <v/>
      </c>
      <c r="BT195" s="422" t="str">
        <f t="shared" si="55"/>
        <v/>
      </c>
      <c r="BU195" s="422" t="str">
        <f>IF(E195="","",IF(AND(フラグ管理用!AQ189="予算区分_地単_通常",フラグ管理用!AL189&gt;3),"error",IF(AND(フラグ管理用!AQ189="予算区分_地単_検査等",フラグ管理用!AL189&gt;6),"error",IF(AND(フラグ管理用!AQ189="予算区分_補助",フラグ管理用!AL189&lt;7),"error",""))))</f>
        <v/>
      </c>
      <c r="BV195" s="452" t="str">
        <f>フラグ管理用!AW189</f>
        <v/>
      </c>
      <c r="BW195" s="457" t="str">
        <f t="shared" si="56"/>
        <v/>
      </c>
    </row>
    <row r="196" spans="1:75">
      <c r="A196" s="6"/>
      <c r="B196" s="14"/>
      <c r="C196" s="40">
        <v>166</v>
      </c>
      <c r="D196" s="50"/>
      <c r="E196" s="57"/>
      <c r="F196" s="57"/>
      <c r="G196" s="78"/>
      <c r="H196" s="86"/>
      <c r="I196" s="96" t="str">
        <f>IF(E196="補",VLOOKUP(H196,'事業名一覧 '!$A$3:$C$55,3,FALSE),"")</f>
        <v/>
      </c>
      <c r="J196" s="112"/>
      <c r="K196" s="112"/>
      <c r="L196" s="112"/>
      <c r="M196" s="112"/>
      <c r="N196" s="112"/>
      <c r="O196" s="112"/>
      <c r="P196" s="86"/>
      <c r="Q196" s="181" t="str">
        <f t="shared" si="44"/>
        <v/>
      </c>
      <c r="R196" s="194" t="str">
        <f t="shared" si="58"/>
        <v/>
      </c>
      <c r="S196" s="202"/>
      <c r="T196" s="213"/>
      <c r="U196" s="213"/>
      <c r="V196" s="213"/>
      <c r="W196" s="235"/>
      <c r="X196" s="235"/>
      <c r="Y196" s="213"/>
      <c r="Z196" s="213"/>
      <c r="AA196" s="86"/>
      <c r="AB196" s="112"/>
      <c r="AC196" s="112"/>
      <c r="AD196" s="112"/>
      <c r="AE196" s="57"/>
      <c r="AF196" s="57"/>
      <c r="AG196" s="57"/>
      <c r="AH196" s="321"/>
      <c r="AI196" s="321"/>
      <c r="AJ196" s="86"/>
      <c r="AK196" s="86"/>
      <c r="AL196" s="354"/>
      <c r="AM196" s="372"/>
      <c r="AN196" s="381"/>
      <c r="AO196" s="392" t="str">
        <f t="shared" si="45"/>
        <v/>
      </c>
      <c r="AP196" s="397" t="str">
        <f t="shared" si="59"/>
        <v/>
      </c>
      <c r="AQ196" s="402" t="str">
        <f t="shared" si="57"/>
        <v/>
      </c>
      <c r="AR196" s="407" t="str">
        <f>IF(E196="","",IF(AND(フラグ管理用!G190=2,フラグ管理用!F190=1),"error",""))</f>
        <v/>
      </c>
      <c r="AS196" s="407" t="str">
        <f>IF(E196="","",IF(AND(フラグ管理用!G190=2,フラグ管理用!E190=1),"error",""))</f>
        <v/>
      </c>
      <c r="AT196" s="415" t="str">
        <f t="shared" si="60"/>
        <v/>
      </c>
      <c r="AU196" s="422" t="str">
        <f>IF(E196="","",IF(フラグ管理用!AX190=1,"",IF(AND(フラグ管理用!E190=1,フラグ管理用!J190=1),"",IF(AND(フラグ管理用!E190=2,フラグ管理用!F190=1,フラグ管理用!J190=1),"",IF(AND(フラグ管理用!E190=2,フラグ管理用!F190=2,フラグ管理用!G190=1),"",IF(AND(フラグ管理用!E190=2,フラグ管理用!F190=2,フラグ管理用!G190=2,フラグ管理用!K190=1),"","error"))))))</f>
        <v/>
      </c>
      <c r="AV196" s="428" t="str">
        <f t="shared" si="61"/>
        <v/>
      </c>
      <c r="AW196" s="428" t="str">
        <f t="shared" si="46"/>
        <v/>
      </c>
      <c r="AX196" s="428" t="str">
        <f t="shared" si="47"/>
        <v/>
      </c>
      <c r="AY196" s="428" t="str">
        <f>IF(E196="","",IF(AND(フラグ管理用!J190=1,フラグ管理用!O190=1),"",IF(AND(フラグ管理用!K190=1,フラグ管理用!O190&gt;1,フラグ管理用!G190=1),"","error")))</f>
        <v/>
      </c>
      <c r="AZ196" s="428" t="str">
        <f>IF(E196="","",IF(AND(フラグ管理用!O190=10,ISBLANK(P196)=FALSE),"",IF(AND(フラグ管理用!O190&lt;10,ISBLANK(P196)=TRUE),"","error")))</f>
        <v/>
      </c>
      <c r="BA196" s="422" t="str">
        <f t="shared" si="48"/>
        <v/>
      </c>
      <c r="BB196" s="422" t="str">
        <f t="shared" si="62"/>
        <v/>
      </c>
      <c r="BC196" s="422" t="str">
        <f>IF(E196="","",IF(AND(フラグ管理用!F190=2,フラグ管理用!J190=1),IF(OR(U196&lt;&gt;0,V196&lt;&gt;0,W196&lt;&gt;0,X196&lt;&gt;0),"error",""),""))</f>
        <v/>
      </c>
      <c r="BD196" s="422" t="str">
        <f>IF(E196="","",IF(AND(フラグ管理用!K190=1,フラグ管理用!G190=1),IF(OR(S196&lt;&gt;0,T196&lt;&gt;0,W196&lt;&gt;0,X196&lt;&gt;0),"error",""),""))</f>
        <v/>
      </c>
      <c r="BE196" s="422" t="str">
        <f t="shared" si="63"/>
        <v/>
      </c>
      <c r="BF196" s="422" t="str">
        <f t="shared" si="64"/>
        <v/>
      </c>
      <c r="BG196" s="422"/>
      <c r="BH196" s="422" t="str">
        <f t="shared" si="49"/>
        <v/>
      </c>
      <c r="BI196" s="422" t="str">
        <f t="shared" si="50"/>
        <v/>
      </c>
      <c r="BJ196" s="422" t="str">
        <f t="shared" si="51"/>
        <v/>
      </c>
      <c r="BK196" s="422" t="str">
        <f>IF(E196="","",IF(フラグ管理用!AD190=2,IF(AND(フラグ管理用!E190=2,フラグ管理用!AA190=1),"","error"),""))</f>
        <v/>
      </c>
      <c r="BL196" s="422" t="str">
        <f>IF(E196="","",IF(AND(フラグ管理用!E190=1,フラグ管理用!K190=1,H196&lt;&gt;"妊娠出産子育て支援交付金"),"error",""))</f>
        <v/>
      </c>
      <c r="BM196" s="422"/>
      <c r="BN196" s="422" t="str">
        <f t="shared" si="52"/>
        <v/>
      </c>
      <c r="BO196" s="422" t="str">
        <f>IF(E196="","",IF(フラグ管理用!AF190=29,"error",IF(AND(フラグ管理用!AO190="事業始期_通常",フラグ管理用!AF190&lt;17),"error",IF(AND(フラグ管理用!AO190="事業始期_補助",フラグ管理用!AF190&lt;14),"error",""))))</f>
        <v/>
      </c>
      <c r="BP196" s="422" t="str">
        <f t="shared" si="53"/>
        <v/>
      </c>
      <c r="BQ196" s="422" t="str">
        <f>IF(E196="","",IF(AND(フラグ管理用!AP190="事業終期_通常",OR(フラグ管理用!AG190&lt;17,フラグ管理用!AG190&gt;28)),"error",IF(AND(フラグ管理用!AP190="事業終期_基金",フラグ管理用!AG190&lt;17),"error","")))</f>
        <v/>
      </c>
      <c r="BR196" s="422" t="str">
        <f>IF(E196="","",IF(VLOOKUP(AF196,―!$X$2:$Y$30,2,FALSE)&lt;=VLOOKUP(AG196,―!$X$2:$Y$30,2,FALSE),"","error"))</f>
        <v/>
      </c>
      <c r="BS196" s="422" t="str">
        <f t="shared" si="54"/>
        <v/>
      </c>
      <c r="BT196" s="422" t="str">
        <f t="shared" si="55"/>
        <v/>
      </c>
      <c r="BU196" s="422" t="str">
        <f>IF(E196="","",IF(AND(フラグ管理用!AQ190="予算区分_地単_通常",フラグ管理用!AL190&gt;3),"error",IF(AND(フラグ管理用!AQ190="予算区分_地単_検査等",フラグ管理用!AL190&gt;6),"error",IF(AND(フラグ管理用!AQ190="予算区分_補助",フラグ管理用!AL190&lt;7),"error",""))))</f>
        <v/>
      </c>
      <c r="BV196" s="452" t="str">
        <f>フラグ管理用!AW190</f>
        <v/>
      </c>
      <c r="BW196" s="457" t="str">
        <f t="shared" si="56"/>
        <v/>
      </c>
    </row>
    <row r="197" spans="1:75">
      <c r="A197" s="6"/>
      <c r="B197" s="14"/>
      <c r="C197" s="40">
        <v>167</v>
      </c>
      <c r="D197" s="50"/>
      <c r="E197" s="57"/>
      <c r="F197" s="57"/>
      <c r="G197" s="78"/>
      <c r="H197" s="86"/>
      <c r="I197" s="96" t="str">
        <f>IF(E197="補",VLOOKUP(H197,'事業名一覧 '!$A$3:$C$55,3,FALSE),"")</f>
        <v/>
      </c>
      <c r="J197" s="112"/>
      <c r="K197" s="112"/>
      <c r="L197" s="112"/>
      <c r="M197" s="112"/>
      <c r="N197" s="112"/>
      <c r="O197" s="112"/>
      <c r="P197" s="86"/>
      <c r="Q197" s="181" t="str">
        <f t="shared" si="44"/>
        <v/>
      </c>
      <c r="R197" s="194" t="str">
        <f t="shared" si="58"/>
        <v/>
      </c>
      <c r="S197" s="202"/>
      <c r="T197" s="213"/>
      <c r="U197" s="213"/>
      <c r="V197" s="213"/>
      <c r="W197" s="235"/>
      <c r="X197" s="235"/>
      <c r="Y197" s="213"/>
      <c r="Z197" s="213"/>
      <c r="AA197" s="86"/>
      <c r="AB197" s="112"/>
      <c r="AC197" s="112"/>
      <c r="AD197" s="112"/>
      <c r="AE197" s="57"/>
      <c r="AF197" s="57"/>
      <c r="AG197" s="57"/>
      <c r="AH197" s="321"/>
      <c r="AI197" s="321"/>
      <c r="AJ197" s="86"/>
      <c r="AK197" s="86"/>
      <c r="AL197" s="354"/>
      <c r="AM197" s="372"/>
      <c r="AN197" s="381"/>
      <c r="AO197" s="392" t="str">
        <f t="shared" si="45"/>
        <v/>
      </c>
      <c r="AP197" s="397" t="str">
        <f t="shared" si="59"/>
        <v/>
      </c>
      <c r="AQ197" s="402" t="str">
        <f t="shared" si="57"/>
        <v/>
      </c>
      <c r="AR197" s="407" t="str">
        <f>IF(E197="","",IF(AND(フラグ管理用!G191=2,フラグ管理用!F191=1),"error",""))</f>
        <v/>
      </c>
      <c r="AS197" s="407" t="str">
        <f>IF(E197="","",IF(AND(フラグ管理用!G191=2,フラグ管理用!E191=1),"error",""))</f>
        <v/>
      </c>
      <c r="AT197" s="415" t="str">
        <f t="shared" si="60"/>
        <v/>
      </c>
      <c r="AU197" s="422" t="str">
        <f>IF(E197="","",IF(フラグ管理用!AX191=1,"",IF(AND(フラグ管理用!E191=1,フラグ管理用!J191=1),"",IF(AND(フラグ管理用!E191=2,フラグ管理用!F191=1,フラグ管理用!J191=1),"",IF(AND(フラグ管理用!E191=2,フラグ管理用!F191=2,フラグ管理用!G191=1),"",IF(AND(フラグ管理用!E191=2,フラグ管理用!F191=2,フラグ管理用!G191=2,フラグ管理用!K191=1),"","error"))))))</f>
        <v/>
      </c>
      <c r="AV197" s="428" t="str">
        <f t="shared" si="61"/>
        <v/>
      </c>
      <c r="AW197" s="428" t="str">
        <f t="shared" si="46"/>
        <v/>
      </c>
      <c r="AX197" s="428" t="str">
        <f t="shared" si="47"/>
        <v/>
      </c>
      <c r="AY197" s="428" t="str">
        <f>IF(E197="","",IF(AND(フラグ管理用!J191=1,フラグ管理用!O191=1),"",IF(AND(フラグ管理用!K191=1,フラグ管理用!O191&gt;1,フラグ管理用!G191=1),"","error")))</f>
        <v/>
      </c>
      <c r="AZ197" s="428" t="str">
        <f>IF(E197="","",IF(AND(フラグ管理用!O191=10,ISBLANK(P197)=FALSE),"",IF(AND(フラグ管理用!O191&lt;10,ISBLANK(P197)=TRUE),"","error")))</f>
        <v/>
      </c>
      <c r="BA197" s="422" t="str">
        <f t="shared" si="48"/>
        <v/>
      </c>
      <c r="BB197" s="422" t="str">
        <f t="shared" si="62"/>
        <v/>
      </c>
      <c r="BC197" s="422" t="str">
        <f>IF(E197="","",IF(AND(フラグ管理用!F191=2,フラグ管理用!J191=1),IF(OR(U197&lt;&gt;0,V197&lt;&gt;0,W197&lt;&gt;0,X197&lt;&gt;0),"error",""),""))</f>
        <v/>
      </c>
      <c r="BD197" s="422" t="str">
        <f>IF(E197="","",IF(AND(フラグ管理用!K191=1,フラグ管理用!G191=1),IF(OR(S197&lt;&gt;0,T197&lt;&gt;0,W197&lt;&gt;0,X197&lt;&gt;0),"error",""),""))</f>
        <v/>
      </c>
      <c r="BE197" s="422" t="str">
        <f t="shared" si="63"/>
        <v/>
      </c>
      <c r="BF197" s="422" t="str">
        <f t="shared" si="64"/>
        <v/>
      </c>
      <c r="BG197" s="422"/>
      <c r="BH197" s="422" t="str">
        <f t="shared" si="49"/>
        <v/>
      </c>
      <c r="BI197" s="422" t="str">
        <f t="shared" si="50"/>
        <v/>
      </c>
      <c r="BJ197" s="422" t="str">
        <f t="shared" si="51"/>
        <v/>
      </c>
      <c r="BK197" s="422" t="str">
        <f>IF(E197="","",IF(フラグ管理用!AD191=2,IF(AND(フラグ管理用!E191=2,フラグ管理用!AA191=1),"","error"),""))</f>
        <v/>
      </c>
      <c r="BL197" s="422" t="str">
        <f>IF(E197="","",IF(AND(フラグ管理用!E191=1,フラグ管理用!K191=1,H197&lt;&gt;"妊娠出産子育て支援交付金"),"error",""))</f>
        <v/>
      </c>
      <c r="BM197" s="422"/>
      <c r="BN197" s="422" t="str">
        <f t="shared" si="52"/>
        <v/>
      </c>
      <c r="BO197" s="422" t="str">
        <f>IF(E197="","",IF(フラグ管理用!AF191=29,"error",IF(AND(フラグ管理用!AO191="事業始期_通常",フラグ管理用!AF191&lt;17),"error",IF(AND(フラグ管理用!AO191="事業始期_補助",フラグ管理用!AF191&lt;14),"error",""))))</f>
        <v/>
      </c>
      <c r="BP197" s="422" t="str">
        <f t="shared" si="53"/>
        <v/>
      </c>
      <c r="BQ197" s="422" t="str">
        <f>IF(E197="","",IF(AND(フラグ管理用!AP191="事業終期_通常",OR(フラグ管理用!AG191&lt;17,フラグ管理用!AG191&gt;28)),"error",IF(AND(フラグ管理用!AP191="事業終期_基金",フラグ管理用!AG191&lt;17),"error","")))</f>
        <v/>
      </c>
      <c r="BR197" s="422" t="str">
        <f>IF(E197="","",IF(VLOOKUP(AF197,―!$X$2:$Y$30,2,FALSE)&lt;=VLOOKUP(AG197,―!$X$2:$Y$30,2,FALSE),"","error"))</f>
        <v/>
      </c>
      <c r="BS197" s="422" t="str">
        <f t="shared" si="54"/>
        <v/>
      </c>
      <c r="BT197" s="422" t="str">
        <f t="shared" si="55"/>
        <v/>
      </c>
      <c r="BU197" s="422" t="str">
        <f>IF(E197="","",IF(AND(フラグ管理用!AQ191="予算区分_地単_通常",フラグ管理用!AL191&gt;3),"error",IF(AND(フラグ管理用!AQ191="予算区分_地単_検査等",フラグ管理用!AL191&gt;6),"error",IF(AND(フラグ管理用!AQ191="予算区分_補助",フラグ管理用!AL191&lt;7),"error",""))))</f>
        <v/>
      </c>
      <c r="BV197" s="452" t="str">
        <f>フラグ管理用!AW191</f>
        <v/>
      </c>
      <c r="BW197" s="457" t="str">
        <f t="shared" si="56"/>
        <v/>
      </c>
    </row>
    <row r="198" spans="1:75">
      <c r="A198" s="6"/>
      <c r="B198" s="14"/>
      <c r="C198" s="40">
        <v>168</v>
      </c>
      <c r="D198" s="50"/>
      <c r="E198" s="57"/>
      <c r="F198" s="57"/>
      <c r="G198" s="78"/>
      <c r="H198" s="86"/>
      <c r="I198" s="96" t="str">
        <f>IF(E198="補",VLOOKUP(H198,'事業名一覧 '!$A$3:$C$55,3,FALSE),"")</f>
        <v/>
      </c>
      <c r="J198" s="112"/>
      <c r="K198" s="112"/>
      <c r="L198" s="112"/>
      <c r="M198" s="112"/>
      <c r="N198" s="112"/>
      <c r="O198" s="112"/>
      <c r="P198" s="86"/>
      <c r="Q198" s="181" t="str">
        <f t="shared" si="44"/>
        <v/>
      </c>
      <c r="R198" s="194" t="str">
        <f t="shared" si="58"/>
        <v/>
      </c>
      <c r="S198" s="202"/>
      <c r="T198" s="213"/>
      <c r="U198" s="213"/>
      <c r="V198" s="213"/>
      <c r="W198" s="235"/>
      <c r="X198" s="235"/>
      <c r="Y198" s="213"/>
      <c r="Z198" s="213"/>
      <c r="AA198" s="86"/>
      <c r="AB198" s="112"/>
      <c r="AC198" s="112"/>
      <c r="AD198" s="112"/>
      <c r="AE198" s="57"/>
      <c r="AF198" s="57"/>
      <c r="AG198" s="57"/>
      <c r="AH198" s="321"/>
      <c r="AI198" s="321"/>
      <c r="AJ198" s="86"/>
      <c r="AK198" s="86"/>
      <c r="AL198" s="354"/>
      <c r="AM198" s="372"/>
      <c r="AN198" s="381"/>
      <c r="AO198" s="392" t="str">
        <f t="shared" si="45"/>
        <v/>
      </c>
      <c r="AP198" s="397" t="str">
        <f t="shared" si="59"/>
        <v/>
      </c>
      <c r="AQ198" s="402" t="str">
        <f t="shared" si="57"/>
        <v/>
      </c>
      <c r="AR198" s="407" t="str">
        <f>IF(E198="","",IF(AND(フラグ管理用!G192=2,フラグ管理用!F192=1),"error",""))</f>
        <v/>
      </c>
      <c r="AS198" s="407" t="str">
        <f>IF(E198="","",IF(AND(フラグ管理用!G192=2,フラグ管理用!E192=1),"error",""))</f>
        <v/>
      </c>
      <c r="AT198" s="415" t="str">
        <f t="shared" si="60"/>
        <v/>
      </c>
      <c r="AU198" s="422" t="str">
        <f>IF(E198="","",IF(フラグ管理用!AX192=1,"",IF(AND(フラグ管理用!E192=1,フラグ管理用!J192=1),"",IF(AND(フラグ管理用!E192=2,フラグ管理用!F192=1,フラグ管理用!J192=1),"",IF(AND(フラグ管理用!E192=2,フラグ管理用!F192=2,フラグ管理用!G192=1),"",IF(AND(フラグ管理用!E192=2,フラグ管理用!F192=2,フラグ管理用!G192=2,フラグ管理用!K192=1),"","error"))))))</f>
        <v/>
      </c>
      <c r="AV198" s="428" t="str">
        <f t="shared" si="61"/>
        <v/>
      </c>
      <c r="AW198" s="428" t="str">
        <f t="shared" si="46"/>
        <v/>
      </c>
      <c r="AX198" s="428" t="str">
        <f t="shared" si="47"/>
        <v/>
      </c>
      <c r="AY198" s="428" t="str">
        <f>IF(E198="","",IF(AND(フラグ管理用!J192=1,フラグ管理用!O192=1),"",IF(AND(フラグ管理用!K192=1,フラグ管理用!O192&gt;1,フラグ管理用!G192=1),"","error")))</f>
        <v/>
      </c>
      <c r="AZ198" s="428" t="str">
        <f>IF(E198="","",IF(AND(フラグ管理用!O192=10,ISBLANK(P198)=FALSE),"",IF(AND(フラグ管理用!O192&lt;10,ISBLANK(P198)=TRUE),"","error")))</f>
        <v/>
      </c>
      <c r="BA198" s="422" t="str">
        <f t="shared" si="48"/>
        <v/>
      </c>
      <c r="BB198" s="422" t="str">
        <f t="shared" si="62"/>
        <v/>
      </c>
      <c r="BC198" s="422" t="str">
        <f>IF(E198="","",IF(AND(フラグ管理用!F192=2,フラグ管理用!J192=1),IF(OR(U198&lt;&gt;0,V198&lt;&gt;0,W198&lt;&gt;0,X198&lt;&gt;0),"error",""),""))</f>
        <v/>
      </c>
      <c r="BD198" s="422" t="str">
        <f>IF(E198="","",IF(AND(フラグ管理用!K192=1,フラグ管理用!G192=1),IF(OR(S198&lt;&gt;0,T198&lt;&gt;0,W198&lt;&gt;0,X198&lt;&gt;0),"error",""),""))</f>
        <v/>
      </c>
      <c r="BE198" s="422" t="str">
        <f t="shared" si="63"/>
        <v/>
      </c>
      <c r="BF198" s="422" t="str">
        <f t="shared" si="64"/>
        <v/>
      </c>
      <c r="BG198" s="422"/>
      <c r="BH198" s="422" t="str">
        <f t="shared" si="49"/>
        <v/>
      </c>
      <c r="BI198" s="422" t="str">
        <f t="shared" si="50"/>
        <v/>
      </c>
      <c r="BJ198" s="422" t="str">
        <f t="shared" si="51"/>
        <v/>
      </c>
      <c r="BK198" s="422" t="str">
        <f>IF(E198="","",IF(フラグ管理用!AD192=2,IF(AND(フラグ管理用!E192=2,フラグ管理用!AA192=1),"","error"),""))</f>
        <v/>
      </c>
      <c r="BL198" s="422" t="str">
        <f>IF(E198="","",IF(AND(フラグ管理用!E192=1,フラグ管理用!K192=1,H198&lt;&gt;"妊娠出産子育て支援交付金"),"error",""))</f>
        <v/>
      </c>
      <c r="BM198" s="422"/>
      <c r="BN198" s="422" t="str">
        <f t="shared" si="52"/>
        <v/>
      </c>
      <c r="BO198" s="422" t="str">
        <f>IF(E198="","",IF(フラグ管理用!AF192=29,"error",IF(AND(フラグ管理用!AO192="事業始期_通常",フラグ管理用!AF192&lt;17),"error",IF(AND(フラグ管理用!AO192="事業始期_補助",フラグ管理用!AF192&lt;14),"error",""))))</f>
        <v/>
      </c>
      <c r="BP198" s="422" t="str">
        <f t="shared" si="53"/>
        <v/>
      </c>
      <c r="BQ198" s="422" t="str">
        <f>IF(E198="","",IF(AND(フラグ管理用!AP192="事業終期_通常",OR(フラグ管理用!AG192&lt;17,フラグ管理用!AG192&gt;28)),"error",IF(AND(フラグ管理用!AP192="事業終期_基金",フラグ管理用!AG192&lt;17),"error","")))</f>
        <v/>
      </c>
      <c r="BR198" s="422" t="str">
        <f>IF(E198="","",IF(VLOOKUP(AF198,―!$X$2:$Y$30,2,FALSE)&lt;=VLOOKUP(AG198,―!$X$2:$Y$30,2,FALSE),"","error"))</f>
        <v/>
      </c>
      <c r="BS198" s="422" t="str">
        <f t="shared" si="54"/>
        <v/>
      </c>
      <c r="BT198" s="422" t="str">
        <f t="shared" si="55"/>
        <v/>
      </c>
      <c r="BU198" s="422" t="str">
        <f>IF(E198="","",IF(AND(フラグ管理用!AQ192="予算区分_地単_通常",フラグ管理用!AL192&gt;3),"error",IF(AND(フラグ管理用!AQ192="予算区分_地単_検査等",フラグ管理用!AL192&gt;6),"error",IF(AND(フラグ管理用!AQ192="予算区分_補助",フラグ管理用!AL192&lt;7),"error",""))))</f>
        <v/>
      </c>
      <c r="BV198" s="452" t="str">
        <f>フラグ管理用!AW192</f>
        <v/>
      </c>
      <c r="BW198" s="457" t="str">
        <f t="shared" si="56"/>
        <v/>
      </c>
    </row>
    <row r="199" spans="1:75">
      <c r="A199" s="6"/>
      <c r="B199" s="14"/>
      <c r="C199" s="40">
        <v>169</v>
      </c>
      <c r="D199" s="50"/>
      <c r="E199" s="57"/>
      <c r="F199" s="57"/>
      <c r="G199" s="78"/>
      <c r="H199" s="86"/>
      <c r="I199" s="96" t="str">
        <f>IF(E199="補",VLOOKUP(H199,'事業名一覧 '!$A$3:$C$55,3,FALSE),"")</f>
        <v/>
      </c>
      <c r="J199" s="112"/>
      <c r="K199" s="112"/>
      <c r="L199" s="112"/>
      <c r="M199" s="112"/>
      <c r="N199" s="112"/>
      <c r="O199" s="112"/>
      <c r="P199" s="86"/>
      <c r="Q199" s="181" t="str">
        <f t="shared" si="44"/>
        <v/>
      </c>
      <c r="R199" s="194" t="str">
        <f t="shared" si="58"/>
        <v/>
      </c>
      <c r="S199" s="202"/>
      <c r="T199" s="213"/>
      <c r="U199" s="213"/>
      <c r="V199" s="213"/>
      <c r="W199" s="235"/>
      <c r="X199" s="235"/>
      <c r="Y199" s="213"/>
      <c r="Z199" s="213"/>
      <c r="AA199" s="86"/>
      <c r="AB199" s="112"/>
      <c r="AC199" s="112"/>
      <c r="AD199" s="112"/>
      <c r="AE199" s="57"/>
      <c r="AF199" s="57"/>
      <c r="AG199" s="57"/>
      <c r="AH199" s="321"/>
      <c r="AI199" s="321"/>
      <c r="AJ199" s="86"/>
      <c r="AK199" s="86"/>
      <c r="AL199" s="354"/>
      <c r="AM199" s="372"/>
      <c r="AN199" s="381"/>
      <c r="AO199" s="392" t="str">
        <f t="shared" si="45"/>
        <v/>
      </c>
      <c r="AP199" s="397" t="str">
        <f t="shared" si="59"/>
        <v/>
      </c>
      <c r="AQ199" s="402" t="str">
        <f t="shared" si="57"/>
        <v/>
      </c>
      <c r="AR199" s="407" t="str">
        <f>IF(E199="","",IF(AND(フラグ管理用!G193=2,フラグ管理用!F193=1),"error",""))</f>
        <v/>
      </c>
      <c r="AS199" s="407" t="str">
        <f>IF(E199="","",IF(AND(フラグ管理用!G193=2,フラグ管理用!E193=1),"error",""))</f>
        <v/>
      </c>
      <c r="AT199" s="415" t="str">
        <f t="shared" si="60"/>
        <v/>
      </c>
      <c r="AU199" s="422" t="str">
        <f>IF(E199="","",IF(フラグ管理用!AX193=1,"",IF(AND(フラグ管理用!E193=1,フラグ管理用!J193=1),"",IF(AND(フラグ管理用!E193=2,フラグ管理用!F193=1,フラグ管理用!J193=1),"",IF(AND(フラグ管理用!E193=2,フラグ管理用!F193=2,フラグ管理用!G193=1),"",IF(AND(フラグ管理用!E193=2,フラグ管理用!F193=2,フラグ管理用!G193=2,フラグ管理用!K193=1),"","error"))))))</f>
        <v/>
      </c>
      <c r="AV199" s="428" t="str">
        <f t="shared" si="61"/>
        <v/>
      </c>
      <c r="AW199" s="428" t="str">
        <f t="shared" si="46"/>
        <v/>
      </c>
      <c r="AX199" s="428" t="str">
        <f t="shared" si="47"/>
        <v/>
      </c>
      <c r="AY199" s="428" t="str">
        <f>IF(E199="","",IF(AND(フラグ管理用!J193=1,フラグ管理用!O193=1),"",IF(AND(フラグ管理用!K193=1,フラグ管理用!O193&gt;1,フラグ管理用!G193=1),"","error")))</f>
        <v/>
      </c>
      <c r="AZ199" s="428" t="str">
        <f>IF(E199="","",IF(AND(フラグ管理用!O193=10,ISBLANK(P199)=FALSE),"",IF(AND(フラグ管理用!O193&lt;10,ISBLANK(P199)=TRUE),"","error")))</f>
        <v/>
      </c>
      <c r="BA199" s="422" t="str">
        <f t="shared" si="48"/>
        <v/>
      </c>
      <c r="BB199" s="422" t="str">
        <f t="shared" si="62"/>
        <v/>
      </c>
      <c r="BC199" s="422" t="str">
        <f>IF(E199="","",IF(AND(フラグ管理用!F193=2,フラグ管理用!J193=1),IF(OR(U199&lt;&gt;0,V199&lt;&gt;0,W199&lt;&gt;0,X199&lt;&gt;0),"error",""),""))</f>
        <v/>
      </c>
      <c r="BD199" s="422" t="str">
        <f>IF(E199="","",IF(AND(フラグ管理用!K193=1,フラグ管理用!G193=1),IF(OR(S199&lt;&gt;0,T199&lt;&gt;0,W199&lt;&gt;0,X199&lt;&gt;0),"error",""),""))</f>
        <v/>
      </c>
      <c r="BE199" s="422" t="str">
        <f t="shared" si="63"/>
        <v/>
      </c>
      <c r="BF199" s="422" t="str">
        <f t="shared" si="64"/>
        <v/>
      </c>
      <c r="BG199" s="422"/>
      <c r="BH199" s="422" t="str">
        <f t="shared" si="49"/>
        <v/>
      </c>
      <c r="BI199" s="422" t="str">
        <f t="shared" si="50"/>
        <v/>
      </c>
      <c r="BJ199" s="422" t="str">
        <f t="shared" si="51"/>
        <v/>
      </c>
      <c r="BK199" s="422" t="str">
        <f>IF(E199="","",IF(フラグ管理用!AD193=2,IF(AND(フラグ管理用!E193=2,フラグ管理用!AA193=1),"","error"),""))</f>
        <v/>
      </c>
      <c r="BL199" s="422" t="str">
        <f>IF(E199="","",IF(AND(フラグ管理用!E193=1,フラグ管理用!K193=1,H199&lt;&gt;"妊娠出産子育て支援交付金"),"error",""))</f>
        <v/>
      </c>
      <c r="BM199" s="422"/>
      <c r="BN199" s="422" t="str">
        <f t="shared" si="52"/>
        <v/>
      </c>
      <c r="BO199" s="422" t="str">
        <f>IF(E199="","",IF(フラグ管理用!AF193=29,"error",IF(AND(フラグ管理用!AO193="事業始期_通常",フラグ管理用!AF193&lt;17),"error",IF(AND(フラグ管理用!AO193="事業始期_補助",フラグ管理用!AF193&lt;14),"error",""))))</f>
        <v/>
      </c>
      <c r="BP199" s="422" t="str">
        <f t="shared" si="53"/>
        <v/>
      </c>
      <c r="BQ199" s="422" t="str">
        <f>IF(E199="","",IF(AND(フラグ管理用!AP193="事業終期_通常",OR(フラグ管理用!AG193&lt;17,フラグ管理用!AG193&gt;28)),"error",IF(AND(フラグ管理用!AP193="事業終期_基金",フラグ管理用!AG193&lt;17),"error","")))</f>
        <v/>
      </c>
      <c r="BR199" s="422" t="str">
        <f>IF(E199="","",IF(VLOOKUP(AF199,―!$X$2:$Y$30,2,FALSE)&lt;=VLOOKUP(AG199,―!$X$2:$Y$30,2,FALSE),"","error"))</f>
        <v/>
      </c>
      <c r="BS199" s="422" t="str">
        <f t="shared" si="54"/>
        <v/>
      </c>
      <c r="BT199" s="422" t="str">
        <f t="shared" si="55"/>
        <v/>
      </c>
      <c r="BU199" s="422" t="str">
        <f>IF(E199="","",IF(AND(フラグ管理用!AQ193="予算区分_地単_通常",フラグ管理用!AL193&gt;3),"error",IF(AND(フラグ管理用!AQ193="予算区分_地単_検査等",フラグ管理用!AL193&gt;6),"error",IF(AND(フラグ管理用!AQ193="予算区分_補助",フラグ管理用!AL193&lt;7),"error",""))))</f>
        <v/>
      </c>
      <c r="BV199" s="452" t="str">
        <f>フラグ管理用!AW193</f>
        <v/>
      </c>
      <c r="BW199" s="457" t="str">
        <f t="shared" si="56"/>
        <v/>
      </c>
    </row>
    <row r="200" spans="1:75">
      <c r="A200" s="6"/>
      <c r="B200" s="14"/>
      <c r="C200" s="40">
        <v>170</v>
      </c>
      <c r="D200" s="50"/>
      <c r="E200" s="57"/>
      <c r="F200" s="57"/>
      <c r="G200" s="78"/>
      <c r="H200" s="86"/>
      <c r="I200" s="96" t="str">
        <f>IF(E200="補",VLOOKUP(H200,'事業名一覧 '!$A$3:$C$55,3,FALSE),"")</f>
        <v/>
      </c>
      <c r="J200" s="112"/>
      <c r="K200" s="112"/>
      <c r="L200" s="112"/>
      <c r="M200" s="112"/>
      <c r="N200" s="112"/>
      <c r="O200" s="112"/>
      <c r="P200" s="86"/>
      <c r="Q200" s="181" t="str">
        <f t="shared" si="44"/>
        <v/>
      </c>
      <c r="R200" s="194" t="str">
        <f t="shared" si="58"/>
        <v/>
      </c>
      <c r="S200" s="202"/>
      <c r="T200" s="213"/>
      <c r="U200" s="213"/>
      <c r="V200" s="213"/>
      <c r="W200" s="235"/>
      <c r="X200" s="235"/>
      <c r="Y200" s="213"/>
      <c r="Z200" s="213"/>
      <c r="AA200" s="86"/>
      <c r="AB200" s="112"/>
      <c r="AC200" s="112"/>
      <c r="AD200" s="112"/>
      <c r="AE200" s="57"/>
      <c r="AF200" s="57"/>
      <c r="AG200" s="57"/>
      <c r="AH200" s="321"/>
      <c r="AI200" s="321"/>
      <c r="AJ200" s="86"/>
      <c r="AK200" s="86"/>
      <c r="AL200" s="354"/>
      <c r="AM200" s="372"/>
      <c r="AN200" s="381"/>
      <c r="AO200" s="392" t="str">
        <f t="shared" si="45"/>
        <v/>
      </c>
      <c r="AP200" s="397" t="str">
        <f t="shared" si="59"/>
        <v/>
      </c>
      <c r="AQ200" s="402" t="str">
        <f t="shared" si="57"/>
        <v/>
      </c>
      <c r="AR200" s="407" t="str">
        <f>IF(E200="","",IF(AND(フラグ管理用!G194=2,フラグ管理用!F194=1),"error",""))</f>
        <v/>
      </c>
      <c r="AS200" s="407" t="str">
        <f>IF(E200="","",IF(AND(フラグ管理用!G194=2,フラグ管理用!E194=1),"error",""))</f>
        <v/>
      </c>
      <c r="AT200" s="415" t="str">
        <f t="shared" si="60"/>
        <v/>
      </c>
      <c r="AU200" s="422" t="str">
        <f>IF(E200="","",IF(フラグ管理用!AX194=1,"",IF(AND(フラグ管理用!E194=1,フラグ管理用!J194=1),"",IF(AND(フラグ管理用!E194=2,フラグ管理用!F194=1,フラグ管理用!J194=1),"",IF(AND(フラグ管理用!E194=2,フラグ管理用!F194=2,フラグ管理用!G194=1),"",IF(AND(フラグ管理用!E194=2,フラグ管理用!F194=2,フラグ管理用!G194=2,フラグ管理用!K194=1),"","error"))))))</f>
        <v/>
      </c>
      <c r="AV200" s="428" t="str">
        <f t="shared" si="61"/>
        <v/>
      </c>
      <c r="AW200" s="428" t="str">
        <f t="shared" si="46"/>
        <v/>
      </c>
      <c r="AX200" s="428" t="str">
        <f t="shared" si="47"/>
        <v/>
      </c>
      <c r="AY200" s="428" t="str">
        <f>IF(E200="","",IF(AND(フラグ管理用!J194=1,フラグ管理用!O194=1),"",IF(AND(フラグ管理用!K194=1,フラグ管理用!O194&gt;1,フラグ管理用!G194=1),"","error")))</f>
        <v/>
      </c>
      <c r="AZ200" s="428" t="str">
        <f>IF(E200="","",IF(AND(フラグ管理用!O194=10,ISBLANK(P200)=FALSE),"",IF(AND(フラグ管理用!O194&lt;10,ISBLANK(P200)=TRUE),"","error")))</f>
        <v/>
      </c>
      <c r="BA200" s="422" t="str">
        <f t="shared" si="48"/>
        <v/>
      </c>
      <c r="BB200" s="422" t="str">
        <f t="shared" si="62"/>
        <v/>
      </c>
      <c r="BC200" s="422" t="str">
        <f>IF(E200="","",IF(AND(フラグ管理用!F194=2,フラグ管理用!J194=1),IF(OR(U200&lt;&gt;0,V200&lt;&gt;0,W200&lt;&gt;0,X200&lt;&gt;0),"error",""),""))</f>
        <v/>
      </c>
      <c r="BD200" s="422" t="str">
        <f>IF(E200="","",IF(AND(フラグ管理用!K194=1,フラグ管理用!G194=1),IF(OR(S200&lt;&gt;0,T200&lt;&gt;0,W200&lt;&gt;0,X200&lt;&gt;0),"error",""),""))</f>
        <v/>
      </c>
      <c r="BE200" s="422" t="str">
        <f t="shared" si="63"/>
        <v/>
      </c>
      <c r="BF200" s="422" t="str">
        <f t="shared" si="64"/>
        <v/>
      </c>
      <c r="BG200" s="422"/>
      <c r="BH200" s="422" t="str">
        <f t="shared" si="49"/>
        <v/>
      </c>
      <c r="BI200" s="422" t="str">
        <f t="shared" si="50"/>
        <v/>
      </c>
      <c r="BJ200" s="422" t="str">
        <f t="shared" si="51"/>
        <v/>
      </c>
      <c r="BK200" s="422" t="str">
        <f>IF(E200="","",IF(フラグ管理用!AD194=2,IF(AND(フラグ管理用!E194=2,フラグ管理用!AA194=1),"","error"),""))</f>
        <v/>
      </c>
      <c r="BL200" s="422" t="str">
        <f>IF(E200="","",IF(AND(フラグ管理用!E194=1,フラグ管理用!K194=1,H200&lt;&gt;"妊娠出産子育て支援交付金"),"error",""))</f>
        <v/>
      </c>
      <c r="BM200" s="422"/>
      <c r="BN200" s="422" t="str">
        <f t="shared" si="52"/>
        <v/>
      </c>
      <c r="BO200" s="422" t="str">
        <f>IF(E200="","",IF(フラグ管理用!AF194=29,"error",IF(AND(フラグ管理用!AO194="事業始期_通常",フラグ管理用!AF194&lt;17),"error",IF(AND(フラグ管理用!AO194="事業始期_補助",フラグ管理用!AF194&lt;14),"error",""))))</f>
        <v/>
      </c>
      <c r="BP200" s="422" t="str">
        <f t="shared" si="53"/>
        <v/>
      </c>
      <c r="BQ200" s="422" t="str">
        <f>IF(E200="","",IF(AND(フラグ管理用!AP194="事業終期_通常",OR(フラグ管理用!AG194&lt;17,フラグ管理用!AG194&gt;28)),"error",IF(AND(フラグ管理用!AP194="事業終期_基金",フラグ管理用!AG194&lt;17),"error","")))</f>
        <v/>
      </c>
      <c r="BR200" s="422" t="str">
        <f>IF(E200="","",IF(VLOOKUP(AF200,―!$X$2:$Y$30,2,FALSE)&lt;=VLOOKUP(AG200,―!$X$2:$Y$30,2,FALSE),"","error"))</f>
        <v/>
      </c>
      <c r="BS200" s="422" t="str">
        <f t="shared" si="54"/>
        <v/>
      </c>
      <c r="BT200" s="422" t="str">
        <f t="shared" si="55"/>
        <v/>
      </c>
      <c r="BU200" s="422" t="str">
        <f>IF(E200="","",IF(AND(フラグ管理用!AQ194="予算区分_地単_通常",フラグ管理用!AL194&gt;3),"error",IF(AND(フラグ管理用!AQ194="予算区分_地単_検査等",フラグ管理用!AL194&gt;6),"error",IF(AND(フラグ管理用!AQ194="予算区分_補助",フラグ管理用!AL194&lt;7),"error",""))))</f>
        <v/>
      </c>
      <c r="BV200" s="452" t="str">
        <f>フラグ管理用!AW194</f>
        <v/>
      </c>
      <c r="BW200" s="457" t="str">
        <f t="shared" si="56"/>
        <v/>
      </c>
    </row>
    <row r="201" spans="1:75">
      <c r="A201" s="6"/>
      <c r="B201" s="14"/>
      <c r="C201" s="40">
        <v>171</v>
      </c>
      <c r="D201" s="50"/>
      <c r="E201" s="57"/>
      <c r="F201" s="57"/>
      <c r="G201" s="78"/>
      <c r="H201" s="86"/>
      <c r="I201" s="96" t="str">
        <f>IF(E201="補",VLOOKUP(H201,'事業名一覧 '!$A$3:$C$55,3,FALSE),"")</f>
        <v/>
      </c>
      <c r="J201" s="112"/>
      <c r="K201" s="112"/>
      <c r="L201" s="112"/>
      <c r="M201" s="112"/>
      <c r="N201" s="112"/>
      <c r="O201" s="112"/>
      <c r="P201" s="86"/>
      <c r="Q201" s="181" t="str">
        <f t="shared" si="44"/>
        <v/>
      </c>
      <c r="R201" s="194" t="str">
        <f t="shared" si="58"/>
        <v/>
      </c>
      <c r="S201" s="202"/>
      <c r="T201" s="213"/>
      <c r="U201" s="213"/>
      <c r="V201" s="213"/>
      <c r="W201" s="235"/>
      <c r="X201" s="235"/>
      <c r="Y201" s="213"/>
      <c r="Z201" s="213"/>
      <c r="AA201" s="86"/>
      <c r="AB201" s="112"/>
      <c r="AC201" s="112"/>
      <c r="AD201" s="112"/>
      <c r="AE201" s="57"/>
      <c r="AF201" s="57"/>
      <c r="AG201" s="57"/>
      <c r="AH201" s="321"/>
      <c r="AI201" s="321"/>
      <c r="AJ201" s="86"/>
      <c r="AK201" s="86"/>
      <c r="AL201" s="354"/>
      <c r="AM201" s="372"/>
      <c r="AN201" s="381"/>
      <c r="AO201" s="392" t="str">
        <f t="shared" si="45"/>
        <v/>
      </c>
      <c r="AP201" s="397" t="str">
        <f t="shared" si="59"/>
        <v/>
      </c>
      <c r="AQ201" s="402" t="str">
        <f t="shared" si="57"/>
        <v/>
      </c>
      <c r="AR201" s="407" t="str">
        <f>IF(E201="","",IF(AND(フラグ管理用!G195=2,フラグ管理用!F195=1),"error",""))</f>
        <v/>
      </c>
      <c r="AS201" s="407" t="str">
        <f>IF(E201="","",IF(AND(フラグ管理用!G195=2,フラグ管理用!E195=1),"error",""))</f>
        <v/>
      </c>
      <c r="AT201" s="415" t="str">
        <f t="shared" si="60"/>
        <v/>
      </c>
      <c r="AU201" s="422" t="str">
        <f>IF(E201="","",IF(フラグ管理用!AX195=1,"",IF(AND(フラグ管理用!E195=1,フラグ管理用!J195=1),"",IF(AND(フラグ管理用!E195=2,フラグ管理用!F195=1,フラグ管理用!J195=1),"",IF(AND(フラグ管理用!E195=2,フラグ管理用!F195=2,フラグ管理用!G195=1),"",IF(AND(フラグ管理用!E195=2,フラグ管理用!F195=2,フラグ管理用!G195=2,フラグ管理用!K195=1),"","error"))))))</f>
        <v/>
      </c>
      <c r="AV201" s="428" t="str">
        <f t="shared" si="61"/>
        <v/>
      </c>
      <c r="AW201" s="428" t="str">
        <f t="shared" si="46"/>
        <v/>
      </c>
      <c r="AX201" s="428" t="str">
        <f t="shared" si="47"/>
        <v/>
      </c>
      <c r="AY201" s="428" t="str">
        <f>IF(E201="","",IF(AND(フラグ管理用!J195=1,フラグ管理用!O195=1),"",IF(AND(フラグ管理用!K195=1,フラグ管理用!O195&gt;1,フラグ管理用!G195=1),"","error")))</f>
        <v/>
      </c>
      <c r="AZ201" s="428" t="str">
        <f>IF(E201="","",IF(AND(フラグ管理用!O195=10,ISBLANK(P201)=FALSE),"",IF(AND(フラグ管理用!O195&lt;10,ISBLANK(P201)=TRUE),"","error")))</f>
        <v/>
      </c>
      <c r="BA201" s="422" t="str">
        <f t="shared" si="48"/>
        <v/>
      </c>
      <c r="BB201" s="422" t="str">
        <f t="shared" si="62"/>
        <v/>
      </c>
      <c r="BC201" s="422" t="str">
        <f>IF(E201="","",IF(AND(フラグ管理用!F195=2,フラグ管理用!J195=1),IF(OR(U201&lt;&gt;0,V201&lt;&gt;0,W201&lt;&gt;0,X201&lt;&gt;0),"error",""),""))</f>
        <v/>
      </c>
      <c r="BD201" s="422" t="str">
        <f>IF(E201="","",IF(AND(フラグ管理用!K195=1,フラグ管理用!G195=1),IF(OR(S201&lt;&gt;0,T201&lt;&gt;0,W201&lt;&gt;0,X201&lt;&gt;0),"error",""),""))</f>
        <v/>
      </c>
      <c r="BE201" s="422" t="str">
        <f t="shared" si="63"/>
        <v/>
      </c>
      <c r="BF201" s="422" t="str">
        <f t="shared" si="64"/>
        <v/>
      </c>
      <c r="BG201" s="422"/>
      <c r="BH201" s="422" t="str">
        <f t="shared" si="49"/>
        <v/>
      </c>
      <c r="BI201" s="422" t="str">
        <f t="shared" si="50"/>
        <v/>
      </c>
      <c r="BJ201" s="422" t="str">
        <f t="shared" si="51"/>
        <v/>
      </c>
      <c r="BK201" s="422" t="str">
        <f>IF(E201="","",IF(フラグ管理用!AD195=2,IF(AND(フラグ管理用!E195=2,フラグ管理用!AA195=1),"","error"),""))</f>
        <v/>
      </c>
      <c r="BL201" s="422" t="str">
        <f>IF(E201="","",IF(AND(フラグ管理用!E195=1,フラグ管理用!K195=1,H201&lt;&gt;"妊娠出産子育て支援交付金"),"error",""))</f>
        <v/>
      </c>
      <c r="BM201" s="422"/>
      <c r="BN201" s="422" t="str">
        <f t="shared" si="52"/>
        <v/>
      </c>
      <c r="BO201" s="422" t="str">
        <f>IF(E201="","",IF(フラグ管理用!AF195=29,"error",IF(AND(フラグ管理用!AO195="事業始期_通常",フラグ管理用!AF195&lt;17),"error",IF(AND(フラグ管理用!AO195="事業始期_補助",フラグ管理用!AF195&lt;14),"error",""))))</f>
        <v/>
      </c>
      <c r="BP201" s="422" t="str">
        <f t="shared" si="53"/>
        <v/>
      </c>
      <c r="BQ201" s="422" t="str">
        <f>IF(E201="","",IF(AND(フラグ管理用!AP195="事業終期_通常",OR(フラグ管理用!AG195&lt;17,フラグ管理用!AG195&gt;28)),"error",IF(AND(フラグ管理用!AP195="事業終期_基金",フラグ管理用!AG195&lt;17),"error","")))</f>
        <v/>
      </c>
      <c r="BR201" s="422" t="str">
        <f>IF(E201="","",IF(VLOOKUP(AF201,―!$X$2:$Y$30,2,FALSE)&lt;=VLOOKUP(AG201,―!$X$2:$Y$30,2,FALSE),"","error"))</f>
        <v/>
      </c>
      <c r="BS201" s="422" t="str">
        <f t="shared" si="54"/>
        <v/>
      </c>
      <c r="BT201" s="422" t="str">
        <f t="shared" si="55"/>
        <v/>
      </c>
      <c r="BU201" s="422" t="str">
        <f>IF(E201="","",IF(AND(フラグ管理用!AQ195="予算区分_地単_通常",フラグ管理用!AL195&gt;3),"error",IF(AND(フラグ管理用!AQ195="予算区分_地単_検査等",フラグ管理用!AL195&gt;6),"error",IF(AND(フラグ管理用!AQ195="予算区分_補助",フラグ管理用!AL195&lt;7),"error",""))))</f>
        <v/>
      </c>
      <c r="BV201" s="452" t="str">
        <f>フラグ管理用!AW195</f>
        <v/>
      </c>
      <c r="BW201" s="457" t="str">
        <f t="shared" si="56"/>
        <v/>
      </c>
    </row>
    <row r="202" spans="1:75">
      <c r="A202" s="6"/>
      <c r="B202" s="14"/>
      <c r="C202" s="40">
        <v>172</v>
      </c>
      <c r="D202" s="50"/>
      <c r="E202" s="57"/>
      <c r="F202" s="57"/>
      <c r="G202" s="78"/>
      <c r="H202" s="86"/>
      <c r="I202" s="96" t="str">
        <f>IF(E202="補",VLOOKUP(H202,'事業名一覧 '!$A$3:$C$55,3,FALSE),"")</f>
        <v/>
      </c>
      <c r="J202" s="112"/>
      <c r="K202" s="112"/>
      <c r="L202" s="112"/>
      <c r="M202" s="112"/>
      <c r="N202" s="112"/>
      <c r="O202" s="112"/>
      <c r="P202" s="86"/>
      <c r="Q202" s="181" t="str">
        <f t="shared" si="44"/>
        <v/>
      </c>
      <c r="R202" s="194" t="str">
        <f t="shared" si="58"/>
        <v/>
      </c>
      <c r="S202" s="202"/>
      <c r="T202" s="213"/>
      <c r="U202" s="213"/>
      <c r="V202" s="213"/>
      <c r="W202" s="235"/>
      <c r="X202" s="235"/>
      <c r="Y202" s="213"/>
      <c r="Z202" s="213"/>
      <c r="AA202" s="86"/>
      <c r="AB202" s="112"/>
      <c r="AC202" s="112"/>
      <c r="AD202" s="112"/>
      <c r="AE202" s="57"/>
      <c r="AF202" s="57"/>
      <c r="AG202" s="57"/>
      <c r="AH202" s="321"/>
      <c r="AI202" s="321"/>
      <c r="AJ202" s="86"/>
      <c r="AK202" s="86"/>
      <c r="AL202" s="354"/>
      <c r="AM202" s="372"/>
      <c r="AN202" s="381"/>
      <c r="AO202" s="392" t="str">
        <f t="shared" si="45"/>
        <v/>
      </c>
      <c r="AP202" s="397" t="str">
        <f t="shared" si="59"/>
        <v/>
      </c>
      <c r="AQ202" s="402" t="str">
        <f t="shared" si="57"/>
        <v/>
      </c>
      <c r="AR202" s="407" t="str">
        <f>IF(E202="","",IF(AND(フラグ管理用!G196=2,フラグ管理用!F196=1),"error",""))</f>
        <v/>
      </c>
      <c r="AS202" s="407" t="str">
        <f>IF(E202="","",IF(AND(フラグ管理用!G196=2,フラグ管理用!E196=1),"error",""))</f>
        <v/>
      </c>
      <c r="AT202" s="415" t="str">
        <f t="shared" si="60"/>
        <v/>
      </c>
      <c r="AU202" s="422" t="str">
        <f>IF(E202="","",IF(フラグ管理用!AX196=1,"",IF(AND(フラグ管理用!E196=1,フラグ管理用!J196=1),"",IF(AND(フラグ管理用!E196=2,フラグ管理用!F196=1,フラグ管理用!J196=1),"",IF(AND(フラグ管理用!E196=2,フラグ管理用!F196=2,フラグ管理用!G196=1),"",IF(AND(フラグ管理用!E196=2,フラグ管理用!F196=2,フラグ管理用!G196=2,フラグ管理用!K196=1),"","error"))))))</f>
        <v/>
      </c>
      <c r="AV202" s="428" t="str">
        <f t="shared" si="61"/>
        <v/>
      </c>
      <c r="AW202" s="428" t="str">
        <f t="shared" si="46"/>
        <v/>
      </c>
      <c r="AX202" s="428" t="str">
        <f t="shared" si="47"/>
        <v/>
      </c>
      <c r="AY202" s="428" t="str">
        <f>IF(E202="","",IF(AND(フラグ管理用!J196=1,フラグ管理用!O196=1),"",IF(AND(フラグ管理用!K196=1,フラグ管理用!O196&gt;1,フラグ管理用!G196=1),"","error")))</f>
        <v/>
      </c>
      <c r="AZ202" s="428" t="str">
        <f>IF(E202="","",IF(AND(フラグ管理用!O196=10,ISBLANK(P202)=FALSE),"",IF(AND(フラグ管理用!O196&lt;10,ISBLANK(P202)=TRUE),"","error")))</f>
        <v/>
      </c>
      <c r="BA202" s="422" t="str">
        <f t="shared" si="48"/>
        <v/>
      </c>
      <c r="BB202" s="422" t="str">
        <f t="shared" si="62"/>
        <v/>
      </c>
      <c r="BC202" s="422" t="str">
        <f>IF(E202="","",IF(AND(フラグ管理用!F196=2,フラグ管理用!J196=1),IF(OR(U202&lt;&gt;0,V202&lt;&gt;0,W202&lt;&gt;0,X202&lt;&gt;0),"error",""),""))</f>
        <v/>
      </c>
      <c r="BD202" s="422" t="str">
        <f>IF(E202="","",IF(AND(フラグ管理用!K196=1,フラグ管理用!G196=1),IF(OR(S202&lt;&gt;0,T202&lt;&gt;0,W202&lt;&gt;0,X202&lt;&gt;0),"error",""),""))</f>
        <v/>
      </c>
      <c r="BE202" s="422" t="str">
        <f t="shared" si="63"/>
        <v/>
      </c>
      <c r="BF202" s="422" t="str">
        <f t="shared" si="64"/>
        <v/>
      </c>
      <c r="BG202" s="422"/>
      <c r="BH202" s="422" t="str">
        <f t="shared" si="49"/>
        <v/>
      </c>
      <c r="BI202" s="422" t="str">
        <f t="shared" si="50"/>
        <v/>
      </c>
      <c r="BJ202" s="422" t="str">
        <f t="shared" si="51"/>
        <v/>
      </c>
      <c r="BK202" s="422" t="str">
        <f>IF(E202="","",IF(フラグ管理用!AD196=2,IF(AND(フラグ管理用!E196=2,フラグ管理用!AA196=1),"","error"),""))</f>
        <v/>
      </c>
      <c r="BL202" s="422" t="str">
        <f>IF(E202="","",IF(AND(フラグ管理用!E196=1,フラグ管理用!K196=1,H202&lt;&gt;"妊娠出産子育て支援交付金"),"error",""))</f>
        <v/>
      </c>
      <c r="BM202" s="422"/>
      <c r="BN202" s="422" t="str">
        <f t="shared" si="52"/>
        <v/>
      </c>
      <c r="BO202" s="422" t="str">
        <f>IF(E202="","",IF(フラグ管理用!AF196=29,"error",IF(AND(フラグ管理用!AO196="事業始期_通常",フラグ管理用!AF196&lt;17),"error",IF(AND(フラグ管理用!AO196="事業始期_補助",フラグ管理用!AF196&lt;14),"error",""))))</f>
        <v/>
      </c>
      <c r="BP202" s="422" t="str">
        <f t="shared" si="53"/>
        <v/>
      </c>
      <c r="BQ202" s="422" t="str">
        <f>IF(E202="","",IF(AND(フラグ管理用!AP196="事業終期_通常",OR(フラグ管理用!AG196&lt;17,フラグ管理用!AG196&gt;28)),"error",IF(AND(フラグ管理用!AP196="事業終期_基金",フラグ管理用!AG196&lt;17),"error","")))</f>
        <v/>
      </c>
      <c r="BR202" s="422" t="str">
        <f>IF(E202="","",IF(VLOOKUP(AF202,―!$X$2:$Y$30,2,FALSE)&lt;=VLOOKUP(AG202,―!$X$2:$Y$30,2,FALSE),"","error"))</f>
        <v/>
      </c>
      <c r="BS202" s="422" t="str">
        <f t="shared" si="54"/>
        <v/>
      </c>
      <c r="BT202" s="422" t="str">
        <f t="shared" si="55"/>
        <v/>
      </c>
      <c r="BU202" s="422" t="str">
        <f>IF(E202="","",IF(AND(フラグ管理用!AQ196="予算区分_地単_通常",フラグ管理用!AL196&gt;3),"error",IF(AND(フラグ管理用!AQ196="予算区分_地単_検査等",フラグ管理用!AL196&gt;6),"error",IF(AND(フラグ管理用!AQ196="予算区分_補助",フラグ管理用!AL196&lt;7),"error",""))))</f>
        <v/>
      </c>
      <c r="BV202" s="452" t="str">
        <f>フラグ管理用!AW196</f>
        <v/>
      </c>
      <c r="BW202" s="457" t="str">
        <f t="shared" si="56"/>
        <v/>
      </c>
    </row>
    <row r="203" spans="1:75">
      <c r="A203" s="6"/>
      <c r="B203" s="14"/>
      <c r="C203" s="40">
        <v>173</v>
      </c>
      <c r="D203" s="50"/>
      <c r="E203" s="57"/>
      <c r="F203" s="57"/>
      <c r="G203" s="78"/>
      <c r="H203" s="86"/>
      <c r="I203" s="96" t="str">
        <f>IF(E203="補",VLOOKUP(H203,'事業名一覧 '!$A$3:$C$55,3,FALSE),"")</f>
        <v/>
      </c>
      <c r="J203" s="112"/>
      <c r="K203" s="112"/>
      <c r="L203" s="112"/>
      <c r="M203" s="112"/>
      <c r="N203" s="112"/>
      <c r="O203" s="112"/>
      <c r="P203" s="86"/>
      <c r="Q203" s="181" t="str">
        <f t="shared" si="44"/>
        <v/>
      </c>
      <c r="R203" s="194" t="str">
        <f t="shared" si="58"/>
        <v/>
      </c>
      <c r="S203" s="202"/>
      <c r="T203" s="213"/>
      <c r="U203" s="213"/>
      <c r="V203" s="213"/>
      <c r="W203" s="235"/>
      <c r="X203" s="235"/>
      <c r="Y203" s="213"/>
      <c r="Z203" s="213"/>
      <c r="AA203" s="86"/>
      <c r="AB203" s="112"/>
      <c r="AC203" s="112"/>
      <c r="AD203" s="112"/>
      <c r="AE203" s="57"/>
      <c r="AF203" s="57"/>
      <c r="AG203" s="57"/>
      <c r="AH203" s="321"/>
      <c r="AI203" s="321"/>
      <c r="AJ203" s="86"/>
      <c r="AK203" s="86"/>
      <c r="AL203" s="354"/>
      <c r="AM203" s="372"/>
      <c r="AN203" s="381"/>
      <c r="AO203" s="392" t="str">
        <f t="shared" si="45"/>
        <v/>
      </c>
      <c r="AP203" s="397" t="str">
        <f t="shared" si="59"/>
        <v/>
      </c>
      <c r="AQ203" s="402" t="str">
        <f t="shared" si="57"/>
        <v/>
      </c>
      <c r="AR203" s="407" t="str">
        <f>IF(E203="","",IF(AND(フラグ管理用!G197=2,フラグ管理用!F197=1),"error",""))</f>
        <v/>
      </c>
      <c r="AS203" s="407" t="str">
        <f>IF(E203="","",IF(AND(フラグ管理用!G197=2,フラグ管理用!E197=1),"error",""))</f>
        <v/>
      </c>
      <c r="AT203" s="415" t="str">
        <f t="shared" si="60"/>
        <v/>
      </c>
      <c r="AU203" s="422" t="str">
        <f>IF(E203="","",IF(フラグ管理用!AX197=1,"",IF(AND(フラグ管理用!E197=1,フラグ管理用!J197=1),"",IF(AND(フラグ管理用!E197=2,フラグ管理用!F197=1,フラグ管理用!J197=1),"",IF(AND(フラグ管理用!E197=2,フラグ管理用!F197=2,フラグ管理用!G197=1),"",IF(AND(フラグ管理用!E197=2,フラグ管理用!F197=2,フラグ管理用!G197=2,フラグ管理用!K197=1),"","error"))))))</f>
        <v/>
      </c>
      <c r="AV203" s="428" t="str">
        <f t="shared" si="61"/>
        <v/>
      </c>
      <c r="AW203" s="428" t="str">
        <f t="shared" si="46"/>
        <v/>
      </c>
      <c r="AX203" s="428" t="str">
        <f t="shared" si="47"/>
        <v/>
      </c>
      <c r="AY203" s="428" t="str">
        <f>IF(E203="","",IF(AND(フラグ管理用!J197=1,フラグ管理用!O197=1),"",IF(AND(フラグ管理用!K197=1,フラグ管理用!O197&gt;1,フラグ管理用!G197=1),"","error")))</f>
        <v/>
      </c>
      <c r="AZ203" s="428" t="str">
        <f>IF(E203="","",IF(AND(フラグ管理用!O197=10,ISBLANK(P203)=FALSE),"",IF(AND(フラグ管理用!O197&lt;10,ISBLANK(P203)=TRUE),"","error")))</f>
        <v/>
      </c>
      <c r="BA203" s="422" t="str">
        <f t="shared" si="48"/>
        <v/>
      </c>
      <c r="BB203" s="422" t="str">
        <f t="shared" si="62"/>
        <v/>
      </c>
      <c r="BC203" s="422" t="str">
        <f>IF(E203="","",IF(AND(フラグ管理用!F197=2,フラグ管理用!J197=1),IF(OR(U203&lt;&gt;0,V203&lt;&gt;0,W203&lt;&gt;0,X203&lt;&gt;0),"error",""),""))</f>
        <v/>
      </c>
      <c r="BD203" s="422" t="str">
        <f>IF(E203="","",IF(AND(フラグ管理用!K197=1,フラグ管理用!G197=1),IF(OR(S203&lt;&gt;0,T203&lt;&gt;0,W203&lt;&gt;0,X203&lt;&gt;0),"error",""),""))</f>
        <v/>
      </c>
      <c r="BE203" s="422" t="str">
        <f t="shared" si="63"/>
        <v/>
      </c>
      <c r="BF203" s="422" t="str">
        <f t="shared" si="64"/>
        <v/>
      </c>
      <c r="BG203" s="422"/>
      <c r="BH203" s="422" t="str">
        <f t="shared" si="49"/>
        <v/>
      </c>
      <c r="BI203" s="422" t="str">
        <f t="shared" si="50"/>
        <v/>
      </c>
      <c r="BJ203" s="422" t="str">
        <f t="shared" si="51"/>
        <v/>
      </c>
      <c r="BK203" s="422" t="str">
        <f>IF(E203="","",IF(フラグ管理用!AD197=2,IF(AND(フラグ管理用!E197=2,フラグ管理用!AA197=1),"","error"),""))</f>
        <v/>
      </c>
      <c r="BL203" s="422" t="str">
        <f>IF(E203="","",IF(AND(フラグ管理用!E197=1,フラグ管理用!K197=1,H203&lt;&gt;"妊娠出産子育て支援交付金"),"error",""))</f>
        <v/>
      </c>
      <c r="BM203" s="422"/>
      <c r="BN203" s="422" t="str">
        <f t="shared" si="52"/>
        <v/>
      </c>
      <c r="BO203" s="422" t="str">
        <f>IF(E203="","",IF(フラグ管理用!AF197=29,"error",IF(AND(フラグ管理用!AO197="事業始期_通常",フラグ管理用!AF197&lt;17),"error",IF(AND(フラグ管理用!AO197="事業始期_補助",フラグ管理用!AF197&lt;14),"error",""))))</f>
        <v/>
      </c>
      <c r="BP203" s="422" t="str">
        <f t="shared" si="53"/>
        <v/>
      </c>
      <c r="BQ203" s="422" t="str">
        <f>IF(E203="","",IF(AND(フラグ管理用!AP197="事業終期_通常",OR(フラグ管理用!AG197&lt;17,フラグ管理用!AG197&gt;28)),"error",IF(AND(フラグ管理用!AP197="事業終期_基金",フラグ管理用!AG197&lt;17),"error","")))</f>
        <v/>
      </c>
      <c r="BR203" s="422" t="str">
        <f>IF(E203="","",IF(VLOOKUP(AF203,―!$X$2:$Y$30,2,FALSE)&lt;=VLOOKUP(AG203,―!$X$2:$Y$30,2,FALSE),"","error"))</f>
        <v/>
      </c>
      <c r="BS203" s="422" t="str">
        <f t="shared" si="54"/>
        <v/>
      </c>
      <c r="BT203" s="422" t="str">
        <f t="shared" si="55"/>
        <v/>
      </c>
      <c r="BU203" s="422" t="str">
        <f>IF(E203="","",IF(AND(フラグ管理用!AQ197="予算区分_地単_通常",フラグ管理用!AL197&gt;3),"error",IF(AND(フラグ管理用!AQ197="予算区分_地単_検査等",フラグ管理用!AL197&gt;6),"error",IF(AND(フラグ管理用!AQ197="予算区分_補助",フラグ管理用!AL197&lt;7),"error",""))))</f>
        <v/>
      </c>
      <c r="BV203" s="452" t="str">
        <f>フラグ管理用!AW197</f>
        <v/>
      </c>
      <c r="BW203" s="457" t="str">
        <f t="shared" si="56"/>
        <v/>
      </c>
    </row>
    <row r="204" spans="1:75">
      <c r="A204" s="6"/>
      <c r="B204" s="14"/>
      <c r="C204" s="40">
        <v>174</v>
      </c>
      <c r="D204" s="50"/>
      <c r="E204" s="57"/>
      <c r="F204" s="57"/>
      <c r="G204" s="78"/>
      <c r="H204" s="86"/>
      <c r="I204" s="96" t="str">
        <f>IF(E204="補",VLOOKUP(H204,'事業名一覧 '!$A$3:$C$55,3,FALSE),"")</f>
        <v/>
      </c>
      <c r="J204" s="112"/>
      <c r="K204" s="112"/>
      <c r="L204" s="112"/>
      <c r="M204" s="112"/>
      <c r="N204" s="112"/>
      <c r="O204" s="112"/>
      <c r="P204" s="86"/>
      <c r="Q204" s="181" t="str">
        <f t="shared" si="44"/>
        <v/>
      </c>
      <c r="R204" s="194" t="str">
        <f t="shared" si="58"/>
        <v/>
      </c>
      <c r="S204" s="202"/>
      <c r="T204" s="213"/>
      <c r="U204" s="213"/>
      <c r="V204" s="213"/>
      <c r="W204" s="235"/>
      <c r="X204" s="235"/>
      <c r="Y204" s="213"/>
      <c r="Z204" s="213"/>
      <c r="AA204" s="86"/>
      <c r="AB204" s="112"/>
      <c r="AC204" s="112"/>
      <c r="AD204" s="112"/>
      <c r="AE204" s="57"/>
      <c r="AF204" s="57"/>
      <c r="AG204" s="57"/>
      <c r="AH204" s="321"/>
      <c r="AI204" s="321"/>
      <c r="AJ204" s="86"/>
      <c r="AK204" s="86"/>
      <c r="AL204" s="354"/>
      <c r="AM204" s="372"/>
      <c r="AN204" s="381"/>
      <c r="AO204" s="392" t="str">
        <f t="shared" si="45"/>
        <v/>
      </c>
      <c r="AP204" s="397" t="str">
        <f t="shared" si="59"/>
        <v/>
      </c>
      <c r="AQ204" s="402" t="str">
        <f t="shared" si="57"/>
        <v/>
      </c>
      <c r="AR204" s="407" t="str">
        <f>IF(E204="","",IF(AND(フラグ管理用!G198=2,フラグ管理用!F198=1),"error",""))</f>
        <v/>
      </c>
      <c r="AS204" s="407" t="str">
        <f>IF(E204="","",IF(AND(フラグ管理用!G198=2,フラグ管理用!E198=1),"error",""))</f>
        <v/>
      </c>
      <c r="AT204" s="415" t="str">
        <f t="shared" si="60"/>
        <v/>
      </c>
      <c r="AU204" s="422" t="str">
        <f>IF(E204="","",IF(フラグ管理用!AX198=1,"",IF(AND(フラグ管理用!E198=1,フラグ管理用!J198=1),"",IF(AND(フラグ管理用!E198=2,フラグ管理用!F198=1,フラグ管理用!J198=1),"",IF(AND(フラグ管理用!E198=2,フラグ管理用!F198=2,フラグ管理用!G198=1),"",IF(AND(フラグ管理用!E198=2,フラグ管理用!F198=2,フラグ管理用!G198=2,フラグ管理用!K198=1),"","error"))))))</f>
        <v/>
      </c>
      <c r="AV204" s="428" t="str">
        <f t="shared" si="61"/>
        <v/>
      </c>
      <c r="AW204" s="428" t="str">
        <f t="shared" si="46"/>
        <v/>
      </c>
      <c r="AX204" s="428" t="str">
        <f t="shared" si="47"/>
        <v/>
      </c>
      <c r="AY204" s="428" t="str">
        <f>IF(E204="","",IF(AND(フラグ管理用!J198=1,フラグ管理用!O198=1),"",IF(AND(フラグ管理用!K198=1,フラグ管理用!O198&gt;1,フラグ管理用!G198=1),"","error")))</f>
        <v/>
      </c>
      <c r="AZ204" s="428" t="str">
        <f>IF(E204="","",IF(AND(フラグ管理用!O198=10,ISBLANK(P204)=FALSE),"",IF(AND(フラグ管理用!O198&lt;10,ISBLANK(P204)=TRUE),"","error")))</f>
        <v/>
      </c>
      <c r="BA204" s="422" t="str">
        <f t="shared" si="48"/>
        <v/>
      </c>
      <c r="BB204" s="422" t="str">
        <f t="shared" si="62"/>
        <v/>
      </c>
      <c r="BC204" s="422" t="str">
        <f>IF(E204="","",IF(AND(フラグ管理用!F198=2,フラグ管理用!J198=1),IF(OR(U204&lt;&gt;0,V204&lt;&gt;0,W204&lt;&gt;0,X204&lt;&gt;0),"error",""),""))</f>
        <v/>
      </c>
      <c r="BD204" s="422" t="str">
        <f>IF(E204="","",IF(AND(フラグ管理用!K198=1,フラグ管理用!G198=1),IF(OR(S204&lt;&gt;0,T204&lt;&gt;0,W204&lt;&gt;0,X204&lt;&gt;0),"error",""),""))</f>
        <v/>
      </c>
      <c r="BE204" s="422" t="str">
        <f t="shared" si="63"/>
        <v/>
      </c>
      <c r="BF204" s="422" t="str">
        <f t="shared" si="64"/>
        <v/>
      </c>
      <c r="BG204" s="422"/>
      <c r="BH204" s="422" t="str">
        <f t="shared" si="49"/>
        <v/>
      </c>
      <c r="BI204" s="422" t="str">
        <f t="shared" si="50"/>
        <v/>
      </c>
      <c r="BJ204" s="422" t="str">
        <f t="shared" si="51"/>
        <v/>
      </c>
      <c r="BK204" s="422" t="str">
        <f>IF(E204="","",IF(フラグ管理用!AD198=2,IF(AND(フラグ管理用!E198=2,フラグ管理用!AA198=1),"","error"),""))</f>
        <v/>
      </c>
      <c r="BL204" s="422" t="str">
        <f>IF(E204="","",IF(AND(フラグ管理用!E198=1,フラグ管理用!K198=1,H204&lt;&gt;"妊娠出産子育て支援交付金"),"error",""))</f>
        <v/>
      </c>
      <c r="BM204" s="422"/>
      <c r="BN204" s="422" t="str">
        <f t="shared" si="52"/>
        <v/>
      </c>
      <c r="BO204" s="422" t="str">
        <f>IF(E204="","",IF(フラグ管理用!AF198=29,"error",IF(AND(フラグ管理用!AO198="事業始期_通常",フラグ管理用!AF198&lt;17),"error",IF(AND(フラグ管理用!AO198="事業始期_補助",フラグ管理用!AF198&lt;14),"error",""))))</f>
        <v/>
      </c>
      <c r="BP204" s="422" t="str">
        <f t="shared" si="53"/>
        <v/>
      </c>
      <c r="BQ204" s="422" t="str">
        <f>IF(E204="","",IF(AND(フラグ管理用!AP198="事業終期_通常",OR(フラグ管理用!AG198&lt;17,フラグ管理用!AG198&gt;28)),"error",IF(AND(フラグ管理用!AP198="事業終期_基金",フラグ管理用!AG198&lt;17),"error","")))</f>
        <v/>
      </c>
      <c r="BR204" s="422" t="str">
        <f>IF(E204="","",IF(VLOOKUP(AF204,―!$X$2:$Y$30,2,FALSE)&lt;=VLOOKUP(AG204,―!$X$2:$Y$30,2,FALSE),"","error"))</f>
        <v/>
      </c>
      <c r="BS204" s="422" t="str">
        <f t="shared" si="54"/>
        <v/>
      </c>
      <c r="BT204" s="422" t="str">
        <f t="shared" si="55"/>
        <v/>
      </c>
      <c r="BU204" s="422" t="str">
        <f>IF(E204="","",IF(AND(フラグ管理用!AQ198="予算区分_地単_通常",フラグ管理用!AL198&gt;3),"error",IF(AND(フラグ管理用!AQ198="予算区分_地単_検査等",フラグ管理用!AL198&gt;6),"error",IF(AND(フラグ管理用!AQ198="予算区分_補助",フラグ管理用!AL198&lt;7),"error",""))))</f>
        <v/>
      </c>
      <c r="BV204" s="452" t="str">
        <f>フラグ管理用!AW198</f>
        <v/>
      </c>
      <c r="BW204" s="457" t="str">
        <f t="shared" si="56"/>
        <v/>
      </c>
    </row>
    <row r="205" spans="1:75">
      <c r="A205" s="6"/>
      <c r="B205" s="14"/>
      <c r="C205" s="40">
        <v>175</v>
      </c>
      <c r="D205" s="50"/>
      <c r="E205" s="57"/>
      <c r="F205" s="57"/>
      <c r="G205" s="78"/>
      <c r="H205" s="86"/>
      <c r="I205" s="96" t="str">
        <f>IF(E205="補",VLOOKUP(H205,'事業名一覧 '!$A$3:$C$55,3,FALSE),"")</f>
        <v/>
      </c>
      <c r="J205" s="112"/>
      <c r="K205" s="112"/>
      <c r="L205" s="112"/>
      <c r="M205" s="112"/>
      <c r="N205" s="112"/>
      <c r="O205" s="112"/>
      <c r="P205" s="86"/>
      <c r="Q205" s="181" t="str">
        <f t="shared" si="44"/>
        <v/>
      </c>
      <c r="R205" s="194" t="str">
        <f t="shared" si="58"/>
        <v/>
      </c>
      <c r="S205" s="202"/>
      <c r="T205" s="213"/>
      <c r="U205" s="213"/>
      <c r="V205" s="213"/>
      <c r="W205" s="235"/>
      <c r="X205" s="235"/>
      <c r="Y205" s="213"/>
      <c r="Z205" s="213"/>
      <c r="AA205" s="86"/>
      <c r="AB205" s="112"/>
      <c r="AC205" s="112"/>
      <c r="AD205" s="112"/>
      <c r="AE205" s="57"/>
      <c r="AF205" s="57"/>
      <c r="AG205" s="57"/>
      <c r="AH205" s="321"/>
      <c r="AI205" s="321"/>
      <c r="AJ205" s="86"/>
      <c r="AK205" s="86"/>
      <c r="AL205" s="354"/>
      <c r="AM205" s="372"/>
      <c r="AN205" s="381"/>
      <c r="AO205" s="392" t="str">
        <f t="shared" si="45"/>
        <v/>
      </c>
      <c r="AP205" s="397" t="str">
        <f t="shared" si="59"/>
        <v/>
      </c>
      <c r="AQ205" s="402" t="str">
        <f t="shared" si="57"/>
        <v/>
      </c>
      <c r="AR205" s="407" t="str">
        <f>IF(E205="","",IF(AND(フラグ管理用!G199=2,フラグ管理用!F199=1),"error",""))</f>
        <v/>
      </c>
      <c r="AS205" s="407" t="str">
        <f>IF(E205="","",IF(AND(フラグ管理用!G199=2,フラグ管理用!E199=1),"error",""))</f>
        <v/>
      </c>
      <c r="AT205" s="415" t="str">
        <f t="shared" si="60"/>
        <v/>
      </c>
      <c r="AU205" s="422" t="str">
        <f>IF(E205="","",IF(フラグ管理用!AX199=1,"",IF(AND(フラグ管理用!E199=1,フラグ管理用!J199=1),"",IF(AND(フラグ管理用!E199=2,フラグ管理用!F199=1,フラグ管理用!J199=1),"",IF(AND(フラグ管理用!E199=2,フラグ管理用!F199=2,フラグ管理用!G199=1),"",IF(AND(フラグ管理用!E199=2,フラグ管理用!F199=2,フラグ管理用!G199=2,フラグ管理用!K199=1),"","error"))))))</f>
        <v/>
      </c>
      <c r="AV205" s="428" t="str">
        <f t="shared" si="61"/>
        <v/>
      </c>
      <c r="AW205" s="428" t="str">
        <f t="shared" si="46"/>
        <v/>
      </c>
      <c r="AX205" s="428" t="str">
        <f t="shared" si="47"/>
        <v/>
      </c>
      <c r="AY205" s="428" t="str">
        <f>IF(E205="","",IF(AND(フラグ管理用!J199=1,フラグ管理用!O199=1),"",IF(AND(フラグ管理用!K199=1,フラグ管理用!O199&gt;1,フラグ管理用!G199=1),"","error")))</f>
        <v/>
      </c>
      <c r="AZ205" s="428" t="str">
        <f>IF(E205="","",IF(AND(フラグ管理用!O199=10,ISBLANK(P205)=FALSE),"",IF(AND(フラグ管理用!O199&lt;10,ISBLANK(P205)=TRUE),"","error")))</f>
        <v/>
      </c>
      <c r="BA205" s="422" t="str">
        <f t="shared" si="48"/>
        <v/>
      </c>
      <c r="BB205" s="422" t="str">
        <f t="shared" si="62"/>
        <v/>
      </c>
      <c r="BC205" s="422" t="str">
        <f>IF(E205="","",IF(AND(フラグ管理用!F199=2,フラグ管理用!J199=1),IF(OR(U205&lt;&gt;0,V205&lt;&gt;0,W205&lt;&gt;0,X205&lt;&gt;0),"error",""),""))</f>
        <v/>
      </c>
      <c r="BD205" s="422" t="str">
        <f>IF(E205="","",IF(AND(フラグ管理用!K199=1,フラグ管理用!G199=1),IF(OR(S205&lt;&gt;0,T205&lt;&gt;0,W205&lt;&gt;0,X205&lt;&gt;0),"error",""),""))</f>
        <v/>
      </c>
      <c r="BE205" s="422" t="str">
        <f t="shared" si="63"/>
        <v/>
      </c>
      <c r="BF205" s="422" t="str">
        <f t="shared" si="64"/>
        <v/>
      </c>
      <c r="BG205" s="422"/>
      <c r="BH205" s="422" t="str">
        <f t="shared" si="49"/>
        <v/>
      </c>
      <c r="BI205" s="422" t="str">
        <f t="shared" si="50"/>
        <v/>
      </c>
      <c r="BJ205" s="422" t="str">
        <f t="shared" si="51"/>
        <v/>
      </c>
      <c r="BK205" s="422" t="str">
        <f>IF(E205="","",IF(フラグ管理用!AD199=2,IF(AND(フラグ管理用!E199=2,フラグ管理用!AA199=1),"","error"),""))</f>
        <v/>
      </c>
      <c r="BL205" s="422" t="str">
        <f>IF(E205="","",IF(AND(フラグ管理用!E199=1,フラグ管理用!K199=1,H205&lt;&gt;"妊娠出産子育て支援交付金"),"error",""))</f>
        <v/>
      </c>
      <c r="BM205" s="422"/>
      <c r="BN205" s="422" t="str">
        <f t="shared" si="52"/>
        <v/>
      </c>
      <c r="BO205" s="422" t="str">
        <f>IF(E205="","",IF(フラグ管理用!AF199=29,"error",IF(AND(フラグ管理用!AO199="事業始期_通常",フラグ管理用!AF199&lt;17),"error",IF(AND(フラグ管理用!AO199="事業始期_補助",フラグ管理用!AF199&lt;14),"error",""))))</f>
        <v/>
      </c>
      <c r="BP205" s="422" t="str">
        <f t="shared" si="53"/>
        <v/>
      </c>
      <c r="BQ205" s="422" t="str">
        <f>IF(E205="","",IF(AND(フラグ管理用!AP199="事業終期_通常",OR(フラグ管理用!AG199&lt;17,フラグ管理用!AG199&gt;28)),"error",IF(AND(フラグ管理用!AP199="事業終期_基金",フラグ管理用!AG199&lt;17),"error","")))</f>
        <v/>
      </c>
      <c r="BR205" s="422" t="str">
        <f>IF(E205="","",IF(VLOOKUP(AF205,―!$X$2:$Y$30,2,FALSE)&lt;=VLOOKUP(AG205,―!$X$2:$Y$30,2,FALSE),"","error"))</f>
        <v/>
      </c>
      <c r="BS205" s="422" t="str">
        <f t="shared" si="54"/>
        <v/>
      </c>
      <c r="BT205" s="422" t="str">
        <f t="shared" si="55"/>
        <v/>
      </c>
      <c r="BU205" s="422" t="str">
        <f>IF(E205="","",IF(AND(フラグ管理用!AQ199="予算区分_地単_通常",フラグ管理用!AL199&gt;3),"error",IF(AND(フラグ管理用!AQ199="予算区分_地単_検査等",フラグ管理用!AL199&gt;6),"error",IF(AND(フラグ管理用!AQ199="予算区分_補助",フラグ管理用!AL199&lt;7),"error",""))))</f>
        <v/>
      </c>
      <c r="BV205" s="452" t="str">
        <f>フラグ管理用!AW199</f>
        <v/>
      </c>
      <c r="BW205" s="457" t="str">
        <f t="shared" si="56"/>
        <v/>
      </c>
    </row>
    <row r="206" spans="1:75">
      <c r="A206" s="6"/>
      <c r="B206" s="14"/>
      <c r="C206" s="40">
        <v>176</v>
      </c>
      <c r="D206" s="50"/>
      <c r="E206" s="57"/>
      <c r="F206" s="57"/>
      <c r="G206" s="78"/>
      <c r="H206" s="86"/>
      <c r="I206" s="96" t="str">
        <f>IF(E206="補",VLOOKUP(H206,'事業名一覧 '!$A$3:$C$55,3,FALSE),"")</f>
        <v/>
      </c>
      <c r="J206" s="112"/>
      <c r="K206" s="112"/>
      <c r="L206" s="112"/>
      <c r="M206" s="112"/>
      <c r="N206" s="112"/>
      <c r="O206" s="112"/>
      <c r="P206" s="86"/>
      <c r="Q206" s="181" t="str">
        <f t="shared" si="44"/>
        <v/>
      </c>
      <c r="R206" s="194" t="str">
        <f t="shared" si="58"/>
        <v/>
      </c>
      <c r="S206" s="202"/>
      <c r="T206" s="213"/>
      <c r="U206" s="213"/>
      <c r="V206" s="213"/>
      <c r="W206" s="235"/>
      <c r="X206" s="235"/>
      <c r="Y206" s="213"/>
      <c r="Z206" s="213"/>
      <c r="AA206" s="86"/>
      <c r="AB206" s="112"/>
      <c r="AC206" s="112"/>
      <c r="AD206" s="112"/>
      <c r="AE206" s="57"/>
      <c r="AF206" s="57"/>
      <c r="AG206" s="57"/>
      <c r="AH206" s="321"/>
      <c r="AI206" s="321"/>
      <c r="AJ206" s="86"/>
      <c r="AK206" s="86"/>
      <c r="AL206" s="354"/>
      <c r="AM206" s="372"/>
      <c r="AN206" s="381"/>
      <c r="AO206" s="392" t="str">
        <f t="shared" si="45"/>
        <v/>
      </c>
      <c r="AP206" s="397" t="str">
        <f t="shared" si="59"/>
        <v/>
      </c>
      <c r="AQ206" s="402" t="str">
        <f t="shared" si="57"/>
        <v/>
      </c>
      <c r="AR206" s="407" t="str">
        <f>IF(E206="","",IF(AND(フラグ管理用!G200=2,フラグ管理用!F200=1),"error",""))</f>
        <v/>
      </c>
      <c r="AS206" s="407" t="str">
        <f>IF(E206="","",IF(AND(フラグ管理用!G200=2,フラグ管理用!E200=1),"error",""))</f>
        <v/>
      </c>
      <c r="AT206" s="415" t="str">
        <f t="shared" si="60"/>
        <v/>
      </c>
      <c r="AU206" s="422" t="str">
        <f>IF(E206="","",IF(フラグ管理用!AX200=1,"",IF(AND(フラグ管理用!E200=1,フラグ管理用!J200=1),"",IF(AND(フラグ管理用!E200=2,フラグ管理用!F200=1,フラグ管理用!J200=1),"",IF(AND(フラグ管理用!E200=2,フラグ管理用!F200=2,フラグ管理用!G200=1),"",IF(AND(フラグ管理用!E200=2,フラグ管理用!F200=2,フラグ管理用!G200=2,フラグ管理用!K200=1),"","error"))))))</f>
        <v/>
      </c>
      <c r="AV206" s="428" t="str">
        <f t="shared" si="61"/>
        <v/>
      </c>
      <c r="AW206" s="428" t="str">
        <f t="shared" si="46"/>
        <v/>
      </c>
      <c r="AX206" s="428" t="str">
        <f t="shared" si="47"/>
        <v/>
      </c>
      <c r="AY206" s="428" t="str">
        <f>IF(E206="","",IF(AND(フラグ管理用!J200=1,フラグ管理用!O200=1),"",IF(AND(フラグ管理用!K200=1,フラグ管理用!O200&gt;1,フラグ管理用!G200=1),"","error")))</f>
        <v/>
      </c>
      <c r="AZ206" s="428" t="str">
        <f>IF(E206="","",IF(AND(フラグ管理用!O200=10,ISBLANK(P206)=FALSE),"",IF(AND(フラグ管理用!O200&lt;10,ISBLANK(P206)=TRUE),"","error")))</f>
        <v/>
      </c>
      <c r="BA206" s="422" t="str">
        <f t="shared" si="48"/>
        <v/>
      </c>
      <c r="BB206" s="422" t="str">
        <f t="shared" si="62"/>
        <v/>
      </c>
      <c r="BC206" s="422" t="str">
        <f>IF(E206="","",IF(AND(フラグ管理用!F200=2,フラグ管理用!J200=1),IF(OR(U206&lt;&gt;0,V206&lt;&gt;0,W206&lt;&gt;0,X206&lt;&gt;0),"error",""),""))</f>
        <v/>
      </c>
      <c r="BD206" s="422" t="str">
        <f>IF(E206="","",IF(AND(フラグ管理用!K200=1,フラグ管理用!G200=1),IF(OR(S206&lt;&gt;0,T206&lt;&gt;0,W206&lt;&gt;0,X206&lt;&gt;0),"error",""),""))</f>
        <v/>
      </c>
      <c r="BE206" s="422" t="str">
        <f t="shared" si="63"/>
        <v/>
      </c>
      <c r="BF206" s="422" t="str">
        <f t="shared" si="64"/>
        <v/>
      </c>
      <c r="BG206" s="422"/>
      <c r="BH206" s="422" t="str">
        <f t="shared" si="49"/>
        <v/>
      </c>
      <c r="BI206" s="422" t="str">
        <f t="shared" si="50"/>
        <v/>
      </c>
      <c r="BJ206" s="422" t="str">
        <f t="shared" si="51"/>
        <v/>
      </c>
      <c r="BK206" s="422" t="str">
        <f>IF(E206="","",IF(フラグ管理用!AD200=2,IF(AND(フラグ管理用!E200=2,フラグ管理用!AA200=1),"","error"),""))</f>
        <v/>
      </c>
      <c r="BL206" s="422" t="str">
        <f>IF(E206="","",IF(AND(フラグ管理用!E200=1,フラグ管理用!K200=1,H206&lt;&gt;"妊娠出産子育て支援交付金"),"error",""))</f>
        <v/>
      </c>
      <c r="BM206" s="422"/>
      <c r="BN206" s="422" t="str">
        <f t="shared" si="52"/>
        <v/>
      </c>
      <c r="BO206" s="422" t="str">
        <f>IF(E206="","",IF(フラグ管理用!AF200=29,"error",IF(AND(フラグ管理用!AO200="事業始期_通常",フラグ管理用!AF200&lt;17),"error",IF(AND(フラグ管理用!AO200="事業始期_補助",フラグ管理用!AF200&lt;14),"error",""))))</f>
        <v/>
      </c>
      <c r="BP206" s="422" t="str">
        <f t="shared" si="53"/>
        <v/>
      </c>
      <c r="BQ206" s="422" t="str">
        <f>IF(E206="","",IF(AND(フラグ管理用!AP200="事業終期_通常",OR(フラグ管理用!AG200&lt;17,フラグ管理用!AG200&gt;28)),"error",IF(AND(フラグ管理用!AP200="事業終期_基金",フラグ管理用!AG200&lt;17),"error","")))</f>
        <v/>
      </c>
      <c r="BR206" s="422" t="str">
        <f>IF(E206="","",IF(VLOOKUP(AF206,―!$X$2:$Y$30,2,FALSE)&lt;=VLOOKUP(AG206,―!$X$2:$Y$30,2,FALSE),"","error"))</f>
        <v/>
      </c>
      <c r="BS206" s="422" t="str">
        <f t="shared" si="54"/>
        <v/>
      </c>
      <c r="BT206" s="422" t="str">
        <f t="shared" si="55"/>
        <v/>
      </c>
      <c r="BU206" s="422" t="str">
        <f>IF(E206="","",IF(AND(フラグ管理用!AQ200="予算区分_地単_通常",フラグ管理用!AL200&gt;3),"error",IF(AND(フラグ管理用!AQ200="予算区分_地単_検査等",フラグ管理用!AL200&gt;6),"error",IF(AND(フラグ管理用!AQ200="予算区分_補助",フラグ管理用!AL200&lt;7),"error",""))))</f>
        <v/>
      </c>
      <c r="BV206" s="452" t="str">
        <f>フラグ管理用!AW200</f>
        <v/>
      </c>
      <c r="BW206" s="457" t="str">
        <f t="shared" si="56"/>
        <v/>
      </c>
    </row>
    <row r="207" spans="1:75">
      <c r="A207" s="6"/>
      <c r="B207" s="14"/>
      <c r="C207" s="40">
        <v>177</v>
      </c>
      <c r="D207" s="50"/>
      <c r="E207" s="57"/>
      <c r="F207" s="57"/>
      <c r="G207" s="78"/>
      <c r="H207" s="86"/>
      <c r="I207" s="96" t="str">
        <f>IF(E207="補",VLOOKUP(H207,'事業名一覧 '!$A$3:$C$55,3,FALSE),"")</f>
        <v/>
      </c>
      <c r="J207" s="112"/>
      <c r="K207" s="112"/>
      <c r="L207" s="112"/>
      <c r="M207" s="112"/>
      <c r="N207" s="112"/>
      <c r="O207" s="112"/>
      <c r="P207" s="86"/>
      <c r="Q207" s="181" t="str">
        <f t="shared" si="44"/>
        <v/>
      </c>
      <c r="R207" s="194" t="str">
        <f t="shared" si="58"/>
        <v/>
      </c>
      <c r="S207" s="202"/>
      <c r="T207" s="213"/>
      <c r="U207" s="213"/>
      <c r="V207" s="213"/>
      <c r="W207" s="235"/>
      <c r="X207" s="235"/>
      <c r="Y207" s="213"/>
      <c r="Z207" s="213"/>
      <c r="AA207" s="86"/>
      <c r="AB207" s="112"/>
      <c r="AC207" s="112"/>
      <c r="AD207" s="112"/>
      <c r="AE207" s="57"/>
      <c r="AF207" s="57"/>
      <c r="AG207" s="57"/>
      <c r="AH207" s="321"/>
      <c r="AI207" s="321"/>
      <c r="AJ207" s="86"/>
      <c r="AK207" s="86"/>
      <c r="AL207" s="354"/>
      <c r="AM207" s="372"/>
      <c r="AN207" s="381"/>
      <c r="AO207" s="392" t="str">
        <f t="shared" si="45"/>
        <v/>
      </c>
      <c r="AP207" s="397" t="str">
        <f t="shared" si="59"/>
        <v/>
      </c>
      <c r="AQ207" s="402" t="str">
        <f t="shared" si="57"/>
        <v/>
      </c>
      <c r="AR207" s="407" t="str">
        <f>IF(E207="","",IF(AND(フラグ管理用!G201=2,フラグ管理用!F201=1),"error",""))</f>
        <v/>
      </c>
      <c r="AS207" s="407" t="str">
        <f>IF(E207="","",IF(AND(フラグ管理用!G201=2,フラグ管理用!E201=1),"error",""))</f>
        <v/>
      </c>
      <c r="AT207" s="415" t="str">
        <f t="shared" si="60"/>
        <v/>
      </c>
      <c r="AU207" s="422" t="str">
        <f>IF(E207="","",IF(フラグ管理用!AX201=1,"",IF(AND(フラグ管理用!E201=1,フラグ管理用!J201=1),"",IF(AND(フラグ管理用!E201=2,フラグ管理用!F201=1,フラグ管理用!J201=1),"",IF(AND(フラグ管理用!E201=2,フラグ管理用!F201=2,フラグ管理用!G201=1),"",IF(AND(フラグ管理用!E201=2,フラグ管理用!F201=2,フラグ管理用!G201=2,フラグ管理用!K201=1),"","error"))))))</f>
        <v/>
      </c>
      <c r="AV207" s="428" t="str">
        <f t="shared" si="61"/>
        <v/>
      </c>
      <c r="AW207" s="428" t="str">
        <f t="shared" si="46"/>
        <v/>
      </c>
      <c r="AX207" s="428" t="str">
        <f t="shared" si="47"/>
        <v/>
      </c>
      <c r="AY207" s="428" t="str">
        <f>IF(E207="","",IF(AND(フラグ管理用!J201=1,フラグ管理用!O201=1),"",IF(AND(フラグ管理用!K201=1,フラグ管理用!O201&gt;1,フラグ管理用!G201=1),"","error")))</f>
        <v/>
      </c>
      <c r="AZ207" s="428" t="str">
        <f>IF(E207="","",IF(AND(フラグ管理用!O201=10,ISBLANK(P207)=FALSE),"",IF(AND(フラグ管理用!O201&lt;10,ISBLANK(P207)=TRUE),"","error")))</f>
        <v/>
      </c>
      <c r="BA207" s="422" t="str">
        <f t="shared" si="48"/>
        <v/>
      </c>
      <c r="BB207" s="422" t="str">
        <f t="shared" si="62"/>
        <v/>
      </c>
      <c r="BC207" s="422" t="str">
        <f>IF(E207="","",IF(AND(フラグ管理用!F201=2,フラグ管理用!J201=1),IF(OR(U207&lt;&gt;0,V207&lt;&gt;0,W207&lt;&gt;0,X207&lt;&gt;0),"error",""),""))</f>
        <v/>
      </c>
      <c r="BD207" s="422" t="str">
        <f>IF(E207="","",IF(AND(フラグ管理用!K201=1,フラグ管理用!G201=1),IF(OR(S207&lt;&gt;0,T207&lt;&gt;0,W207&lt;&gt;0,X207&lt;&gt;0),"error",""),""))</f>
        <v/>
      </c>
      <c r="BE207" s="422" t="str">
        <f t="shared" si="63"/>
        <v/>
      </c>
      <c r="BF207" s="422" t="str">
        <f t="shared" si="64"/>
        <v/>
      </c>
      <c r="BG207" s="422"/>
      <c r="BH207" s="422" t="str">
        <f t="shared" si="49"/>
        <v/>
      </c>
      <c r="BI207" s="422" t="str">
        <f t="shared" si="50"/>
        <v/>
      </c>
      <c r="BJ207" s="422" t="str">
        <f t="shared" si="51"/>
        <v/>
      </c>
      <c r="BK207" s="422" t="str">
        <f>IF(E207="","",IF(フラグ管理用!AD201=2,IF(AND(フラグ管理用!E201=2,フラグ管理用!AA201=1),"","error"),""))</f>
        <v/>
      </c>
      <c r="BL207" s="422" t="str">
        <f>IF(E207="","",IF(AND(フラグ管理用!E201=1,フラグ管理用!K201=1,H207&lt;&gt;"妊娠出産子育て支援交付金"),"error",""))</f>
        <v/>
      </c>
      <c r="BM207" s="422"/>
      <c r="BN207" s="422" t="str">
        <f t="shared" si="52"/>
        <v/>
      </c>
      <c r="BO207" s="422" t="str">
        <f>IF(E207="","",IF(フラグ管理用!AF201=29,"error",IF(AND(フラグ管理用!AO201="事業始期_通常",フラグ管理用!AF201&lt;17),"error",IF(AND(フラグ管理用!AO201="事業始期_補助",フラグ管理用!AF201&lt;14),"error",""))))</f>
        <v/>
      </c>
      <c r="BP207" s="422" t="str">
        <f t="shared" si="53"/>
        <v/>
      </c>
      <c r="BQ207" s="422" t="str">
        <f>IF(E207="","",IF(AND(フラグ管理用!AP201="事業終期_通常",OR(フラグ管理用!AG201&lt;17,フラグ管理用!AG201&gt;28)),"error",IF(AND(フラグ管理用!AP201="事業終期_基金",フラグ管理用!AG201&lt;17),"error","")))</f>
        <v/>
      </c>
      <c r="BR207" s="422" t="str">
        <f>IF(E207="","",IF(VLOOKUP(AF207,―!$X$2:$Y$30,2,FALSE)&lt;=VLOOKUP(AG207,―!$X$2:$Y$30,2,FALSE),"","error"))</f>
        <v/>
      </c>
      <c r="BS207" s="422" t="str">
        <f t="shared" si="54"/>
        <v/>
      </c>
      <c r="BT207" s="422" t="str">
        <f t="shared" si="55"/>
        <v/>
      </c>
      <c r="BU207" s="422" t="str">
        <f>IF(E207="","",IF(AND(フラグ管理用!AQ201="予算区分_地単_通常",フラグ管理用!AL201&gt;3),"error",IF(AND(フラグ管理用!AQ201="予算区分_地単_検査等",フラグ管理用!AL201&gt;6),"error",IF(AND(フラグ管理用!AQ201="予算区分_補助",フラグ管理用!AL201&lt;7),"error",""))))</f>
        <v/>
      </c>
      <c r="BV207" s="452" t="str">
        <f>フラグ管理用!AW201</f>
        <v/>
      </c>
      <c r="BW207" s="457" t="str">
        <f t="shared" si="56"/>
        <v/>
      </c>
    </row>
    <row r="208" spans="1:75">
      <c r="A208" s="6"/>
      <c r="B208" s="14"/>
      <c r="C208" s="40">
        <v>178</v>
      </c>
      <c r="D208" s="50"/>
      <c r="E208" s="57"/>
      <c r="F208" s="57"/>
      <c r="G208" s="78"/>
      <c r="H208" s="86"/>
      <c r="I208" s="96" t="str">
        <f>IF(E208="補",VLOOKUP(H208,'事業名一覧 '!$A$3:$C$55,3,FALSE),"")</f>
        <v/>
      </c>
      <c r="J208" s="112"/>
      <c r="K208" s="112"/>
      <c r="L208" s="112"/>
      <c r="M208" s="112"/>
      <c r="N208" s="112"/>
      <c r="O208" s="112"/>
      <c r="P208" s="86"/>
      <c r="Q208" s="181" t="str">
        <f t="shared" si="44"/>
        <v/>
      </c>
      <c r="R208" s="194" t="str">
        <f t="shared" si="58"/>
        <v/>
      </c>
      <c r="S208" s="202"/>
      <c r="T208" s="213"/>
      <c r="U208" s="213"/>
      <c r="V208" s="213"/>
      <c r="W208" s="235"/>
      <c r="X208" s="235"/>
      <c r="Y208" s="213"/>
      <c r="Z208" s="213"/>
      <c r="AA208" s="86"/>
      <c r="AB208" s="112"/>
      <c r="AC208" s="112"/>
      <c r="AD208" s="112"/>
      <c r="AE208" s="57"/>
      <c r="AF208" s="57"/>
      <c r="AG208" s="57"/>
      <c r="AH208" s="321"/>
      <c r="AI208" s="321"/>
      <c r="AJ208" s="86"/>
      <c r="AK208" s="86"/>
      <c r="AL208" s="354"/>
      <c r="AM208" s="372"/>
      <c r="AN208" s="381"/>
      <c r="AO208" s="392" t="str">
        <f t="shared" si="45"/>
        <v/>
      </c>
      <c r="AP208" s="397" t="str">
        <f t="shared" si="59"/>
        <v/>
      </c>
      <c r="AQ208" s="402" t="str">
        <f t="shared" si="57"/>
        <v/>
      </c>
      <c r="AR208" s="407" t="str">
        <f>IF(E208="","",IF(AND(フラグ管理用!G202=2,フラグ管理用!F202=1),"error",""))</f>
        <v/>
      </c>
      <c r="AS208" s="407" t="str">
        <f>IF(E208="","",IF(AND(フラグ管理用!G202=2,フラグ管理用!E202=1),"error",""))</f>
        <v/>
      </c>
      <c r="AT208" s="415" t="str">
        <f t="shared" si="60"/>
        <v/>
      </c>
      <c r="AU208" s="422" t="str">
        <f>IF(E208="","",IF(フラグ管理用!AX202=1,"",IF(AND(フラグ管理用!E202=1,フラグ管理用!J202=1),"",IF(AND(フラグ管理用!E202=2,フラグ管理用!F202=1,フラグ管理用!J202=1),"",IF(AND(フラグ管理用!E202=2,フラグ管理用!F202=2,フラグ管理用!G202=1),"",IF(AND(フラグ管理用!E202=2,フラグ管理用!F202=2,フラグ管理用!G202=2,フラグ管理用!K202=1),"","error"))))))</f>
        <v/>
      </c>
      <c r="AV208" s="428" t="str">
        <f t="shared" si="61"/>
        <v/>
      </c>
      <c r="AW208" s="428" t="str">
        <f t="shared" si="46"/>
        <v/>
      </c>
      <c r="AX208" s="428" t="str">
        <f t="shared" si="47"/>
        <v/>
      </c>
      <c r="AY208" s="428" t="str">
        <f>IF(E208="","",IF(AND(フラグ管理用!J202=1,フラグ管理用!O202=1),"",IF(AND(フラグ管理用!K202=1,フラグ管理用!O202&gt;1,フラグ管理用!G202=1),"","error")))</f>
        <v/>
      </c>
      <c r="AZ208" s="428" t="str">
        <f>IF(E208="","",IF(AND(フラグ管理用!O202=10,ISBLANK(P208)=FALSE),"",IF(AND(フラグ管理用!O202&lt;10,ISBLANK(P208)=TRUE),"","error")))</f>
        <v/>
      </c>
      <c r="BA208" s="422" t="str">
        <f t="shared" si="48"/>
        <v/>
      </c>
      <c r="BB208" s="422" t="str">
        <f t="shared" si="62"/>
        <v/>
      </c>
      <c r="BC208" s="422" t="str">
        <f>IF(E208="","",IF(AND(フラグ管理用!F202=2,フラグ管理用!J202=1),IF(OR(U208&lt;&gt;0,V208&lt;&gt;0,W208&lt;&gt;0,X208&lt;&gt;0),"error",""),""))</f>
        <v/>
      </c>
      <c r="BD208" s="422" t="str">
        <f>IF(E208="","",IF(AND(フラグ管理用!K202=1,フラグ管理用!G202=1),IF(OR(S208&lt;&gt;0,T208&lt;&gt;0,W208&lt;&gt;0,X208&lt;&gt;0),"error",""),""))</f>
        <v/>
      </c>
      <c r="BE208" s="422" t="str">
        <f t="shared" si="63"/>
        <v/>
      </c>
      <c r="BF208" s="422" t="str">
        <f t="shared" si="64"/>
        <v/>
      </c>
      <c r="BG208" s="422"/>
      <c r="BH208" s="422" t="str">
        <f t="shared" si="49"/>
        <v/>
      </c>
      <c r="BI208" s="422" t="str">
        <f t="shared" si="50"/>
        <v/>
      </c>
      <c r="BJ208" s="422" t="str">
        <f t="shared" si="51"/>
        <v/>
      </c>
      <c r="BK208" s="422" t="str">
        <f>IF(E208="","",IF(フラグ管理用!AD202=2,IF(AND(フラグ管理用!E202=2,フラグ管理用!AA202=1),"","error"),""))</f>
        <v/>
      </c>
      <c r="BL208" s="422" t="str">
        <f>IF(E208="","",IF(AND(フラグ管理用!E202=1,フラグ管理用!K202=1,H208&lt;&gt;"妊娠出産子育て支援交付金"),"error",""))</f>
        <v/>
      </c>
      <c r="BM208" s="422"/>
      <c r="BN208" s="422" t="str">
        <f t="shared" si="52"/>
        <v/>
      </c>
      <c r="BO208" s="422" t="str">
        <f>IF(E208="","",IF(フラグ管理用!AF202=29,"error",IF(AND(フラグ管理用!AO202="事業始期_通常",フラグ管理用!AF202&lt;17),"error",IF(AND(フラグ管理用!AO202="事業始期_補助",フラグ管理用!AF202&lt;14),"error",""))))</f>
        <v/>
      </c>
      <c r="BP208" s="422" t="str">
        <f t="shared" si="53"/>
        <v/>
      </c>
      <c r="BQ208" s="422" t="str">
        <f>IF(E208="","",IF(AND(フラグ管理用!AP202="事業終期_通常",OR(フラグ管理用!AG202&lt;17,フラグ管理用!AG202&gt;28)),"error",IF(AND(フラグ管理用!AP202="事業終期_基金",フラグ管理用!AG202&lt;17),"error","")))</f>
        <v/>
      </c>
      <c r="BR208" s="422" t="str">
        <f>IF(E208="","",IF(VLOOKUP(AF208,―!$X$2:$Y$30,2,FALSE)&lt;=VLOOKUP(AG208,―!$X$2:$Y$30,2,FALSE),"","error"))</f>
        <v/>
      </c>
      <c r="BS208" s="422" t="str">
        <f t="shared" si="54"/>
        <v/>
      </c>
      <c r="BT208" s="422" t="str">
        <f t="shared" si="55"/>
        <v/>
      </c>
      <c r="BU208" s="422" t="str">
        <f>IF(E208="","",IF(AND(フラグ管理用!AQ202="予算区分_地単_通常",フラグ管理用!AL202&gt;3),"error",IF(AND(フラグ管理用!AQ202="予算区分_地単_検査等",フラグ管理用!AL202&gt;6),"error",IF(AND(フラグ管理用!AQ202="予算区分_補助",フラグ管理用!AL202&lt;7),"error",""))))</f>
        <v/>
      </c>
      <c r="BV208" s="452" t="str">
        <f>フラグ管理用!AW202</f>
        <v/>
      </c>
      <c r="BW208" s="457" t="str">
        <f t="shared" si="56"/>
        <v/>
      </c>
    </row>
    <row r="209" spans="1:75">
      <c r="A209" s="6"/>
      <c r="B209" s="14"/>
      <c r="C209" s="40">
        <v>179</v>
      </c>
      <c r="D209" s="50"/>
      <c r="E209" s="57"/>
      <c r="F209" s="57"/>
      <c r="G209" s="78"/>
      <c r="H209" s="86"/>
      <c r="I209" s="96" t="str">
        <f>IF(E209="補",VLOOKUP(H209,'事業名一覧 '!$A$3:$C$55,3,FALSE),"")</f>
        <v/>
      </c>
      <c r="J209" s="112"/>
      <c r="K209" s="112"/>
      <c r="L209" s="112"/>
      <c r="M209" s="112"/>
      <c r="N209" s="112"/>
      <c r="O209" s="112"/>
      <c r="P209" s="86"/>
      <c r="Q209" s="181" t="str">
        <f t="shared" si="44"/>
        <v/>
      </c>
      <c r="R209" s="194" t="str">
        <f t="shared" si="58"/>
        <v/>
      </c>
      <c r="S209" s="202"/>
      <c r="T209" s="213"/>
      <c r="U209" s="213"/>
      <c r="V209" s="213"/>
      <c r="W209" s="235"/>
      <c r="X209" s="235"/>
      <c r="Y209" s="213"/>
      <c r="Z209" s="213"/>
      <c r="AA209" s="86"/>
      <c r="AB209" s="112"/>
      <c r="AC209" s="112"/>
      <c r="AD209" s="112"/>
      <c r="AE209" s="57"/>
      <c r="AF209" s="57"/>
      <c r="AG209" s="57"/>
      <c r="AH209" s="321"/>
      <c r="AI209" s="321"/>
      <c r="AJ209" s="86"/>
      <c r="AK209" s="86"/>
      <c r="AL209" s="354"/>
      <c r="AM209" s="372"/>
      <c r="AN209" s="381"/>
      <c r="AO209" s="392" t="str">
        <f t="shared" si="45"/>
        <v/>
      </c>
      <c r="AP209" s="397" t="str">
        <f t="shared" si="59"/>
        <v/>
      </c>
      <c r="AQ209" s="402" t="str">
        <f t="shared" si="57"/>
        <v/>
      </c>
      <c r="AR209" s="407" t="str">
        <f>IF(E209="","",IF(AND(フラグ管理用!G203=2,フラグ管理用!F203=1),"error",""))</f>
        <v/>
      </c>
      <c r="AS209" s="407" t="str">
        <f>IF(E209="","",IF(AND(フラグ管理用!G203=2,フラグ管理用!E203=1),"error",""))</f>
        <v/>
      </c>
      <c r="AT209" s="415" t="str">
        <f t="shared" si="60"/>
        <v/>
      </c>
      <c r="AU209" s="422" t="str">
        <f>IF(E209="","",IF(フラグ管理用!AX203=1,"",IF(AND(フラグ管理用!E203=1,フラグ管理用!J203=1),"",IF(AND(フラグ管理用!E203=2,フラグ管理用!F203=1,フラグ管理用!J203=1),"",IF(AND(フラグ管理用!E203=2,フラグ管理用!F203=2,フラグ管理用!G203=1),"",IF(AND(フラグ管理用!E203=2,フラグ管理用!F203=2,フラグ管理用!G203=2,フラグ管理用!K203=1),"","error"))))))</f>
        <v/>
      </c>
      <c r="AV209" s="428" t="str">
        <f t="shared" si="61"/>
        <v/>
      </c>
      <c r="AW209" s="428" t="str">
        <f t="shared" si="46"/>
        <v/>
      </c>
      <c r="AX209" s="428" t="str">
        <f t="shared" si="47"/>
        <v/>
      </c>
      <c r="AY209" s="428" t="str">
        <f>IF(E209="","",IF(AND(フラグ管理用!J203=1,フラグ管理用!O203=1),"",IF(AND(フラグ管理用!K203=1,フラグ管理用!O203&gt;1,フラグ管理用!G203=1),"","error")))</f>
        <v/>
      </c>
      <c r="AZ209" s="428" t="str">
        <f>IF(E209="","",IF(AND(フラグ管理用!O203=10,ISBLANK(P209)=FALSE),"",IF(AND(フラグ管理用!O203&lt;10,ISBLANK(P209)=TRUE),"","error")))</f>
        <v/>
      </c>
      <c r="BA209" s="422" t="str">
        <f t="shared" si="48"/>
        <v/>
      </c>
      <c r="BB209" s="422" t="str">
        <f t="shared" si="62"/>
        <v/>
      </c>
      <c r="BC209" s="422" t="str">
        <f>IF(E209="","",IF(AND(フラグ管理用!F203=2,フラグ管理用!J203=1),IF(OR(U209&lt;&gt;0,V209&lt;&gt;0,W209&lt;&gt;0,X209&lt;&gt;0),"error",""),""))</f>
        <v/>
      </c>
      <c r="BD209" s="422" t="str">
        <f>IF(E209="","",IF(AND(フラグ管理用!K203=1,フラグ管理用!G203=1),IF(OR(S209&lt;&gt;0,T209&lt;&gt;0,W209&lt;&gt;0,X209&lt;&gt;0),"error",""),""))</f>
        <v/>
      </c>
      <c r="BE209" s="422" t="str">
        <f t="shared" si="63"/>
        <v/>
      </c>
      <c r="BF209" s="422" t="str">
        <f t="shared" si="64"/>
        <v/>
      </c>
      <c r="BG209" s="422"/>
      <c r="BH209" s="422" t="str">
        <f t="shared" si="49"/>
        <v/>
      </c>
      <c r="BI209" s="422" t="str">
        <f t="shared" si="50"/>
        <v/>
      </c>
      <c r="BJ209" s="422" t="str">
        <f t="shared" si="51"/>
        <v/>
      </c>
      <c r="BK209" s="422" t="str">
        <f>IF(E209="","",IF(フラグ管理用!AD203=2,IF(AND(フラグ管理用!E203=2,フラグ管理用!AA203=1),"","error"),""))</f>
        <v/>
      </c>
      <c r="BL209" s="422" t="str">
        <f>IF(E209="","",IF(AND(フラグ管理用!E203=1,フラグ管理用!K203=1,H209&lt;&gt;"妊娠出産子育て支援交付金"),"error",""))</f>
        <v/>
      </c>
      <c r="BM209" s="422"/>
      <c r="BN209" s="422" t="str">
        <f t="shared" si="52"/>
        <v/>
      </c>
      <c r="BO209" s="422" t="str">
        <f>IF(E209="","",IF(フラグ管理用!AF203=29,"error",IF(AND(フラグ管理用!AO203="事業始期_通常",フラグ管理用!AF203&lt;17),"error",IF(AND(フラグ管理用!AO203="事業始期_補助",フラグ管理用!AF203&lt;14),"error",""))))</f>
        <v/>
      </c>
      <c r="BP209" s="422" t="str">
        <f t="shared" si="53"/>
        <v/>
      </c>
      <c r="BQ209" s="422" t="str">
        <f>IF(E209="","",IF(AND(フラグ管理用!AP203="事業終期_通常",OR(フラグ管理用!AG203&lt;17,フラグ管理用!AG203&gt;28)),"error",IF(AND(フラグ管理用!AP203="事業終期_基金",フラグ管理用!AG203&lt;17),"error","")))</f>
        <v/>
      </c>
      <c r="BR209" s="422" t="str">
        <f>IF(E209="","",IF(VLOOKUP(AF209,―!$X$2:$Y$30,2,FALSE)&lt;=VLOOKUP(AG209,―!$X$2:$Y$30,2,FALSE),"","error"))</f>
        <v/>
      </c>
      <c r="BS209" s="422" t="str">
        <f t="shared" si="54"/>
        <v/>
      </c>
      <c r="BT209" s="422" t="str">
        <f t="shared" si="55"/>
        <v/>
      </c>
      <c r="BU209" s="422" t="str">
        <f>IF(E209="","",IF(AND(フラグ管理用!AQ203="予算区分_地単_通常",フラグ管理用!AL203&gt;3),"error",IF(AND(フラグ管理用!AQ203="予算区分_地単_検査等",フラグ管理用!AL203&gt;6),"error",IF(AND(フラグ管理用!AQ203="予算区分_補助",フラグ管理用!AL203&lt;7),"error",""))))</f>
        <v/>
      </c>
      <c r="BV209" s="452" t="str">
        <f>フラグ管理用!AW203</f>
        <v/>
      </c>
      <c r="BW209" s="457" t="str">
        <f t="shared" si="56"/>
        <v/>
      </c>
    </row>
    <row r="210" spans="1:75">
      <c r="A210" s="6"/>
      <c r="B210" s="14"/>
      <c r="C210" s="40">
        <v>180</v>
      </c>
      <c r="D210" s="50"/>
      <c r="E210" s="57"/>
      <c r="F210" s="57"/>
      <c r="G210" s="78"/>
      <c r="H210" s="86"/>
      <c r="I210" s="96" t="str">
        <f>IF(E210="補",VLOOKUP(H210,'事業名一覧 '!$A$3:$C$55,3,FALSE),"")</f>
        <v/>
      </c>
      <c r="J210" s="112"/>
      <c r="K210" s="112"/>
      <c r="L210" s="112"/>
      <c r="M210" s="112"/>
      <c r="N210" s="112"/>
      <c r="O210" s="112"/>
      <c r="P210" s="86"/>
      <c r="Q210" s="181" t="str">
        <f t="shared" si="44"/>
        <v/>
      </c>
      <c r="R210" s="194" t="str">
        <f t="shared" si="58"/>
        <v/>
      </c>
      <c r="S210" s="202"/>
      <c r="T210" s="213"/>
      <c r="U210" s="213"/>
      <c r="V210" s="213"/>
      <c r="W210" s="235"/>
      <c r="X210" s="235"/>
      <c r="Y210" s="213"/>
      <c r="Z210" s="213"/>
      <c r="AA210" s="86"/>
      <c r="AB210" s="112"/>
      <c r="AC210" s="112"/>
      <c r="AD210" s="112"/>
      <c r="AE210" s="57"/>
      <c r="AF210" s="57"/>
      <c r="AG210" s="57"/>
      <c r="AH210" s="321"/>
      <c r="AI210" s="321"/>
      <c r="AJ210" s="86"/>
      <c r="AK210" s="86"/>
      <c r="AL210" s="354"/>
      <c r="AM210" s="372"/>
      <c r="AN210" s="381"/>
      <c r="AO210" s="392" t="str">
        <f t="shared" si="45"/>
        <v/>
      </c>
      <c r="AP210" s="397" t="str">
        <f t="shared" si="59"/>
        <v/>
      </c>
      <c r="AQ210" s="402" t="str">
        <f t="shared" si="57"/>
        <v/>
      </c>
      <c r="AR210" s="407" t="str">
        <f>IF(E210="","",IF(AND(フラグ管理用!G204=2,フラグ管理用!F204=1),"error",""))</f>
        <v/>
      </c>
      <c r="AS210" s="407" t="str">
        <f>IF(E210="","",IF(AND(フラグ管理用!G204=2,フラグ管理用!E204=1),"error",""))</f>
        <v/>
      </c>
      <c r="AT210" s="415" t="str">
        <f t="shared" si="60"/>
        <v/>
      </c>
      <c r="AU210" s="422" t="str">
        <f>IF(E210="","",IF(フラグ管理用!AX204=1,"",IF(AND(フラグ管理用!E204=1,フラグ管理用!J204=1),"",IF(AND(フラグ管理用!E204=2,フラグ管理用!F204=1,フラグ管理用!J204=1),"",IF(AND(フラグ管理用!E204=2,フラグ管理用!F204=2,フラグ管理用!G204=1),"",IF(AND(フラグ管理用!E204=2,フラグ管理用!F204=2,フラグ管理用!G204=2,フラグ管理用!K204=1),"","error"))))))</f>
        <v/>
      </c>
      <c r="AV210" s="428" t="str">
        <f t="shared" si="61"/>
        <v/>
      </c>
      <c r="AW210" s="428" t="str">
        <f t="shared" si="46"/>
        <v/>
      </c>
      <c r="AX210" s="428" t="str">
        <f t="shared" si="47"/>
        <v/>
      </c>
      <c r="AY210" s="428" t="str">
        <f>IF(E210="","",IF(AND(フラグ管理用!J204=1,フラグ管理用!O204=1),"",IF(AND(フラグ管理用!K204=1,フラグ管理用!O204&gt;1,フラグ管理用!G204=1),"","error")))</f>
        <v/>
      </c>
      <c r="AZ210" s="428" t="str">
        <f>IF(E210="","",IF(AND(フラグ管理用!O204=10,ISBLANK(P210)=FALSE),"",IF(AND(フラグ管理用!O204&lt;10,ISBLANK(P210)=TRUE),"","error")))</f>
        <v/>
      </c>
      <c r="BA210" s="422" t="str">
        <f t="shared" si="48"/>
        <v/>
      </c>
      <c r="BB210" s="422" t="str">
        <f t="shared" si="62"/>
        <v/>
      </c>
      <c r="BC210" s="422" t="str">
        <f>IF(E210="","",IF(AND(フラグ管理用!F204=2,フラグ管理用!J204=1),IF(OR(U210&lt;&gt;0,V210&lt;&gt;0,W210&lt;&gt;0,X210&lt;&gt;0),"error",""),""))</f>
        <v/>
      </c>
      <c r="BD210" s="422" t="str">
        <f>IF(E210="","",IF(AND(フラグ管理用!K204=1,フラグ管理用!G204=1),IF(OR(S210&lt;&gt;0,T210&lt;&gt;0,W210&lt;&gt;0,X210&lt;&gt;0),"error",""),""))</f>
        <v/>
      </c>
      <c r="BE210" s="422" t="str">
        <f t="shared" si="63"/>
        <v/>
      </c>
      <c r="BF210" s="422" t="str">
        <f t="shared" si="64"/>
        <v/>
      </c>
      <c r="BG210" s="422"/>
      <c r="BH210" s="422" t="str">
        <f t="shared" si="49"/>
        <v/>
      </c>
      <c r="BI210" s="422" t="str">
        <f t="shared" si="50"/>
        <v/>
      </c>
      <c r="BJ210" s="422" t="str">
        <f t="shared" si="51"/>
        <v/>
      </c>
      <c r="BK210" s="422" t="str">
        <f>IF(E210="","",IF(フラグ管理用!AD204=2,IF(AND(フラグ管理用!E204=2,フラグ管理用!AA204=1),"","error"),""))</f>
        <v/>
      </c>
      <c r="BL210" s="422" t="str">
        <f>IF(E210="","",IF(AND(フラグ管理用!E204=1,フラグ管理用!K204=1,H210&lt;&gt;"妊娠出産子育て支援交付金"),"error",""))</f>
        <v/>
      </c>
      <c r="BM210" s="422"/>
      <c r="BN210" s="422" t="str">
        <f t="shared" si="52"/>
        <v/>
      </c>
      <c r="BO210" s="422" t="str">
        <f>IF(E210="","",IF(フラグ管理用!AF204=29,"error",IF(AND(フラグ管理用!AO204="事業始期_通常",フラグ管理用!AF204&lt;17),"error",IF(AND(フラグ管理用!AO204="事業始期_補助",フラグ管理用!AF204&lt;14),"error",""))))</f>
        <v/>
      </c>
      <c r="BP210" s="422" t="str">
        <f t="shared" si="53"/>
        <v/>
      </c>
      <c r="BQ210" s="422" t="str">
        <f>IF(E210="","",IF(AND(フラグ管理用!AP204="事業終期_通常",OR(フラグ管理用!AG204&lt;17,フラグ管理用!AG204&gt;28)),"error",IF(AND(フラグ管理用!AP204="事業終期_基金",フラグ管理用!AG204&lt;17),"error","")))</f>
        <v/>
      </c>
      <c r="BR210" s="422" t="str">
        <f>IF(E210="","",IF(VLOOKUP(AF210,―!$X$2:$Y$30,2,FALSE)&lt;=VLOOKUP(AG210,―!$X$2:$Y$30,2,FALSE),"","error"))</f>
        <v/>
      </c>
      <c r="BS210" s="422" t="str">
        <f t="shared" si="54"/>
        <v/>
      </c>
      <c r="BT210" s="422" t="str">
        <f t="shared" si="55"/>
        <v/>
      </c>
      <c r="BU210" s="422" t="str">
        <f>IF(E210="","",IF(AND(フラグ管理用!AQ204="予算区分_地単_通常",フラグ管理用!AL204&gt;3),"error",IF(AND(フラグ管理用!AQ204="予算区分_地単_検査等",フラグ管理用!AL204&gt;6),"error",IF(AND(フラグ管理用!AQ204="予算区分_補助",フラグ管理用!AL204&lt;7),"error",""))))</f>
        <v/>
      </c>
      <c r="BV210" s="452" t="str">
        <f>フラグ管理用!AW204</f>
        <v/>
      </c>
      <c r="BW210" s="457" t="str">
        <f t="shared" si="56"/>
        <v/>
      </c>
    </row>
    <row r="211" spans="1:75">
      <c r="A211" s="6"/>
      <c r="B211" s="14"/>
      <c r="C211" s="40">
        <v>181</v>
      </c>
      <c r="D211" s="50"/>
      <c r="E211" s="57"/>
      <c r="F211" s="57"/>
      <c r="G211" s="78"/>
      <c r="H211" s="86"/>
      <c r="I211" s="96" t="str">
        <f>IF(E211="補",VLOOKUP(H211,'事業名一覧 '!$A$3:$C$55,3,FALSE),"")</f>
        <v/>
      </c>
      <c r="J211" s="112"/>
      <c r="K211" s="112"/>
      <c r="L211" s="112"/>
      <c r="M211" s="112"/>
      <c r="N211" s="112"/>
      <c r="O211" s="112"/>
      <c r="P211" s="86"/>
      <c r="Q211" s="181" t="str">
        <f t="shared" si="44"/>
        <v/>
      </c>
      <c r="R211" s="194" t="str">
        <f t="shared" si="58"/>
        <v/>
      </c>
      <c r="S211" s="202"/>
      <c r="T211" s="213"/>
      <c r="U211" s="213"/>
      <c r="V211" s="213"/>
      <c r="W211" s="235"/>
      <c r="X211" s="235"/>
      <c r="Y211" s="213"/>
      <c r="Z211" s="213"/>
      <c r="AA211" s="86"/>
      <c r="AB211" s="112"/>
      <c r="AC211" s="112"/>
      <c r="AD211" s="112"/>
      <c r="AE211" s="57"/>
      <c r="AF211" s="57"/>
      <c r="AG211" s="57"/>
      <c r="AH211" s="321"/>
      <c r="AI211" s="321"/>
      <c r="AJ211" s="86"/>
      <c r="AK211" s="86"/>
      <c r="AL211" s="354"/>
      <c r="AM211" s="372"/>
      <c r="AN211" s="381"/>
      <c r="AO211" s="392" t="str">
        <f t="shared" si="45"/>
        <v/>
      </c>
      <c r="AP211" s="397" t="str">
        <f t="shared" si="59"/>
        <v/>
      </c>
      <c r="AQ211" s="402" t="str">
        <f t="shared" si="57"/>
        <v/>
      </c>
      <c r="AR211" s="407" t="str">
        <f>IF(E211="","",IF(AND(フラグ管理用!G205=2,フラグ管理用!F205=1),"error",""))</f>
        <v/>
      </c>
      <c r="AS211" s="407" t="str">
        <f>IF(E211="","",IF(AND(フラグ管理用!G205=2,フラグ管理用!E205=1),"error",""))</f>
        <v/>
      </c>
      <c r="AT211" s="415" t="str">
        <f t="shared" si="60"/>
        <v/>
      </c>
      <c r="AU211" s="422" t="str">
        <f>IF(E211="","",IF(フラグ管理用!AX205=1,"",IF(AND(フラグ管理用!E205=1,フラグ管理用!J205=1),"",IF(AND(フラグ管理用!E205=2,フラグ管理用!F205=1,フラグ管理用!J205=1),"",IF(AND(フラグ管理用!E205=2,フラグ管理用!F205=2,フラグ管理用!G205=1),"",IF(AND(フラグ管理用!E205=2,フラグ管理用!F205=2,フラグ管理用!G205=2,フラグ管理用!K205=1),"","error"))))))</f>
        <v/>
      </c>
      <c r="AV211" s="428" t="str">
        <f t="shared" si="61"/>
        <v/>
      </c>
      <c r="AW211" s="428" t="str">
        <f t="shared" si="46"/>
        <v/>
      </c>
      <c r="AX211" s="428" t="str">
        <f t="shared" si="47"/>
        <v/>
      </c>
      <c r="AY211" s="428" t="str">
        <f>IF(E211="","",IF(AND(フラグ管理用!J205=1,フラグ管理用!O205=1),"",IF(AND(フラグ管理用!K205=1,フラグ管理用!O205&gt;1,フラグ管理用!G205=1),"","error")))</f>
        <v/>
      </c>
      <c r="AZ211" s="428" t="str">
        <f>IF(E211="","",IF(AND(フラグ管理用!O205=10,ISBLANK(P211)=FALSE),"",IF(AND(フラグ管理用!O205&lt;10,ISBLANK(P211)=TRUE),"","error")))</f>
        <v/>
      </c>
      <c r="BA211" s="422" t="str">
        <f t="shared" si="48"/>
        <v/>
      </c>
      <c r="BB211" s="422" t="str">
        <f t="shared" si="62"/>
        <v/>
      </c>
      <c r="BC211" s="422" t="str">
        <f>IF(E211="","",IF(AND(フラグ管理用!F205=2,フラグ管理用!J205=1),IF(OR(U211&lt;&gt;0,V211&lt;&gt;0,W211&lt;&gt;0,X211&lt;&gt;0),"error",""),""))</f>
        <v/>
      </c>
      <c r="BD211" s="422" t="str">
        <f>IF(E211="","",IF(AND(フラグ管理用!K205=1,フラグ管理用!G205=1),IF(OR(S211&lt;&gt;0,T211&lt;&gt;0,W211&lt;&gt;0,X211&lt;&gt;0),"error",""),""))</f>
        <v/>
      </c>
      <c r="BE211" s="422" t="str">
        <f t="shared" si="63"/>
        <v/>
      </c>
      <c r="BF211" s="422" t="str">
        <f t="shared" si="64"/>
        <v/>
      </c>
      <c r="BG211" s="422"/>
      <c r="BH211" s="422" t="str">
        <f t="shared" si="49"/>
        <v/>
      </c>
      <c r="BI211" s="422" t="str">
        <f t="shared" si="50"/>
        <v/>
      </c>
      <c r="BJ211" s="422" t="str">
        <f t="shared" si="51"/>
        <v/>
      </c>
      <c r="BK211" s="422" t="str">
        <f>IF(E211="","",IF(フラグ管理用!AD205=2,IF(AND(フラグ管理用!E205=2,フラグ管理用!AA205=1),"","error"),""))</f>
        <v/>
      </c>
      <c r="BL211" s="422" t="str">
        <f>IF(E211="","",IF(AND(フラグ管理用!E205=1,フラグ管理用!K205=1,H211&lt;&gt;"妊娠出産子育て支援交付金"),"error",""))</f>
        <v/>
      </c>
      <c r="BM211" s="422"/>
      <c r="BN211" s="422" t="str">
        <f t="shared" si="52"/>
        <v/>
      </c>
      <c r="BO211" s="422" t="str">
        <f>IF(E211="","",IF(フラグ管理用!AF205=29,"error",IF(AND(フラグ管理用!AO205="事業始期_通常",フラグ管理用!AF205&lt;17),"error",IF(AND(フラグ管理用!AO205="事業始期_補助",フラグ管理用!AF205&lt;14),"error",""))))</f>
        <v/>
      </c>
      <c r="BP211" s="422" t="str">
        <f t="shared" si="53"/>
        <v/>
      </c>
      <c r="BQ211" s="422" t="str">
        <f>IF(E211="","",IF(AND(フラグ管理用!AP205="事業終期_通常",OR(フラグ管理用!AG205&lt;17,フラグ管理用!AG205&gt;28)),"error",IF(AND(フラグ管理用!AP205="事業終期_基金",フラグ管理用!AG205&lt;17),"error","")))</f>
        <v/>
      </c>
      <c r="BR211" s="422" t="str">
        <f>IF(E211="","",IF(VLOOKUP(AF211,―!$X$2:$Y$30,2,FALSE)&lt;=VLOOKUP(AG211,―!$X$2:$Y$30,2,FALSE),"","error"))</f>
        <v/>
      </c>
      <c r="BS211" s="422" t="str">
        <f t="shared" si="54"/>
        <v/>
      </c>
      <c r="BT211" s="422" t="str">
        <f t="shared" si="55"/>
        <v/>
      </c>
      <c r="BU211" s="422" t="str">
        <f>IF(E211="","",IF(AND(フラグ管理用!AQ205="予算区分_地単_通常",フラグ管理用!AL205&gt;3),"error",IF(AND(フラグ管理用!AQ205="予算区分_地単_検査等",フラグ管理用!AL205&gt;6),"error",IF(AND(フラグ管理用!AQ205="予算区分_補助",フラグ管理用!AL205&lt;7),"error",""))))</f>
        <v/>
      </c>
      <c r="BV211" s="452" t="str">
        <f>フラグ管理用!AW205</f>
        <v/>
      </c>
      <c r="BW211" s="457" t="str">
        <f t="shared" si="56"/>
        <v/>
      </c>
    </row>
    <row r="212" spans="1:75">
      <c r="A212" s="6"/>
      <c r="B212" s="14"/>
      <c r="C212" s="40">
        <v>182</v>
      </c>
      <c r="D212" s="50"/>
      <c r="E212" s="57"/>
      <c r="F212" s="57"/>
      <c r="G212" s="78"/>
      <c r="H212" s="86"/>
      <c r="I212" s="96" t="str">
        <f>IF(E212="補",VLOOKUP(H212,'事業名一覧 '!$A$3:$C$55,3,FALSE),"")</f>
        <v/>
      </c>
      <c r="J212" s="112"/>
      <c r="K212" s="112"/>
      <c r="L212" s="112"/>
      <c r="M212" s="112"/>
      <c r="N212" s="112"/>
      <c r="O212" s="112"/>
      <c r="P212" s="86"/>
      <c r="Q212" s="181" t="str">
        <f t="shared" si="44"/>
        <v/>
      </c>
      <c r="R212" s="194" t="str">
        <f t="shared" si="58"/>
        <v/>
      </c>
      <c r="S212" s="202"/>
      <c r="T212" s="213"/>
      <c r="U212" s="213"/>
      <c r="V212" s="213"/>
      <c r="W212" s="235"/>
      <c r="X212" s="235"/>
      <c r="Y212" s="213"/>
      <c r="Z212" s="213"/>
      <c r="AA212" s="86"/>
      <c r="AB212" s="112"/>
      <c r="AC212" s="112"/>
      <c r="AD212" s="112"/>
      <c r="AE212" s="57"/>
      <c r="AF212" s="57"/>
      <c r="AG212" s="57"/>
      <c r="AH212" s="321"/>
      <c r="AI212" s="321"/>
      <c r="AJ212" s="86"/>
      <c r="AK212" s="86"/>
      <c r="AL212" s="354"/>
      <c r="AM212" s="372"/>
      <c r="AN212" s="381"/>
      <c r="AO212" s="392" t="str">
        <f t="shared" si="45"/>
        <v/>
      </c>
      <c r="AP212" s="397" t="str">
        <f t="shared" si="59"/>
        <v/>
      </c>
      <c r="AQ212" s="402" t="str">
        <f t="shared" si="57"/>
        <v/>
      </c>
      <c r="AR212" s="407" t="str">
        <f>IF(E212="","",IF(AND(フラグ管理用!G206=2,フラグ管理用!F206=1),"error",""))</f>
        <v/>
      </c>
      <c r="AS212" s="407" t="str">
        <f>IF(E212="","",IF(AND(フラグ管理用!G206=2,フラグ管理用!E206=1),"error",""))</f>
        <v/>
      </c>
      <c r="AT212" s="415" t="str">
        <f t="shared" si="60"/>
        <v/>
      </c>
      <c r="AU212" s="422" t="str">
        <f>IF(E212="","",IF(フラグ管理用!AX206=1,"",IF(AND(フラグ管理用!E206=1,フラグ管理用!J206=1),"",IF(AND(フラグ管理用!E206=2,フラグ管理用!F206=1,フラグ管理用!J206=1),"",IF(AND(フラグ管理用!E206=2,フラグ管理用!F206=2,フラグ管理用!G206=1),"",IF(AND(フラグ管理用!E206=2,フラグ管理用!F206=2,フラグ管理用!G206=2,フラグ管理用!K206=1),"","error"))))))</f>
        <v/>
      </c>
      <c r="AV212" s="428" t="str">
        <f t="shared" si="61"/>
        <v/>
      </c>
      <c r="AW212" s="428" t="str">
        <f t="shared" si="46"/>
        <v/>
      </c>
      <c r="AX212" s="428" t="str">
        <f t="shared" si="47"/>
        <v/>
      </c>
      <c r="AY212" s="428" t="str">
        <f>IF(E212="","",IF(AND(フラグ管理用!J206=1,フラグ管理用!O206=1),"",IF(AND(フラグ管理用!K206=1,フラグ管理用!O206&gt;1,フラグ管理用!G206=1),"","error")))</f>
        <v/>
      </c>
      <c r="AZ212" s="428" t="str">
        <f>IF(E212="","",IF(AND(フラグ管理用!O206=10,ISBLANK(P212)=FALSE),"",IF(AND(フラグ管理用!O206&lt;10,ISBLANK(P212)=TRUE),"","error")))</f>
        <v/>
      </c>
      <c r="BA212" s="422" t="str">
        <f t="shared" si="48"/>
        <v/>
      </c>
      <c r="BB212" s="422" t="str">
        <f t="shared" si="62"/>
        <v/>
      </c>
      <c r="BC212" s="422" t="str">
        <f>IF(E212="","",IF(AND(フラグ管理用!F206=2,フラグ管理用!J206=1),IF(OR(U212&lt;&gt;0,V212&lt;&gt;0,W212&lt;&gt;0,X212&lt;&gt;0),"error",""),""))</f>
        <v/>
      </c>
      <c r="BD212" s="422" t="str">
        <f>IF(E212="","",IF(AND(フラグ管理用!K206=1,フラグ管理用!G206=1),IF(OR(S212&lt;&gt;0,T212&lt;&gt;0,W212&lt;&gt;0,X212&lt;&gt;0),"error",""),""))</f>
        <v/>
      </c>
      <c r="BE212" s="422" t="str">
        <f t="shared" si="63"/>
        <v/>
      </c>
      <c r="BF212" s="422" t="str">
        <f t="shared" si="64"/>
        <v/>
      </c>
      <c r="BG212" s="422"/>
      <c r="BH212" s="422" t="str">
        <f t="shared" si="49"/>
        <v/>
      </c>
      <c r="BI212" s="422" t="str">
        <f t="shared" si="50"/>
        <v/>
      </c>
      <c r="BJ212" s="422" t="str">
        <f t="shared" si="51"/>
        <v/>
      </c>
      <c r="BK212" s="422" t="str">
        <f>IF(E212="","",IF(フラグ管理用!AD206=2,IF(AND(フラグ管理用!E206=2,フラグ管理用!AA206=1),"","error"),""))</f>
        <v/>
      </c>
      <c r="BL212" s="422" t="str">
        <f>IF(E212="","",IF(AND(フラグ管理用!E206=1,フラグ管理用!K206=1,H212&lt;&gt;"妊娠出産子育て支援交付金"),"error",""))</f>
        <v/>
      </c>
      <c r="BM212" s="422"/>
      <c r="BN212" s="422" t="str">
        <f t="shared" si="52"/>
        <v/>
      </c>
      <c r="BO212" s="422" t="str">
        <f>IF(E212="","",IF(フラグ管理用!AF206=29,"error",IF(AND(フラグ管理用!AO206="事業始期_通常",フラグ管理用!AF206&lt;17),"error",IF(AND(フラグ管理用!AO206="事業始期_補助",フラグ管理用!AF206&lt;14),"error",""))))</f>
        <v/>
      </c>
      <c r="BP212" s="422" t="str">
        <f t="shared" si="53"/>
        <v/>
      </c>
      <c r="BQ212" s="422" t="str">
        <f>IF(E212="","",IF(AND(フラグ管理用!AP206="事業終期_通常",OR(フラグ管理用!AG206&lt;17,フラグ管理用!AG206&gt;28)),"error",IF(AND(フラグ管理用!AP206="事業終期_基金",フラグ管理用!AG206&lt;17),"error","")))</f>
        <v/>
      </c>
      <c r="BR212" s="422" t="str">
        <f>IF(E212="","",IF(VLOOKUP(AF212,―!$X$2:$Y$30,2,FALSE)&lt;=VLOOKUP(AG212,―!$X$2:$Y$30,2,FALSE),"","error"))</f>
        <v/>
      </c>
      <c r="BS212" s="422" t="str">
        <f t="shared" si="54"/>
        <v/>
      </c>
      <c r="BT212" s="422" t="str">
        <f t="shared" si="55"/>
        <v/>
      </c>
      <c r="BU212" s="422" t="str">
        <f>IF(E212="","",IF(AND(フラグ管理用!AQ206="予算区分_地単_通常",フラグ管理用!AL206&gt;3),"error",IF(AND(フラグ管理用!AQ206="予算区分_地単_検査等",フラグ管理用!AL206&gt;6),"error",IF(AND(フラグ管理用!AQ206="予算区分_補助",フラグ管理用!AL206&lt;7),"error",""))))</f>
        <v/>
      </c>
      <c r="BV212" s="452" t="str">
        <f>フラグ管理用!AW206</f>
        <v/>
      </c>
      <c r="BW212" s="457" t="str">
        <f t="shared" si="56"/>
        <v/>
      </c>
    </row>
    <row r="213" spans="1:75">
      <c r="A213" s="6"/>
      <c r="B213" s="14"/>
      <c r="C213" s="40">
        <v>183</v>
      </c>
      <c r="D213" s="50"/>
      <c r="E213" s="57"/>
      <c r="F213" s="57"/>
      <c r="G213" s="78"/>
      <c r="H213" s="86"/>
      <c r="I213" s="96" t="str">
        <f>IF(E213="補",VLOOKUP(H213,'事業名一覧 '!$A$3:$C$55,3,FALSE),"")</f>
        <v/>
      </c>
      <c r="J213" s="112"/>
      <c r="K213" s="112"/>
      <c r="L213" s="112"/>
      <c r="M213" s="112"/>
      <c r="N213" s="112"/>
      <c r="O213" s="112"/>
      <c r="P213" s="86"/>
      <c r="Q213" s="181" t="str">
        <f t="shared" si="44"/>
        <v/>
      </c>
      <c r="R213" s="194" t="str">
        <f t="shared" si="58"/>
        <v/>
      </c>
      <c r="S213" s="202"/>
      <c r="T213" s="213"/>
      <c r="U213" s="213"/>
      <c r="V213" s="213"/>
      <c r="W213" s="235"/>
      <c r="X213" s="235"/>
      <c r="Y213" s="213"/>
      <c r="Z213" s="213"/>
      <c r="AA213" s="86"/>
      <c r="AB213" s="112"/>
      <c r="AC213" s="112"/>
      <c r="AD213" s="112"/>
      <c r="AE213" s="57"/>
      <c r="AF213" s="57"/>
      <c r="AG213" s="57"/>
      <c r="AH213" s="321"/>
      <c r="AI213" s="321"/>
      <c r="AJ213" s="86"/>
      <c r="AK213" s="86"/>
      <c r="AL213" s="354"/>
      <c r="AM213" s="372"/>
      <c r="AN213" s="381"/>
      <c r="AO213" s="392" t="str">
        <f t="shared" si="45"/>
        <v/>
      </c>
      <c r="AP213" s="397" t="str">
        <f t="shared" si="59"/>
        <v/>
      </c>
      <c r="AQ213" s="402" t="str">
        <f t="shared" si="57"/>
        <v/>
      </c>
      <c r="AR213" s="407" t="str">
        <f>IF(E213="","",IF(AND(フラグ管理用!G207=2,フラグ管理用!F207=1),"error",""))</f>
        <v/>
      </c>
      <c r="AS213" s="407" t="str">
        <f>IF(E213="","",IF(AND(フラグ管理用!G207=2,フラグ管理用!E207=1),"error",""))</f>
        <v/>
      </c>
      <c r="AT213" s="415" t="str">
        <f t="shared" si="60"/>
        <v/>
      </c>
      <c r="AU213" s="422" t="str">
        <f>IF(E213="","",IF(フラグ管理用!AX207=1,"",IF(AND(フラグ管理用!E207=1,フラグ管理用!J207=1),"",IF(AND(フラグ管理用!E207=2,フラグ管理用!F207=1,フラグ管理用!J207=1),"",IF(AND(フラグ管理用!E207=2,フラグ管理用!F207=2,フラグ管理用!G207=1),"",IF(AND(フラグ管理用!E207=2,フラグ管理用!F207=2,フラグ管理用!G207=2,フラグ管理用!K207=1),"","error"))))))</f>
        <v/>
      </c>
      <c r="AV213" s="428" t="str">
        <f t="shared" si="61"/>
        <v/>
      </c>
      <c r="AW213" s="428" t="str">
        <f t="shared" si="46"/>
        <v/>
      </c>
      <c r="AX213" s="428" t="str">
        <f t="shared" si="47"/>
        <v/>
      </c>
      <c r="AY213" s="428" t="str">
        <f>IF(E213="","",IF(AND(フラグ管理用!J207=1,フラグ管理用!O207=1),"",IF(AND(フラグ管理用!K207=1,フラグ管理用!O207&gt;1,フラグ管理用!G207=1),"","error")))</f>
        <v/>
      </c>
      <c r="AZ213" s="428" t="str">
        <f>IF(E213="","",IF(AND(フラグ管理用!O207=10,ISBLANK(P213)=FALSE),"",IF(AND(フラグ管理用!O207&lt;10,ISBLANK(P213)=TRUE),"","error")))</f>
        <v/>
      </c>
      <c r="BA213" s="422" t="str">
        <f t="shared" si="48"/>
        <v/>
      </c>
      <c r="BB213" s="422" t="str">
        <f t="shared" si="62"/>
        <v/>
      </c>
      <c r="BC213" s="422" t="str">
        <f>IF(E213="","",IF(AND(フラグ管理用!F207=2,フラグ管理用!J207=1),IF(OR(U213&lt;&gt;0,V213&lt;&gt;0,W213&lt;&gt;0,X213&lt;&gt;0),"error",""),""))</f>
        <v/>
      </c>
      <c r="BD213" s="422" t="str">
        <f>IF(E213="","",IF(AND(フラグ管理用!K207=1,フラグ管理用!G207=1),IF(OR(S213&lt;&gt;0,T213&lt;&gt;0,W213&lt;&gt;0,X213&lt;&gt;0),"error",""),""))</f>
        <v/>
      </c>
      <c r="BE213" s="422" t="str">
        <f t="shared" si="63"/>
        <v/>
      </c>
      <c r="BF213" s="422" t="str">
        <f t="shared" si="64"/>
        <v/>
      </c>
      <c r="BG213" s="422"/>
      <c r="BH213" s="422" t="str">
        <f t="shared" si="49"/>
        <v/>
      </c>
      <c r="BI213" s="422" t="str">
        <f t="shared" si="50"/>
        <v/>
      </c>
      <c r="BJ213" s="422" t="str">
        <f t="shared" si="51"/>
        <v/>
      </c>
      <c r="BK213" s="422" t="str">
        <f>IF(E213="","",IF(フラグ管理用!AD207=2,IF(AND(フラグ管理用!E207=2,フラグ管理用!AA207=1),"","error"),""))</f>
        <v/>
      </c>
      <c r="BL213" s="422" t="str">
        <f>IF(E213="","",IF(AND(フラグ管理用!E207=1,フラグ管理用!K207=1,H213&lt;&gt;"妊娠出産子育て支援交付金"),"error",""))</f>
        <v/>
      </c>
      <c r="BM213" s="422"/>
      <c r="BN213" s="422" t="str">
        <f t="shared" si="52"/>
        <v/>
      </c>
      <c r="BO213" s="422" t="str">
        <f>IF(E213="","",IF(フラグ管理用!AF207=29,"error",IF(AND(フラグ管理用!AO207="事業始期_通常",フラグ管理用!AF207&lt;17),"error",IF(AND(フラグ管理用!AO207="事業始期_補助",フラグ管理用!AF207&lt;14),"error",""))))</f>
        <v/>
      </c>
      <c r="BP213" s="422" t="str">
        <f t="shared" si="53"/>
        <v/>
      </c>
      <c r="BQ213" s="422" t="str">
        <f>IF(E213="","",IF(AND(フラグ管理用!AP207="事業終期_通常",OR(フラグ管理用!AG207&lt;17,フラグ管理用!AG207&gt;28)),"error",IF(AND(フラグ管理用!AP207="事業終期_基金",フラグ管理用!AG207&lt;17),"error","")))</f>
        <v/>
      </c>
      <c r="BR213" s="422" t="str">
        <f>IF(E213="","",IF(VLOOKUP(AF213,―!$X$2:$Y$30,2,FALSE)&lt;=VLOOKUP(AG213,―!$X$2:$Y$30,2,FALSE),"","error"))</f>
        <v/>
      </c>
      <c r="BS213" s="422" t="str">
        <f t="shared" si="54"/>
        <v/>
      </c>
      <c r="BT213" s="422" t="str">
        <f t="shared" si="55"/>
        <v/>
      </c>
      <c r="BU213" s="422" t="str">
        <f>IF(E213="","",IF(AND(フラグ管理用!AQ207="予算区分_地単_通常",フラグ管理用!AL207&gt;3),"error",IF(AND(フラグ管理用!AQ207="予算区分_地単_検査等",フラグ管理用!AL207&gt;6),"error",IF(AND(フラグ管理用!AQ207="予算区分_補助",フラグ管理用!AL207&lt;7),"error",""))))</f>
        <v/>
      </c>
      <c r="BV213" s="452" t="str">
        <f>フラグ管理用!AW207</f>
        <v/>
      </c>
      <c r="BW213" s="457" t="str">
        <f t="shared" si="56"/>
        <v/>
      </c>
    </row>
    <row r="214" spans="1:75">
      <c r="A214" s="6"/>
      <c r="B214" s="14"/>
      <c r="C214" s="40">
        <v>184</v>
      </c>
      <c r="D214" s="50"/>
      <c r="E214" s="57"/>
      <c r="F214" s="57"/>
      <c r="G214" s="78"/>
      <c r="H214" s="86"/>
      <c r="I214" s="96" t="str">
        <f>IF(E214="補",VLOOKUP(H214,'事業名一覧 '!$A$3:$C$55,3,FALSE),"")</f>
        <v/>
      </c>
      <c r="J214" s="112"/>
      <c r="K214" s="112"/>
      <c r="L214" s="112"/>
      <c r="M214" s="112"/>
      <c r="N214" s="112"/>
      <c r="O214" s="112"/>
      <c r="P214" s="86"/>
      <c r="Q214" s="181" t="str">
        <f t="shared" si="44"/>
        <v/>
      </c>
      <c r="R214" s="194" t="str">
        <f t="shared" si="58"/>
        <v/>
      </c>
      <c r="S214" s="202"/>
      <c r="T214" s="213"/>
      <c r="U214" s="213"/>
      <c r="V214" s="213"/>
      <c r="W214" s="235"/>
      <c r="X214" s="235"/>
      <c r="Y214" s="213"/>
      <c r="Z214" s="213"/>
      <c r="AA214" s="86"/>
      <c r="AB214" s="112"/>
      <c r="AC214" s="112"/>
      <c r="AD214" s="112"/>
      <c r="AE214" s="57"/>
      <c r="AF214" s="57"/>
      <c r="AG214" s="57"/>
      <c r="AH214" s="321"/>
      <c r="AI214" s="321"/>
      <c r="AJ214" s="86"/>
      <c r="AK214" s="86"/>
      <c r="AL214" s="354"/>
      <c r="AM214" s="372"/>
      <c r="AN214" s="381"/>
      <c r="AO214" s="392" t="str">
        <f t="shared" si="45"/>
        <v/>
      </c>
      <c r="AP214" s="397" t="str">
        <f t="shared" si="59"/>
        <v/>
      </c>
      <c r="AQ214" s="402" t="str">
        <f t="shared" si="57"/>
        <v/>
      </c>
      <c r="AR214" s="407" t="str">
        <f>IF(E214="","",IF(AND(フラグ管理用!G208=2,フラグ管理用!F208=1),"error",""))</f>
        <v/>
      </c>
      <c r="AS214" s="407" t="str">
        <f>IF(E214="","",IF(AND(フラグ管理用!G208=2,フラグ管理用!E208=1),"error",""))</f>
        <v/>
      </c>
      <c r="AT214" s="415" t="str">
        <f t="shared" si="60"/>
        <v/>
      </c>
      <c r="AU214" s="422" t="str">
        <f>IF(E214="","",IF(フラグ管理用!AX208=1,"",IF(AND(フラグ管理用!E208=1,フラグ管理用!J208=1),"",IF(AND(フラグ管理用!E208=2,フラグ管理用!F208=1,フラグ管理用!J208=1),"",IF(AND(フラグ管理用!E208=2,フラグ管理用!F208=2,フラグ管理用!G208=1),"",IF(AND(フラグ管理用!E208=2,フラグ管理用!F208=2,フラグ管理用!G208=2,フラグ管理用!K208=1),"","error"))))))</f>
        <v/>
      </c>
      <c r="AV214" s="428" t="str">
        <f t="shared" si="61"/>
        <v/>
      </c>
      <c r="AW214" s="428" t="str">
        <f t="shared" si="46"/>
        <v/>
      </c>
      <c r="AX214" s="428" t="str">
        <f t="shared" si="47"/>
        <v/>
      </c>
      <c r="AY214" s="428" t="str">
        <f>IF(E214="","",IF(AND(フラグ管理用!J208=1,フラグ管理用!O208=1),"",IF(AND(フラグ管理用!K208=1,フラグ管理用!O208&gt;1,フラグ管理用!G208=1),"","error")))</f>
        <v/>
      </c>
      <c r="AZ214" s="428" t="str">
        <f>IF(E214="","",IF(AND(フラグ管理用!O208=10,ISBLANK(P214)=FALSE),"",IF(AND(フラグ管理用!O208&lt;10,ISBLANK(P214)=TRUE),"","error")))</f>
        <v/>
      </c>
      <c r="BA214" s="422" t="str">
        <f t="shared" si="48"/>
        <v/>
      </c>
      <c r="BB214" s="422" t="str">
        <f t="shared" si="62"/>
        <v/>
      </c>
      <c r="BC214" s="422" t="str">
        <f>IF(E214="","",IF(AND(フラグ管理用!F208=2,フラグ管理用!J208=1),IF(OR(U214&lt;&gt;0,V214&lt;&gt;0,W214&lt;&gt;0,X214&lt;&gt;0),"error",""),""))</f>
        <v/>
      </c>
      <c r="BD214" s="422" t="str">
        <f>IF(E214="","",IF(AND(フラグ管理用!K208=1,フラグ管理用!G208=1),IF(OR(S214&lt;&gt;0,T214&lt;&gt;0,W214&lt;&gt;0,X214&lt;&gt;0),"error",""),""))</f>
        <v/>
      </c>
      <c r="BE214" s="422" t="str">
        <f t="shared" si="63"/>
        <v/>
      </c>
      <c r="BF214" s="422" t="str">
        <f t="shared" si="64"/>
        <v/>
      </c>
      <c r="BG214" s="422"/>
      <c r="BH214" s="422" t="str">
        <f t="shared" si="49"/>
        <v/>
      </c>
      <c r="BI214" s="422" t="str">
        <f t="shared" si="50"/>
        <v/>
      </c>
      <c r="BJ214" s="422" t="str">
        <f t="shared" si="51"/>
        <v/>
      </c>
      <c r="BK214" s="422" t="str">
        <f>IF(E214="","",IF(フラグ管理用!AD208=2,IF(AND(フラグ管理用!E208=2,フラグ管理用!AA208=1),"","error"),""))</f>
        <v/>
      </c>
      <c r="BL214" s="422" t="str">
        <f>IF(E214="","",IF(AND(フラグ管理用!E208=1,フラグ管理用!K208=1,H214&lt;&gt;"妊娠出産子育て支援交付金"),"error",""))</f>
        <v/>
      </c>
      <c r="BM214" s="422"/>
      <c r="BN214" s="422" t="str">
        <f t="shared" si="52"/>
        <v/>
      </c>
      <c r="BO214" s="422" t="str">
        <f>IF(E214="","",IF(フラグ管理用!AF208=29,"error",IF(AND(フラグ管理用!AO208="事業始期_通常",フラグ管理用!AF208&lt;17),"error",IF(AND(フラグ管理用!AO208="事業始期_補助",フラグ管理用!AF208&lt;14),"error",""))))</f>
        <v/>
      </c>
      <c r="BP214" s="422" t="str">
        <f t="shared" si="53"/>
        <v/>
      </c>
      <c r="BQ214" s="422" t="str">
        <f>IF(E214="","",IF(AND(フラグ管理用!AP208="事業終期_通常",OR(フラグ管理用!AG208&lt;17,フラグ管理用!AG208&gt;28)),"error",IF(AND(フラグ管理用!AP208="事業終期_基金",フラグ管理用!AG208&lt;17),"error","")))</f>
        <v/>
      </c>
      <c r="BR214" s="422" t="str">
        <f>IF(E214="","",IF(VLOOKUP(AF214,―!$X$2:$Y$30,2,FALSE)&lt;=VLOOKUP(AG214,―!$X$2:$Y$30,2,FALSE),"","error"))</f>
        <v/>
      </c>
      <c r="BS214" s="422" t="str">
        <f t="shared" si="54"/>
        <v/>
      </c>
      <c r="BT214" s="422" t="str">
        <f t="shared" si="55"/>
        <v/>
      </c>
      <c r="BU214" s="422" t="str">
        <f>IF(E214="","",IF(AND(フラグ管理用!AQ208="予算区分_地単_通常",フラグ管理用!AL208&gt;3),"error",IF(AND(フラグ管理用!AQ208="予算区分_地単_検査等",フラグ管理用!AL208&gt;6),"error",IF(AND(フラグ管理用!AQ208="予算区分_補助",フラグ管理用!AL208&lt;7),"error",""))))</f>
        <v/>
      </c>
      <c r="BV214" s="452" t="str">
        <f>フラグ管理用!AW208</f>
        <v/>
      </c>
      <c r="BW214" s="457" t="str">
        <f t="shared" si="56"/>
        <v/>
      </c>
    </row>
    <row r="215" spans="1:75">
      <c r="A215" s="6"/>
      <c r="B215" s="14"/>
      <c r="C215" s="40">
        <v>185</v>
      </c>
      <c r="D215" s="50"/>
      <c r="E215" s="57"/>
      <c r="F215" s="57"/>
      <c r="G215" s="78"/>
      <c r="H215" s="86"/>
      <c r="I215" s="96" t="str">
        <f>IF(E215="補",VLOOKUP(H215,'事業名一覧 '!$A$3:$C$55,3,FALSE),"")</f>
        <v/>
      </c>
      <c r="J215" s="112"/>
      <c r="K215" s="112"/>
      <c r="L215" s="112"/>
      <c r="M215" s="112"/>
      <c r="N215" s="112"/>
      <c r="O215" s="112"/>
      <c r="P215" s="86"/>
      <c r="Q215" s="181" t="str">
        <f t="shared" si="44"/>
        <v/>
      </c>
      <c r="R215" s="194" t="str">
        <f t="shared" si="58"/>
        <v/>
      </c>
      <c r="S215" s="202"/>
      <c r="T215" s="213"/>
      <c r="U215" s="213"/>
      <c r="V215" s="213"/>
      <c r="W215" s="235"/>
      <c r="X215" s="235"/>
      <c r="Y215" s="213"/>
      <c r="Z215" s="213"/>
      <c r="AA215" s="86"/>
      <c r="AB215" s="112"/>
      <c r="AC215" s="112"/>
      <c r="AD215" s="112"/>
      <c r="AE215" s="57"/>
      <c r="AF215" s="57"/>
      <c r="AG215" s="57"/>
      <c r="AH215" s="321"/>
      <c r="AI215" s="321"/>
      <c r="AJ215" s="86"/>
      <c r="AK215" s="86"/>
      <c r="AL215" s="354"/>
      <c r="AM215" s="372"/>
      <c r="AN215" s="381"/>
      <c r="AO215" s="392" t="str">
        <f t="shared" si="45"/>
        <v/>
      </c>
      <c r="AP215" s="397" t="str">
        <f t="shared" si="59"/>
        <v/>
      </c>
      <c r="AQ215" s="402" t="str">
        <f t="shared" si="57"/>
        <v/>
      </c>
      <c r="AR215" s="407" t="str">
        <f>IF(E215="","",IF(AND(フラグ管理用!G209=2,フラグ管理用!F209=1),"error",""))</f>
        <v/>
      </c>
      <c r="AS215" s="407" t="str">
        <f>IF(E215="","",IF(AND(フラグ管理用!G209=2,フラグ管理用!E209=1),"error",""))</f>
        <v/>
      </c>
      <c r="AT215" s="415" t="str">
        <f t="shared" si="60"/>
        <v/>
      </c>
      <c r="AU215" s="422" t="str">
        <f>IF(E215="","",IF(フラグ管理用!AX209=1,"",IF(AND(フラグ管理用!E209=1,フラグ管理用!J209=1),"",IF(AND(フラグ管理用!E209=2,フラグ管理用!F209=1,フラグ管理用!J209=1),"",IF(AND(フラグ管理用!E209=2,フラグ管理用!F209=2,フラグ管理用!G209=1),"",IF(AND(フラグ管理用!E209=2,フラグ管理用!F209=2,フラグ管理用!G209=2,フラグ管理用!K209=1),"","error"))))))</f>
        <v/>
      </c>
      <c r="AV215" s="428" t="str">
        <f t="shared" si="61"/>
        <v/>
      </c>
      <c r="AW215" s="428" t="str">
        <f t="shared" si="46"/>
        <v/>
      </c>
      <c r="AX215" s="428" t="str">
        <f t="shared" si="47"/>
        <v/>
      </c>
      <c r="AY215" s="428" t="str">
        <f>IF(E215="","",IF(AND(フラグ管理用!J209=1,フラグ管理用!O209=1),"",IF(AND(フラグ管理用!K209=1,フラグ管理用!O209&gt;1,フラグ管理用!G209=1),"","error")))</f>
        <v/>
      </c>
      <c r="AZ215" s="428" t="str">
        <f>IF(E215="","",IF(AND(フラグ管理用!O209=10,ISBLANK(P215)=FALSE),"",IF(AND(フラグ管理用!O209&lt;10,ISBLANK(P215)=TRUE),"","error")))</f>
        <v/>
      </c>
      <c r="BA215" s="422" t="str">
        <f t="shared" si="48"/>
        <v/>
      </c>
      <c r="BB215" s="422" t="str">
        <f t="shared" si="62"/>
        <v/>
      </c>
      <c r="BC215" s="422" t="str">
        <f>IF(E215="","",IF(AND(フラグ管理用!F209=2,フラグ管理用!J209=1),IF(OR(U215&lt;&gt;0,V215&lt;&gt;0,W215&lt;&gt;0,X215&lt;&gt;0),"error",""),""))</f>
        <v/>
      </c>
      <c r="BD215" s="422" t="str">
        <f>IF(E215="","",IF(AND(フラグ管理用!K209=1,フラグ管理用!G209=1),IF(OR(S215&lt;&gt;0,T215&lt;&gt;0,W215&lt;&gt;0,X215&lt;&gt;0),"error",""),""))</f>
        <v/>
      </c>
      <c r="BE215" s="422" t="str">
        <f t="shared" si="63"/>
        <v/>
      </c>
      <c r="BF215" s="422" t="str">
        <f t="shared" si="64"/>
        <v/>
      </c>
      <c r="BG215" s="422"/>
      <c r="BH215" s="422" t="str">
        <f t="shared" si="49"/>
        <v/>
      </c>
      <c r="BI215" s="422" t="str">
        <f t="shared" si="50"/>
        <v/>
      </c>
      <c r="BJ215" s="422" t="str">
        <f t="shared" si="51"/>
        <v/>
      </c>
      <c r="BK215" s="422" t="str">
        <f>IF(E215="","",IF(フラグ管理用!AD209=2,IF(AND(フラグ管理用!E209=2,フラグ管理用!AA209=1),"","error"),""))</f>
        <v/>
      </c>
      <c r="BL215" s="422" t="str">
        <f>IF(E215="","",IF(AND(フラグ管理用!E209=1,フラグ管理用!K209=1,H215&lt;&gt;"妊娠出産子育て支援交付金"),"error",""))</f>
        <v/>
      </c>
      <c r="BM215" s="422"/>
      <c r="BN215" s="422" t="str">
        <f t="shared" si="52"/>
        <v/>
      </c>
      <c r="BO215" s="422" t="str">
        <f>IF(E215="","",IF(フラグ管理用!AF209=29,"error",IF(AND(フラグ管理用!AO209="事業始期_通常",フラグ管理用!AF209&lt;17),"error",IF(AND(フラグ管理用!AO209="事業始期_補助",フラグ管理用!AF209&lt;14),"error",""))))</f>
        <v/>
      </c>
      <c r="BP215" s="422" t="str">
        <f t="shared" si="53"/>
        <v/>
      </c>
      <c r="BQ215" s="422" t="str">
        <f>IF(E215="","",IF(AND(フラグ管理用!AP209="事業終期_通常",OR(フラグ管理用!AG209&lt;17,フラグ管理用!AG209&gt;28)),"error",IF(AND(フラグ管理用!AP209="事業終期_基金",フラグ管理用!AG209&lt;17),"error","")))</f>
        <v/>
      </c>
      <c r="BR215" s="422" t="str">
        <f>IF(E215="","",IF(VLOOKUP(AF215,―!$X$2:$Y$30,2,FALSE)&lt;=VLOOKUP(AG215,―!$X$2:$Y$30,2,FALSE),"","error"))</f>
        <v/>
      </c>
      <c r="BS215" s="422" t="str">
        <f t="shared" si="54"/>
        <v/>
      </c>
      <c r="BT215" s="422" t="str">
        <f t="shared" si="55"/>
        <v/>
      </c>
      <c r="BU215" s="422" t="str">
        <f>IF(E215="","",IF(AND(フラグ管理用!AQ209="予算区分_地単_通常",フラグ管理用!AL209&gt;3),"error",IF(AND(フラグ管理用!AQ209="予算区分_地単_検査等",フラグ管理用!AL209&gt;6),"error",IF(AND(フラグ管理用!AQ209="予算区分_補助",フラグ管理用!AL209&lt;7),"error",""))))</f>
        <v/>
      </c>
      <c r="BV215" s="452" t="str">
        <f>フラグ管理用!AW209</f>
        <v/>
      </c>
      <c r="BW215" s="457" t="str">
        <f t="shared" si="56"/>
        <v/>
      </c>
    </row>
    <row r="216" spans="1:75">
      <c r="A216" s="6"/>
      <c r="B216" s="14"/>
      <c r="C216" s="40">
        <v>186</v>
      </c>
      <c r="D216" s="50"/>
      <c r="E216" s="57"/>
      <c r="F216" s="57"/>
      <c r="G216" s="78"/>
      <c r="H216" s="86"/>
      <c r="I216" s="96" t="str">
        <f>IF(E216="補",VLOOKUP(H216,'事業名一覧 '!$A$3:$C$55,3,FALSE),"")</f>
        <v/>
      </c>
      <c r="J216" s="112"/>
      <c r="K216" s="112"/>
      <c r="L216" s="112"/>
      <c r="M216" s="112"/>
      <c r="N216" s="112"/>
      <c r="O216" s="112"/>
      <c r="P216" s="86"/>
      <c r="Q216" s="181" t="str">
        <f t="shared" si="44"/>
        <v/>
      </c>
      <c r="R216" s="194" t="str">
        <f t="shared" si="58"/>
        <v/>
      </c>
      <c r="S216" s="202"/>
      <c r="T216" s="213"/>
      <c r="U216" s="213"/>
      <c r="V216" s="213"/>
      <c r="W216" s="235"/>
      <c r="X216" s="235"/>
      <c r="Y216" s="213"/>
      <c r="Z216" s="213"/>
      <c r="AA216" s="86"/>
      <c r="AB216" s="112"/>
      <c r="AC216" s="112"/>
      <c r="AD216" s="112"/>
      <c r="AE216" s="57"/>
      <c r="AF216" s="57"/>
      <c r="AG216" s="57"/>
      <c r="AH216" s="321"/>
      <c r="AI216" s="321"/>
      <c r="AJ216" s="86"/>
      <c r="AK216" s="86"/>
      <c r="AL216" s="354"/>
      <c r="AM216" s="372"/>
      <c r="AN216" s="381"/>
      <c r="AO216" s="392" t="str">
        <f t="shared" si="45"/>
        <v/>
      </c>
      <c r="AP216" s="397" t="str">
        <f t="shared" si="59"/>
        <v/>
      </c>
      <c r="AQ216" s="402" t="str">
        <f t="shared" si="57"/>
        <v/>
      </c>
      <c r="AR216" s="407" t="str">
        <f>IF(E216="","",IF(AND(フラグ管理用!G210=2,フラグ管理用!F210=1),"error",""))</f>
        <v/>
      </c>
      <c r="AS216" s="407" t="str">
        <f>IF(E216="","",IF(AND(フラグ管理用!G210=2,フラグ管理用!E210=1),"error",""))</f>
        <v/>
      </c>
      <c r="AT216" s="415" t="str">
        <f t="shared" si="60"/>
        <v/>
      </c>
      <c r="AU216" s="422" t="str">
        <f>IF(E216="","",IF(フラグ管理用!AX210=1,"",IF(AND(フラグ管理用!E210=1,フラグ管理用!J210=1),"",IF(AND(フラグ管理用!E210=2,フラグ管理用!F210=1,フラグ管理用!J210=1),"",IF(AND(フラグ管理用!E210=2,フラグ管理用!F210=2,フラグ管理用!G210=1),"",IF(AND(フラグ管理用!E210=2,フラグ管理用!F210=2,フラグ管理用!G210=2,フラグ管理用!K210=1),"","error"))))))</f>
        <v/>
      </c>
      <c r="AV216" s="428" t="str">
        <f t="shared" si="61"/>
        <v/>
      </c>
      <c r="AW216" s="428" t="str">
        <f t="shared" si="46"/>
        <v/>
      </c>
      <c r="AX216" s="428" t="str">
        <f t="shared" si="47"/>
        <v/>
      </c>
      <c r="AY216" s="428" t="str">
        <f>IF(E216="","",IF(AND(フラグ管理用!J210=1,フラグ管理用!O210=1),"",IF(AND(フラグ管理用!K210=1,フラグ管理用!O210&gt;1,フラグ管理用!G210=1),"","error")))</f>
        <v/>
      </c>
      <c r="AZ216" s="428" t="str">
        <f>IF(E216="","",IF(AND(フラグ管理用!O210=10,ISBLANK(P216)=FALSE),"",IF(AND(フラグ管理用!O210&lt;10,ISBLANK(P216)=TRUE),"","error")))</f>
        <v/>
      </c>
      <c r="BA216" s="422" t="str">
        <f t="shared" si="48"/>
        <v/>
      </c>
      <c r="BB216" s="422" t="str">
        <f t="shared" si="62"/>
        <v/>
      </c>
      <c r="BC216" s="422" t="str">
        <f>IF(E216="","",IF(AND(フラグ管理用!F210=2,フラグ管理用!J210=1),IF(OR(U216&lt;&gt;0,V216&lt;&gt;0,W216&lt;&gt;0,X216&lt;&gt;0),"error",""),""))</f>
        <v/>
      </c>
      <c r="BD216" s="422" t="str">
        <f>IF(E216="","",IF(AND(フラグ管理用!K210=1,フラグ管理用!G210=1),IF(OR(S216&lt;&gt;0,T216&lt;&gt;0,W216&lt;&gt;0,X216&lt;&gt;0),"error",""),""))</f>
        <v/>
      </c>
      <c r="BE216" s="422" t="str">
        <f t="shared" si="63"/>
        <v/>
      </c>
      <c r="BF216" s="422" t="str">
        <f t="shared" si="64"/>
        <v/>
      </c>
      <c r="BG216" s="422"/>
      <c r="BH216" s="422" t="str">
        <f t="shared" si="49"/>
        <v/>
      </c>
      <c r="BI216" s="422" t="str">
        <f t="shared" si="50"/>
        <v/>
      </c>
      <c r="BJ216" s="422" t="str">
        <f t="shared" si="51"/>
        <v/>
      </c>
      <c r="BK216" s="422" t="str">
        <f>IF(E216="","",IF(フラグ管理用!AD210=2,IF(AND(フラグ管理用!E210=2,フラグ管理用!AA210=1),"","error"),""))</f>
        <v/>
      </c>
      <c r="BL216" s="422" t="str">
        <f>IF(E216="","",IF(AND(フラグ管理用!E210=1,フラグ管理用!K210=1,H216&lt;&gt;"妊娠出産子育て支援交付金"),"error",""))</f>
        <v/>
      </c>
      <c r="BM216" s="422"/>
      <c r="BN216" s="422" t="str">
        <f t="shared" si="52"/>
        <v/>
      </c>
      <c r="BO216" s="422" t="str">
        <f>IF(E216="","",IF(フラグ管理用!AF210=29,"error",IF(AND(フラグ管理用!AO210="事業始期_通常",フラグ管理用!AF210&lt;17),"error",IF(AND(フラグ管理用!AO210="事業始期_補助",フラグ管理用!AF210&lt;14),"error",""))))</f>
        <v/>
      </c>
      <c r="BP216" s="422" t="str">
        <f t="shared" si="53"/>
        <v/>
      </c>
      <c r="BQ216" s="422" t="str">
        <f>IF(E216="","",IF(AND(フラグ管理用!AP210="事業終期_通常",OR(フラグ管理用!AG210&lt;17,フラグ管理用!AG210&gt;28)),"error",IF(AND(フラグ管理用!AP210="事業終期_基金",フラグ管理用!AG210&lt;17),"error","")))</f>
        <v/>
      </c>
      <c r="BR216" s="422" t="str">
        <f>IF(E216="","",IF(VLOOKUP(AF216,―!$X$2:$Y$30,2,FALSE)&lt;=VLOOKUP(AG216,―!$X$2:$Y$30,2,FALSE),"","error"))</f>
        <v/>
      </c>
      <c r="BS216" s="422" t="str">
        <f t="shared" si="54"/>
        <v/>
      </c>
      <c r="BT216" s="422" t="str">
        <f t="shared" si="55"/>
        <v/>
      </c>
      <c r="BU216" s="422" t="str">
        <f>IF(E216="","",IF(AND(フラグ管理用!AQ210="予算区分_地単_通常",フラグ管理用!AL210&gt;3),"error",IF(AND(フラグ管理用!AQ210="予算区分_地単_検査等",フラグ管理用!AL210&gt;6),"error",IF(AND(フラグ管理用!AQ210="予算区分_補助",フラグ管理用!AL210&lt;7),"error",""))))</f>
        <v/>
      </c>
      <c r="BV216" s="452" t="str">
        <f>フラグ管理用!AW210</f>
        <v/>
      </c>
      <c r="BW216" s="457" t="str">
        <f t="shared" si="56"/>
        <v/>
      </c>
    </row>
    <row r="217" spans="1:75">
      <c r="A217" s="6"/>
      <c r="B217" s="14"/>
      <c r="C217" s="40">
        <v>187</v>
      </c>
      <c r="D217" s="50"/>
      <c r="E217" s="57"/>
      <c r="F217" s="57"/>
      <c r="G217" s="78"/>
      <c r="H217" s="86"/>
      <c r="I217" s="96" t="str">
        <f>IF(E217="補",VLOOKUP(H217,'事業名一覧 '!$A$3:$C$55,3,FALSE),"")</f>
        <v/>
      </c>
      <c r="J217" s="112"/>
      <c r="K217" s="112"/>
      <c r="L217" s="112"/>
      <c r="M217" s="112"/>
      <c r="N217" s="112"/>
      <c r="O217" s="112"/>
      <c r="P217" s="86"/>
      <c r="Q217" s="181" t="str">
        <f t="shared" si="44"/>
        <v/>
      </c>
      <c r="R217" s="194" t="str">
        <f t="shared" si="58"/>
        <v/>
      </c>
      <c r="S217" s="202"/>
      <c r="T217" s="213"/>
      <c r="U217" s="213"/>
      <c r="V217" s="213"/>
      <c r="W217" s="235"/>
      <c r="X217" s="235"/>
      <c r="Y217" s="213"/>
      <c r="Z217" s="213"/>
      <c r="AA217" s="86"/>
      <c r="AB217" s="112"/>
      <c r="AC217" s="112"/>
      <c r="AD217" s="112"/>
      <c r="AE217" s="57"/>
      <c r="AF217" s="57"/>
      <c r="AG217" s="57"/>
      <c r="AH217" s="321"/>
      <c r="AI217" s="321"/>
      <c r="AJ217" s="86"/>
      <c r="AK217" s="86"/>
      <c r="AL217" s="354"/>
      <c r="AM217" s="372"/>
      <c r="AN217" s="381"/>
      <c r="AO217" s="392" t="str">
        <f t="shared" si="45"/>
        <v/>
      </c>
      <c r="AP217" s="397" t="str">
        <f t="shared" si="59"/>
        <v/>
      </c>
      <c r="AQ217" s="402" t="str">
        <f t="shared" si="57"/>
        <v/>
      </c>
      <c r="AR217" s="407" t="str">
        <f>IF(E217="","",IF(AND(フラグ管理用!G211=2,フラグ管理用!F211=1),"error",""))</f>
        <v/>
      </c>
      <c r="AS217" s="407" t="str">
        <f>IF(E217="","",IF(AND(フラグ管理用!G211=2,フラグ管理用!E211=1),"error",""))</f>
        <v/>
      </c>
      <c r="AT217" s="415" t="str">
        <f t="shared" si="60"/>
        <v/>
      </c>
      <c r="AU217" s="422" t="str">
        <f>IF(E217="","",IF(フラグ管理用!AX211=1,"",IF(AND(フラグ管理用!E211=1,フラグ管理用!J211=1),"",IF(AND(フラグ管理用!E211=2,フラグ管理用!F211=1,フラグ管理用!J211=1),"",IF(AND(フラグ管理用!E211=2,フラグ管理用!F211=2,フラグ管理用!G211=1),"",IF(AND(フラグ管理用!E211=2,フラグ管理用!F211=2,フラグ管理用!G211=2,フラグ管理用!K211=1),"","error"))))))</f>
        <v/>
      </c>
      <c r="AV217" s="428" t="str">
        <f t="shared" si="61"/>
        <v/>
      </c>
      <c r="AW217" s="428" t="str">
        <f t="shared" si="46"/>
        <v/>
      </c>
      <c r="AX217" s="428" t="str">
        <f t="shared" si="47"/>
        <v/>
      </c>
      <c r="AY217" s="428" t="str">
        <f>IF(E217="","",IF(AND(フラグ管理用!J211=1,フラグ管理用!O211=1),"",IF(AND(フラグ管理用!K211=1,フラグ管理用!O211&gt;1,フラグ管理用!G211=1),"","error")))</f>
        <v/>
      </c>
      <c r="AZ217" s="428" t="str">
        <f>IF(E217="","",IF(AND(フラグ管理用!O211=10,ISBLANK(P217)=FALSE),"",IF(AND(フラグ管理用!O211&lt;10,ISBLANK(P217)=TRUE),"","error")))</f>
        <v/>
      </c>
      <c r="BA217" s="422" t="str">
        <f t="shared" si="48"/>
        <v/>
      </c>
      <c r="BB217" s="422" t="str">
        <f t="shared" si="62"/>
        <v/>
      </c>
      <c r="BC217" s="422" t="str">
        <f>IF(E217="","",IF(AND(フラグ管理用!F211=2,フラグ管理用!J211=1),IF(OR(U217&lt;&gt;0,V217&lt;&gt;0,W217&lt;&gt;0,X217&lt;&gt;0),"error",""),""))</f>
        <v/>
      </c>
      <c r="BD217" s="422" t="str">
        <f>IF(E217="","",IF(AND(フラグ管理用!K211=1,フラグ管理用!G211=1),IF(OR(S217&lt;&gt;0,T217&lt;&gt;0,W217&lt;&gt;0,X217&lt;&gt;0),"error",""),""))</f>
        <v/>
      </c>
      <c r="BE217" s="422" t="str">
        <f t="shared" si="63"/>
        <v/>
      </c>
      <c r="BF217" s="422" t="str">
        <f t="shared" si="64"/>
        <v/>
      </c>
      <c r="BG217" s="422"/>
      <c r="BH217" s="422" t="str">
        <f t="shared" si="49"/>
        <v/>
      </c>
      <c r="BI217" s="422" t="str">
        <f t="shared" si="50"/>
        <v/>
      </c>
      <c r="BJ217" s="422" t="str">
        <f t="shared" si="51"/>
        <v/>
      </c>
      <c r="BK217" s="422" t="str">
        <f>IF(E217="","",IF(フラグ管理用!AD211=2,IF(AND(フラグ管理用!E211=2,フラグ管理用!AA211=1),"","error"),""))</f>
        <v/>
      </c>
      <c r="BL217" s="422" t="str">
        <f>IF(E217="","",IF(AND(フラグ管理用!E211=1,フラグ管理用!K211=1,H217&lt;&gt;"妊娠出産子育て支援交付金"),"error",""))</f>
        <v/>
      </c>
      <c r="BM217" s="422"/>
      <c r="BN217" s="422" t="str">
        <f t="shared" si="52"/>
        <v/>
      </c>
      <c r="BO217" s="422" t="str">
        <f>IF(E217="","",IF(フラグ管理用!AF211=29,"error",IF(AND(フラグ管理用!AO211="事業始期_通常",フラグ管理用!AF211&lt;17),"error",IF(AND(フラグ管理用!AO211="事業始期_補助",フラグ管理用!AF211&lt;14),"error",""))))</f>
        <v/>
      </c>
      <c r="BP217" s="422" t="str">
        <f t="shared" si="53"/>
        <v/>
      </c>
      <c r="BQ217" s="422" t="str">
        <f>IF(E217="","",IF(AND(フラグ管理用!AP211="事業終期_通常",OR(フラグ管理用!AG211&lt;17,フラグ管理用!AG211&gt;28)),"error",IF(AND(フラグ管理用!AP211="事業終期_基金",フラグ管理用!AG211&lt;17),"error","")))</f>
        <v/>
      </c>
      <c r="BR217" s="422" t="str">
        <f>IF(E217="","",IF(VLOOKUP(AF217,―!$X$2:$Y$30,2,FALSE)&lt;=VLOOKUP(AG217,―!$X$2:$Y$30,2,FALSE),"","error"))</f>
        <v/>
      </c>
      <c r="BS217" s="422" t="str">
        <f t="shared" si="54"/>
        <v/>
      </c>
      <c r="BT217" s="422" t="str">
        <f t="shared" si="55"/>
        <v/>
      </c>
      <c r="BU217" s="422" t="str">
        <f>IF(E217="","",IF(AND(フラグ管理用!AQ211="予算区分_地単_通常",フラグ管理用!AL211&gt;3),"error",IF(AND(フラグ管理用!AQ211="予算区分_地単_検査等",フラグ管理用!AL211&gt;6),"error",IF(AND(フラグ管理用!AQ211="予算区分_補助",フラグ管理用!AL211&lt;7),"error",""))))</f>
        <v/>
      </c>
      <c r="BV217" s="452" t="str">
        <f>フラグ管理用!AW211</f>
        <v/>
      </c>
      <c r="BW217" s="457" t="str">
        <f t="shared" si="56"/>
        <v/>
      </c>
    </row>
    <row r="218" spans="1:75">
      <c r="A218" s="6"/>
      <c r="B218" s="14"/>
      <c r="C218" s="40">
        <v>188</v>
      </c>
      <c r="D218" s="50"/>
      <c r="E218" s="57"/>
      <c r="F218" s="57"/>
      <c r="G218" s="78"/>
      <c r="H218" s="86"/>
      <c r="I218" s="96" t="str">
        <f>IF(E218="補",VLOOKUP(H218,'事業名一覧 '!$A$3:$C$55,3,FALSE),"")</f>
        <v/>
      </c>
      <c r="J218" s="112"/>
      <c r="K218" s="112"/>
      <c r="L218" s="112"/>
      <c r="M218" s="112"/>
      <c r="N218" s="112"/>
      <c r="O218" s="112"/>
      <c r="P218" s="86"/>
      <c r="Q218" s="181" t="str">
        <f t="shared" si="44"/>
        <v/>
      </c>
      <c r="R218" s="194" t="str">
        <f t="shared" si="58"/>
        <v/>
      </c>
      <c r="S218" s="202"/>
      <c r="T218" s="213"/>
      <c r="U218" s="213"/>
      <c r="V218" s="213"/>
      <c r="W218" s="235"/>
      <c r="X218" s="235"/>
      <c r="Y218" s="213"/>
      <c r="Z218" s="213"/>
      <c r="AA218" s="86"/>
      <c r="AB218" s="112"/>
      <c r="AC218" s="112"/>
      <c r="AD218" s="112"/>
      <c r="AE218" s="57"/>
      <c r="AF218" s="57"/>
      <c r="AG218" s="57"/>
      <c r="AH218" s="321"/>
      <c r="AI218" s="321"/>
      <c r="AJ218" s="86"/>
      <c r="AK218" s="86"/>
      <c r="AL218" s="354"/>
      <c r="AM218" s="372"/>
      <c r="AN218" s="381"/>
      <c r="AO218" s="392" t="str">
        <f t="shared" si="45"/>
        <v/>
      </c>
      <c r="AP218" s="397" t="str">
        <f t="shared" si="59"/>
        <v/>
      </c>
      <c r="AQ218" s="402" t="str">
        <f t="shared" si="57"/>
        <v/>
      </c>
      <c r="AR218" s="407" t="str">
        <f>IF(E218="","",IF(AND(フラグ管理用!G212=2,フラグ管理用!F212=1),"error",""))</f>
        <v/>
      </c>
      <c r="AS218" s="407" t="str">
        <f>IF(E218="","",IF(AND(フラグ管理用!G212=2,フラグ管理用!E212=1),"error",""))</f>
        <v/>
      </c>
      <c r="AT218" s="415" t="str">
        <f t="shared" si="60"/>
        <v/>
      </c>
      <c r="AU218" s="422" t="str">
        <f>IF(E218="","",IF(フラグ管理用!AX212=1,"",IF(AND(フラグ管理用!E212=1,フラグ管理用!J212=1),"",IF(AND(フラグ管理用!E212=2,フラグ管理用!F212=1,フラグ管理用!J212=1),"",IF(AND(フラグ管理用!E212=2,フラグ管理用!F212=2,フラグ管理用!G212=1),"",IF(AND(フラグ管理用!E212=2,フラグ管理用!F212=2,フラグ管理用!G212=2,フラグ管理用!K212=1),"","error"))))))</f>
        <v/>
      </c>
      <c r="AV218" s="428" t="str">
        <f t="shared" si="61"/>
        <v/>
      </c>
      <c r="AW218" s="428" t="str">
        <f t="shared" si="46"/>
        <v/>
      </c>
      <c r="AX218" s="428" t="str">
        <f t="shared" si="47"/>
        <v/>
      </c>
      <c r="AY218" s="428" t="str">
        <f>IF(E218="","",IF(AND(フラグ管理用!J212=1,フラグ管理用!O212=1),"",IF(AND(フラグ管理用!K212=1,フラグ管理用!O212&gt;1,フラグ管理用!G212=1),"","error")))</f>
        <v/>
      </c>
      <c r="AZ218" s="428" t="str">
        <f>IF(E218="","",IF(AND(フラグ管理用!O212=10,ISBLANK(P218)=FALSE),"",IF(AND(フラグ管理用!O212&lt;10,ISBLANK(P218)=TRUE),"","error")))</f>
        <v/>
      </c>
      <c r="BA218" s="422" t="str">
        <f t="shared" si="48"/>
        <v/>
      </c>
      <c r="BB218" s="422" t="str">
        <f t="shared" si="62"/>
        <v/>
      </c>
      <c r="BC218" s="422" t="str">
        <f>IF(E218="","",IF(AND(フラグ管理用!F212=2,フラグ管理用!J212=1),IF(OR(U218&lt;&gt;0,V218&lt;&gt;0,W218&lt;&gt;0,X218&lt;&gt;0),"error",""),""))</f>
        <v/>
      </c>
      <c r="BD218" s="422" t="str">
        <f>IF(E218="","",IF(AND(フラグ管理用!K212=1,フラグ管理用!G212=1),IF(OR(S218&lt;&gt;0,T218&lt;&gt;0,W218&lt;&gt;0,X218&lt;&gt;0),"error",""),""))</f>
        <v/>
      </c>
      <c r="BE218" s="422" t="str">
        <f t="shared" si="63"/>
        <v/>
      </c>
      <c r="BF218" s="422" t="str">
        <f t="shared" si="64"/>
        <v/>
      </c>
      <c r="BG218" s="422"/>
      <c r="BH218" s="422" t="str">
        <f t="shared" si="49"/>
        <v/>
      </c>
      <c r="BI218" s="422" t="str">
        <f t="shared" si="50"/>
        <v/>
      </c>
      <c r="BJ218" s="422" t="str">
        <f t="shared" si="51"/>
        <v/>
      </c>
      <c r="BK218" s="422" t="str">
        <f>IF(E218="","",IF(フラグ管理用!AD212=2,IF(AND(フラグ管理用!E212=2,フラグ管理用!AA212=1),"","error"),""))</f>
        <v/>
      </c>
      <c r="BL218" s="422" t="str">
        <f>IF(E218="","",IF(AND(フラグ管理用!E212=1,フラグ管理用!K212=1,H218&lt;&gt;"妊娠出産子育て支援交付金"),"error",""))</f>
        <v/>
      </c>
      <c r="BM218" s="422"/>
      <c r="BN218" s="422" t="str">
        <f t="shared" si="52"/>
        <v/>
      </c>
      <c r="BO218" s="422" t="str">
        <f>IF(E218="","",IF(フラグ管理用!AF212=29,"error",IF(AND(フラグ管理用!AO212="事業始期_通常",フラグ管理用!AF212&lt;17),"error",IF(AND(フラグ管理用!AO212="事業始期_補助",フラグ管理用!AF212&lt;14),"error",""))))</f>
        <v/>
      </c>
      <c r="BP218" s="422" t="str">
        <f t="shared" si="53"/>
        <v/>
      </c>
      <c r="BQ218" s="422" t="str">
        <f>IF(E218="","",IF(AND(フラグ管理用!AP212="事業終期_通常",OR(フラグ管理用!AG212&lt;17,フラグ管理用!AG212&gt;28)),"error",IF(AND(フラグ管理用!AP212="事業終期_基金",フラグ管理用!AG212&lt;17),"error","")))</f>
        <v/>
      </c>
      <c r="BR218" s="422" t="str">
        <f>IF(E218="","",IF(VLOOKUP(AF218,―!$X$2:$Y$30,2,FALSE)&lt;=VLOOKUP(AG218,―!$X$2:$Y$30,2,FALSE),"","error"))</f>
        <v/>
      </c>
      <c r="BS218" s="422" t="str">
        <f t="shared" si="54"/>
        <v/>
      </c>
      <c r="BT218" s="422" t="str">
        <f t="shared" si="55"/>
        <v/>
      </c>
      <c r="BU218" s="422" t="str">
        <f>IF(E218="","",IF(AND(フラグ管理用!AQ212="予算区分_地単_通常",フラグ管理用!AL212&gt;3),"error",IF(AND(フラグ管理用!AQ212="予算区分_地単_検査等",フラグ管理用!AL212&gt;6),"error",IF(AND(フラグ管理用!AQ212="予算区分_補助",フラグ管理用!AL212&lt;7),"error",""))))</f>
        <v/>
      </c>
      <c r="BV218" s="452" t="str">
        <f>フラグ管理用!AW212</f>
        <v/>
      </c>
      <c r="BW218" s="457" t="str">
        <f t="shared" si="56"/>
        <v/>
      </c>
    </row>
    <row r="219" spans="1:75">
      <c r="A219" s="6"/>
      <c r="B219" s="14"/>
      <c r="C219" s="40">
        <v>189</v>
      </c>
      <c r="D219" s="50"/>
      <c r="E219" s="57"/>
      <c r="F219" s="57"/>
      <c r="G219" s="78"/>
      <c r="H219" s="86"/>
      <c r="I219" s="96" t="str">
        <f>IF(E219="補",VLOOKUP(H219,'事業名一覧 '!$A$3:$C$55,3,FALSE),"")</f>
        <v/>
      </c>
      <c r="J219" s="112"/>
      <c r="K219" s="112"/>
      <c r="L219" s="112"/>
      <c r="M219" s="112"/>
      <c r="N219" s="112"/>
      <c r="O219" s="112"/>
      <c r="P219" s="86"/>
      <c r="Q219" s="181" t="str">
        <f t="shared" si="44"/>
        <v/>
      </c>
      <c r="R219" s="194" t="str">
        <f t="shared" si="58"/>
        <v/>
      </c>
      <c r="S219" s="202"/>
      <c r="T219" s="213"/>
      <c r="U219" s="213"/>
      <c r="V219" s="213"/>
      <c r="W219" s="235"/>
      <c r="X219" s="235"/>
      <c r="Y219" s="213"/>
      <c r="Z219" s="213"/>
      <c r="AA219" s="86"/>
      <c r="AB219" s="112"/>
      <c r="AC219" s="112"/>
      <c r="AD219" s="112"/>
      <c r="AE219" s="57"/>
      <c r="AF219" s="57"/>
      <c r="AG219" s="57"/>
      <c r="AH219" s="321"/>
      <c r="AI219" s="321"/>
      <c r="AJ219" s="86"/>
      <c r="AK219" s="86"/>
      <c r="AL219" s="354"/>
      <c r="AM219" s="372"/>
      <c r="AN219" s="381"/>
      <c r="AO219" s="392" t="str">
        <f t="shared" si="45"/>
        <v/>
      </c>
      <c r="AP219" s="397" t="str">
        <f t="shared" si="59"/>
        <v/>
      </c>
      <c r="AQ219" s="402" t="str">
        <f t="shared" si="57"/>
        <v/>
      </c>
      <c r="AR219" s="407" t="str">
        <f>IF(E219="","",IF(AND(フラグ管理用!G213=2,フラグ管理用!F213=1),"error",""))</f>
        <v/>
      </c>
      <c r="AS219" s="407" t="str">
        <f>IF(E219="","",IF(AND(フラグ管理用!G213=2,フラグ管理用!E213=1),"error",""))</f>
        <v/>
      </c>
      <c r="AT219" s="415" t="str">
        <f t="shared" si="60"/>
        <v/>
      </c>
      <c r="AU219" s="422" t="str">
        <f>IF(E219="","",IF(フラグ管理用!AX213=1,"",IF(AND(フラグ管理用!E213=1,フラグ管理用!J213=1),"",IF(AND(フラグ管理用!E213=2,フラグ管理用!F213=1,フラグ管理用!J213=1),"",IF(AND(フラグ管理用!E213=2,フラグ管理用!F213=2,フラグ管理用!G213=1),"",IF(AND(フラグ管理用!E213=2,フラグ管理用!F213=2,フラグ管理用!G213=2,フラグ管理用!K213=1),"","error"))))))</f>
        <v/>
      </c>
      <c r="AV219" s="428" t="str">
        <f t="shared" si="61"/>
        <v/>
      </c>
      <c r="AW219" s="428" t="str">
        <f t="shared" si="46"/>
        <v/>
      </c>
      <c r="AX219" s="428" t="str">
        <f t="shared" si="47"/>
        <v/>
      </c>
      <c r="AY219" s="428" t="str">
        <f>IF(E219="","",IF(AND(フラグ管理用!J213=1,フラグ管理用!O213=1),"",IF(AND(フラグ管理用!K213=1,フラグ管理用!O213&gt;1,フラグ管理用!G213=1),"","error")))</f>
        <v/>
      </c>
      <c r="AZ219" s="428" t="str">
        <f>IF(E219="","",IF(AND(フラグ管理用!O213=10,ISBLANK(P219)=FALSE),"",IF(AND(フラグ管理用!O213&lt;10,ISBLANK(P219)=TRUE),"","error")))</f>
        <v/>
      </c>
      <c r="BA219" s="422" t="str">
        <f t="shared" si="48"/>
        <v/>
      </c>
      <c r="BB219" s="422" t="str">
        <f t="shared" si="62"/>
        <v/>
      </c>
      <c r="BC219" s="422" t="str">
        <f>IF(E219="","",IF(AND(フラグ管理用!F213=2,フラグ管理用!J213=1),IF(OR(U219&lt;&gt;0,V219&lt;&gt;0,W219&lt;&gt;0,X219&lt;&gt;0),"error",""),""))</f>
        <v/>
      </c>
      <c r="BD219" s="422" t="str">
        <f>IF(E219="","",IF(AND(フラグ管理用!K213=1,フラグ管理用!G213=1),IF(OR(S219&lt;&gt;0,T219&lt;&gt;0,W219&lt;&gt;0,X219&lt;&gt;0),"error",""),""))</f>
        <v/>
      </c>
      <c r="BE219" s="422" t="str">
        <f t="shared" si="63"/>
        <v/>
      </c>
      <c r="BF219" s="422" t="str">
        <f t="shared" si="64"/>
        <v/>
      </c>
      <c r="BG219" s="422"/>
      <c r="BH219" s="422" t="str">
        <f t="shared" si="49"/>
        <v/>
      </c>
      <c r="BI219" s="422" t="str">
        <f t="shared" si="50"/>
        <v/>
      </c>
      <c r="BJ219" s="422" t="str">
        <f t="shared" si="51"/>
        <v/>
      </c>
      <c r="BK219" s="422" t="str">
        <f>IF(E219="","",IF(フラグ管理用!AD213=2,IF(AND(フラグ管理用!E213=2,フラグ管理用!AA213=1),"","error"),""))</f>
        <v/>
      </c>
      <c r="BL219" s="422" t="str">
        <f>IF(E219="","",IF(AND(フラグ管理用!E213=1,フラグ管理用!K213=1,H219&lt;&gt;"妊娠出産子育て支援交付金"),"error",""))</f>
        <v/>
      </c>
      <c r="BM219" s="422"/>
      <c r="BN219" s="422" t="str">
        <f t="shared" si="52"/>
        <v/>
      </c>
      <c r="BO219" s="422" t="str">
        <f>IF(E219="","",IF(フラグ管理用!AF213=29,"error",IF(AND(フラグ管理用!AO213="事業始期_通常",フラグ管理用!AF213&lt;17),"error",IF(AND(フラグ管理用!AO213="事業始期_補助",フラグ管理用!AF213&lt;14),"error",""))))</f>
        <v/>
      </c>
      <c r="BP219" s="422" t="str">
        <f t="shared" si="53"/>
        <v/>
      </c>
      <c r="BQ219" s="422" t="str">
        <f>IF(E219="","",IF(AND(フラグ管理用!AP213="事業終期_通常",OR(フラグ管理用!AG213&lt;17,フラグ管理用!AG213&gt;28)),"error",IF(AND(フラグ管理用!AP213="事業終期_基金",フラグ管理用!AG213&lt;17),"error","")))</f>
        <v/>
      </c>
      <c r="BR219" s="422" t="str">
        <f>IF(E219="","",IF(VLOOKUP(AF219,―!$X$2:$Y$30,2,FALSE)&lt;=VLOOKUP(AG219,―!$X$2:$Y$30,2,FALSE),"","error"))</f>
        <v/>
      </c>
      <c r="BS219" s="422" t="str">
        <f t="shared" si="54"/>
        <v/>
      </c>
      <c r="BT219" s="422" t="str">
        <f t="shared" si="55"/>
        <v/>
      </c>
      <c r="BU219" s="422" t="str">
        <f>IF(E219="","",IF(AND(フラグ管理用!AQ213="予算区分_地単_通常",フラグ管理用!AL213&gt;3),"error",IF(AND(フラグ管理用!AQ213="予算区分_地単_検査等",フラグ管理用!AL213&gt;6),"error",IF(AND(フラグ管理用!AQ213="予算区分_補助",フラグ管理用!AL213&lt;7),"error",""))))</f>
        <v/>
      </c>
      <c r="BV219" s="452" t="str">
        <f>フラグ管理用!AW213</f>
        <v/>
      </c>
      <c r="BW219" s="457" t="str">
        <f t="shared" si="56"/>
        <v/>
      </c>
    </row>
    <row r="220" spans="1:75">
      <c r="A220" s="6"/>
      <c r="B220" s="14"/>
      <c r="C220" s="40">
        <v>190</v>
      </c>
      <c r="D220" s="50"/>
      <c r="E220" s="57"/>
      <c r="F220" s="57"/>
      <c r="G220" s="78"/>
      <c r="H220" s="86"/>
      <c r="I220" s="96" t="str">
        <f>IF(E220="補",VLOOKUP(H220,'事業名一覧 '!$A$3:$C$55,3,FALSE),"")</f>
        <v/>
      </c>
      <c r="J220" s="112"/>
      <c r="K220" s="112"/>
      <c r="L220" s="112"/>
      <c r="M220" s="112"/>
      <c r="N220" s="112"/>
      <c r="O220" s="112"/>
      <c r="P220" s="86"/>
      <c r="Q220" s="181" t="str">
        <f t="shared" si="44"/>
        <v/>
      </c>
      <c r="R220" s="194" t="str">
        <f t="shared" si="58"/>
        <v/>
      </c>
      <c r="S220" s="202"/>
      <c r="T220" s="213"/>
      <c r="U220" s="213"/>
      <c r="V220" s="213"/>
      <c r="W220" s="235"/>
      <c r="X220" s="235"/>
      <c r="Y220" s="213"/>
      <c r="Z220" s="213"/>
      <c r="AA220" s="86"/>
      <c r="AB220" s="112"/>
      <c r="AC220" s="112"/>
      <c r="AD220" s="112"/>
      <c r="AE220" s="57"/>
      <c r="AF220" s="57"/>
      <c r="AG220" s="57"/>
      <c r="AH220" s="321"/>
      <c r="AI220" s="321"/>
      <c r="AJ220" s="86"/>
      <c r="AK220" s="86"/>
      <c r="AL220" s="354"/>
      <c r="AM220" s="372"/>
      <c r="AN220" s="381"/>
      <c r="AO220" s="392" t="str">
        <f t="shared" si="45"/>
        <v/>
      </c>
      <c r="AP220" s="397" t="str">
        <f t="shared" si="59"/>
        <v/>
      </c>
      <c r="AQ220" s="402" t="str">
        <f t="shared" si="57"/>
        <v/>
      </c>
      <c r="AR220" s="407" t="str">
        <f>IF(E220="","",IF(AND(フラグ管理用!G214=2,フラグ管理用!F214=1),"error",""))</f>
        <v/>
      </c>
      <c r="AS220" s="407" t="str">
        <f>IF(E220="","",IF(AND(フラグ管理用!G214=2,フラグ管理用!E214=1),"error",""))</f>
        <v/>
      </c>
      <c r="AT220" s="415" t="str">
        <f t="shared" si="60"/>
        <v/>
      </c>
      <c r="AU220" s="422" t="str">
        <f>IF(E220="","",IF(フラグ管理用!AX214=1,"",IF(AND(フラグ管理用!E214=1,フラグ管理用!J214=1),"",IF(AND(フラグ管理用!E214=2,フラグ管理用!F214=1,フラグ管理用!J214=1),"",IF(AND(フラグ管理用!E214=2,フラグ管理用!F214=2,フラグ管理用!G214=1),"",IF(AND(フラグ管理用!E214=2,フラグ管理用!F214=2,フラグ管理用!G214=2,フラグ管理用!K214=1),"","error"))))))</f>
        <v/>
      </c>
      <c r="AV220" s="428" t="str">
        <f t="shared" si="61"/>
        <v/>
      </c>
      <c r="AW220" s="428" t="str">
        <f t="shared" si="46"/>
        <v/>
      </c>
      <c r="AX220" s="428" t="str">
        <f t="shared" si="47"/>
        <v/>
      </c>
      <c r="AY220" s="428" t="str">
        <f>IF(E220="","",IF(AND(フラグ管理用!J214=1,フラグ管理用!O214=1),"",IF(AND(フラグ管理用!K214=1,フラグ管理用!O214&gt;1,フラグ管理用!G214=1),"","error")))</f>
        <v/>
      </c>
      <c r="AZ220" s="428" t="str">
        <f>IF(E220="","",IF(AND(フラグ管理用!O214=10,ISBLANK(P220)=FALSE),"",IF(AND(フラグ管理用!O214&lt;10,ISBLANK(P220)=TRUE),"","error")))</f>
        <v/>
      </c>
      <c r="BA220" s="422" t="str">
        <f t="shared" si="48"/>
        <v/>
      </c>
      <c r="BB220" s="422" t="str">
        <f t="shared" si="62"/>
        <v/>
      </c>
      <c r="BC220" s="422" t="str">
        <f>IF(E220="","",IF(AND(フラグ管理用!F214=2,フラグ管理用!J214=1),IF(OR(U220&lt;&gt;0,V220&lt;&gt;0,W220&lt;&gt;0,X220&lt;&gt;0),"error",""),""))</f>
        <v/>
      </c>
      <c r="BD220" s="422" t="str">
        <f>IF(E220="","",IF(AND(フラグ管理用!K214=1,フラグ管理用!G214=1),IF(OR(S220&lt;&gt;0,T220&lt;&gt;0,W220&lt;&gt;0,X220&lt;&gt;0),"error",""),""))</f>
        <v/>
      </c>
      <c r="BE220" s="422" t="str">
        <f t="shared" si="63"/>
        <v/>
      </c>
      <c r="BF220" s="422" t="str">
        <f t="shared" si="64"/>
        <v/>
      </c>
      <c r="BG220" s="422"/>
      <c r="BH220" s="422" t="str">
        <f t="shared" si="49"/>
        <v/>
      </c>
      <c r="BI220" s="422" t="str">
        <f t="shared" si="50"/>
        <v/>
      </c>
      <c r="BJ220" s="422" t="str">
        <f t="shared" si="51"/>
        <v/>
      </c>
      <c r="BK220" s="422" t="str">
        <f>IF(E220="","",IF(フラグ管理用!AD214=2,IF(AND(フラグ管理用!E214=2,フラグ管理用!AA214=1),"","error"),""))</f>
        <v/>
      </c>
      <c r="BL220" s="422" t="str">
        <f>IF(E220="","",IF(AND(フラグ管理用!E214=1,フラグ管理用!K214=1,H220&lt;&gt;"妊娠出産子育て支援交付金"),"error",""))</f>
        <v/>
      </c>
      <c r="BM220" s="422"/>
      <c r="BN220" s="422" t="str">
        <f t="shared" si="52"/>
        <v/>
      </c>
      <c r="BO220" s="422" t="str">
        <f>IF(E220="","",IF(フラグ管理用!AF214=29,"error",IF(AND(フラグ管理用!AO214="事業始期_通常",フラグ管理用!AF214&lt;17),"error",IF(AND(フラグ管理用!AO214="事業始期_補助",フラグ管理用!AF214&lt;14),"error",""))))</f>
        <v/>
      </c>
      <c r="BP220" s="422" t="str">
        <f t="shared" si="53"/>
        <v/>
      </c>
      <c r="BQ220" s="422" t="str">
        <f>IF(E220="","",IF(AND(フラグ管理用!AP214="事業終期_通常",OR(フラグ管理用!AG214&lt;17,フラグ管理用!AG214&gt;28)),"error",IF(AND(フラグ管理用!AP214="事業終期_基金",フラグ管理用!AG214&lt;17),"error","")))</f>
        <v/>
      </c>
      <c r="BR220" s="422" t="str">
        <f>IF(E220="","",IF(VLOOKUP(AF220,―!$X$2:$Y$30,2,FALSE)&lt;=VLOOKUP(AG220,―!$X$2:$Y$30,2,FALSE),"","error"))</f>
        <v/>
      </c>
      <c r="BS220" s="422" t="str">
        <f t="shared" si="54"/>
        <v/>
      </c>
      <c r="BT220" s="422" t="str">
        <f t="shared" si="55"/>
        <v/>
      </c>
      <c r="BU220" s="422" t="str">
        <f>IF(E220="","",IF(AND(フラグ管理用!AQ214="予算区分_地単_通常",フラグ管理用!AL214&gt;3),"error",IF(AND(フラグ管理用!AQ214="予算区分_地単_検査等",フラグ管理用!AL214&gt;6),"error",IF(AND(フラグ管理用!AQ214="予算区分_補助",フラグ管理用!AL214&lt;7),"error",""))))</f>
        <v/>
      </c>
      <c r="BV220" s="452" t="str">
        <f>フラグ管理用!AW214</f>
        <v/>
      </c>
      <c r="BW220" s="457" t="str">
        <f t="shared" si="56"/>
        <v/>
      </c>
    </row>
    <row r="221" spans="1:75">
      <c r="A221" s="6"/>
      <c r="B221" s="14"/>
      <c r="C221" s="40">
        <v>191</v>
      </c>
      <c r="D221" s="50"/>
      <c r="E221" s="57"/>
      <c r="F221" s="57"/>
      <c r="G221" s="78"/>
      <c r="H221" s="86"/>
      <c r="I221" s="96" t="str">
        <f>IF(E221="補",VLOOKUP(H221,'事業名一覧 '!$A$3:$C$55,3,FALSE),"")</f>
        <v/>
      </c>
      <c r="J221" s="112"/>
      <c r="K221" s="112"/>
      <c r="L221" s="112"/>
      <c r="M221" s="112"/>
      <c r="N221" s="112"/>
      <c r="O221" s="112"/>
      <c r="P221" s="86"/>
      <c r="Q221" s="181" t="str">
        <f t="shared" si="44"/>
        <v/>
      </c>
      <c r="R221" s="194" t="str">
        <f t="shared" si="58"/>
        <v/>
      </c>
      <c r="S221" s="202"/>
      <c r="T221" s="213"/>
      <c r="U221" s="213"/>
      <c r="V221" s="213"/>
      <c r="W221" s="235"/>
      <c r="X221" s="235"/>
      <c r="Y221" s="213"/>
      <c r="Z221" s="213"/>
      <c r="AA221" s="86"/>
      <c r="AB221" s="112"/>
      <c r="AC221" s="112"/>
      <c r="AD221" s="112"/>
      <c r="AE221" s="57"/>
      <c r="AF221" s="57"/>
      <c r="AG221" s="57"/>
      <c r="AH221" s="321"/>
      <c r="AI221" s="321"/>
      <c r="AJ221" s="86"/>
      <c r="AK221" s="86"/>
      <c r="AL221" s="354"/>
      <c r="AM221" s="372"/>
      <c r="AN221" s="381"/>
      <c r="AO221" s="392" t="str">
        <f t="shared" si="45"/>
        <v/>
      </c>
      <c r="AP221" s="397" t="str">
        <f t="shared" si="59"/>
        <v/>
      </c>
      <c r="AQ221" s="402" t="str">
        <f t="shared" si="57"/>
        <v/>
      </c>
      <c r="AR221" s="407" t="str">
        <f>IF(E221="","",IF(AND(フラグ管理用!G215=2,フラグ管理用!F215=1),"error",""))</f>
        <v/>
      </c>
      <c r="AS221" s="407" t="str">
        <f>IF(E221="","",IF(AND(フラグ管理用!G215=2,フラグ管理用!E215=1),"error",""))</f>
        <v/>
      </c>
      <c r="AT221" s="415" t="str">
        <f t="shared" si="60"/>
        <v/>
      </c>
      <c r="AU221" s="422" t="str">
        <f>IF(E221="","",IF(フラグ管理用!AX215=1,"",IF(AND(フラグ管理用!E215=1,フラグ管理用!J215=1),"",IF(AND(フラグ管理用!E215=2,フラグ管理用!F215=1,フラグ管理用!J215=1),"",IF(AND(フラグ管理用!E215=2,フラグ管理用!F215=2,フラグ管理用!G215=1),"",IF(AND(フラグ管理用!E215=2,フラグ管理用!F215=2,フラグ管理用!G215=2,フラグ管理用!K215=1),"","error"))))))</f>
        <v/>
      </c>
      <c r="AV221" s="428" t="str">
        <f t="shared" si="61"/>
        <v/>
      </c>
      <c r="AW221" s="428" t="str">
        <f t="shared" si="46"/>
        <v/>
      </c>
      <c r="AX221" s="428" t="str">
        <f t="shared" si="47"/>
        <v/>
      </c>
      <c r="AY221" s="428" t="str">
        <f>IF(E221="","",IF(AND(フラグ管理用!J215=1,フラグ管理用!O215=1),"",IF(AND(フラグ管理用!K215=1,フラグ管理用!O215&gt;1,フラグ管理用!G215=1),"","error")))</f>
        <v/>
      </c>
      <c r="AZ221" s="428" t="str">
        <f>IF(E221="","",IF(AND(フラグ管理用!O215=10,ISBLANK(P221)=FALSE),"",IF(AND(フラグ管理用!O215&lt;10,ISBLANK(P221)=TRUE),"","error")))</f>
        <v/>
      </c>
      <c r="BA221" s="422" t="str">
        <f t="shared" si="48"/>
        <v/>
      </c>
      <c r="BB221" s="422" t="str">
        <f t="shared" si="62"/>
        <v/>
      </c>
      <c r="BC221" s="422" t="str">
        <f>IF(E221="","",IF(AND(フラグ管理用!F215=2,フラグ管理用!J215=1),IF(OR(U221&lt;&gt;0,V221&lt;&gt;0,W221&lt;&gt;0,X221&lt;&gt;0),"error",""),""))</f>
        <v/>
      </c>
      <c r="BD221" s="422" t="str">
        <f>IF(E221="","",IF(AND(フラグ管理用!K215=1,フラグ管理用!G215=1),IF(OR(S221&lt;&gt;0,T221&lt;&gt;0,W221&lt;&gt;0,X221&lt;&gt;0),"error",""),""))</f>
        <v/>
      </c>
      <c r="BE221" s="422" t="str">
        <f t="shared" si="63"/>
        <v/>
      </c>
      <c r="BF221" s="422" t="str">
        <f t="shared" si="64"/>
        <v/>
      </c>
      <c r="BG221" s="422"/>
      <c r="BH221" s="422" t="str">
        <f t="shared" si="49"/>
        <v/>
      </c>
      <c r="BI221" s="422" t="str">
        <f t="shared" si="50"/>
        <v/>
      </c>
      <c r="BJ221" s="422" t="str">
        <f t="shared" si="51"/>
        <v/>
      </c>
      <c r="BK221" s="422" t="str">
        <f>IF(E221="","",IF(フラグ管理用!AD215=2,IF(AND(フラグ管理用!E215=2,フラグ管理用!AA215=1),"","error"),""))</f>
        <v/>
      </c>
      <c r="BL221" s="422" t="str">
        <f>IF(E221="","",IF(AND(フラグ管理用!E215=1,フラグ管理用!K215=1,H221&lt;&gt;"妊娠出産子育て支援交付金"),"error",""))</f>
        <v/>
      </c>
      <c r="BM221" s="422"/>
      <c r="BN221" s="422" t="str">
        <f t="shared" si="52"/>
        <v/>
      </c>
      <c r="BO221" s="422" t="str">
        <f>IF(E221="","",IF(フラグ管理用!AF215=29,"error",IF(AND(フラグ管理用!AO215="事業始期_通常",フラグ管理用!AF215&lt;17),"error",IF(AND(フラグ管理用!AO215="事業始期_補助",フラグ管理用!AF215&lt;14),"error",""))))</f>
        <v/>
      </c>
      <c r="BP221" s="422" t="str">
        <f t="shared" si="53"/>
        <v/>
      </c>
      <c r="BQ221" s="422" t="str">
        <f>IF(E221="","",IF(AND(フラグ管理用!AP215="事業終期_通常",OR(フラグ管理用!AG215&lt;17,フラグ管理用!AG215&gt;28)),"error",IF(AND(フラグ管理用!AP215="事業終期_基金",フラグ管理用!AG215&lt;17),"error","")))</f>
        <v/>
      </c>
      <c r="BR221" s="422" t="str">
        <f>IF(E221="","",IF(VLOOKUP(AF221,―!$X$2:$Y$30,2,FALSE)&lt;=VLOOKUP(AG221,―!$X$2:$Y$30,2,FALSE),"","error"))</f>
        <v/>
      </c>
      <c r="BS221" s="422" t="str">
        <f t="shared" si="54"/>
        <v/>
      </c>
      <c r="BT221" s="422" t="str">
        <f t="shared" si="55"/>
        <v/>
      </c>
      <c r="BU221" s="422" t="str">
        <f>IF(E221="","",IF(AND(フラグ管理用!AQ215="予算区分_地単_通常",フラグ管理用!AL215&gt;3),"error",IF(AND(フラグ管理用!AQ215="予算区分_地単_検査等",フラグ管理用!AL215&gt;6),"error",IF(AND(フラグ管理用!AQ215="予算区分_補助",フラグ管理用!AL215&lt;7),"error",""))))</f>
        <v/>
      </c>
      <c r="BV221" s="452" t="str">
        <f>フラグ管理用!AW215</f>
        <v/>
      </c>
      <c r="BW221" s="457" t="str">
        <f t="shared" si="56"/>
        <v/>
      </c>
    </row>
    <row r="222" spans="1:75">
      <c r="A222" s="6"/>
      <c r="B222" s="14"/>
      <c r="C222" s="40">
        <v>192</v>
      </c>
      <c r="D222" s="50"/>
      <c r="E222" s="57"/>
      <c r="F222" s="57"/>
      <c r="G222" s="78"/>
      <c r="H222" s="86"/>
      <c r="I222" s="96" t="str">
        <f>IF(E222="補",VLOOKUP(H222,'事業名一覧 '!$A$3:$C$55,3,FALSE),"")</f>
        <v/>
      </c>
      <c r="J222" s="112"/>
      <c r="K222" s="112"/>
      <c r="L222" s="112"/>
      <c r="M222" s="112"/>
      <c r="N222" s="112"/>
      <c r="O222" s="112"/>
      <c r="P222" s="86"/>
      <c r="Q222" s="181" t="str">
        <f t="shared" si="44"/>
        <v/>
      </c>
      <c r="R222" s="194" t="str">
        <f t="shared" si="58"/>
        <v/>
      </c>
      <c r="S222" s="202"/>
      <c r="T222" s="213"/>
      <c r="U222" s="213"/>
      <c r="V222" s="213"/>
      <c r="W222" s="235"/>
      <c r="X222" s="235"/>
      <c r="Y222" s="213"/>
      <c r="Z222" s="213"/>
      <c r="AA222" s="86"/>
      <c r="AB222" s="112"/>
      <c r="AC222" s="112"/>
      <c r="AD222" s="112"/>
      <c r="AE222" s="57"/>
      <c r="AF222" s="57"/>
      <c r="AG222" s="57"/>
      <c r="AH222" s="321"/>
      <c r="AI222" s="321"/>
      <c r="AJ222" s="86"/>
      <c r="AK222" s="86"/>
      <c r="AL222" s="354"/>
      <c r="AM222" s="372"/>
      <c r="AN222" s="381"/>
      <c r="AO222" s="392" t="str">
        <f t="shared" si="45"/>
        <v/>
      </c>
      <c r="AP222" s="397" t="str">
        <f t="shared" si="59"/>
        <v/>
      </c>
      <c r="AQ222" s="402" t="str">
        <f t="shared" si="57"/>
        <v/>
      </c>
      <c r="AR222" s="407" t="str">
        <f>IF(E222="","",IF(AND(フラグ管理用!G216=2,フラグ管理用!F216=1),"error",""))</f>
        <v/>
      </c>
      <c r="AS222" s="407" t="str">
        <f>IF(E222="","",IF(AND(フラグ管理用!G216=2,フラグ管理用!E216=1),"error",""))</f>
        <v/>
      </c>
      <c r="AT222" s="415" t="str">
        <f t="shared" si="60"/>
        <v/>
      </c>
      <c r="AU222" s="422" t="str">
        <f>IF(E222="","",IF(フラグ管理用!AX216=1,"",IF(AND(フラグ管理用!E216=1,フラグ管理用!J216=1),"",IF(AND(フラグ管理用!E216=2,フラグ管理用!F216=1,フラグ管理用!J216=1),"",IF(AND(フラグ管理用!E216=2,フラグ管理用!F216=2,フラグ管理用!G216=1),"",IF(AND(フラグ管理用!E216=2,フラグ管理用!F216=2,フラグ管理用!G216=2,フラグ管理用!K216=1),"","error"))))))</f>
        <v/>
      </c>
      <c r="AV222" s="428" t="str">
        <f t="shared" si="61"/>
        <v/>
      </c>
      <c r="AW222" s="428" t="str">
        <f t="shared" si="46"/>
        <v/>
      </c>
      <c r="AX222" s="428" t="str">
        <f t="shared" si="47"/>
        <v/>
      </c>
      <c r="AY222" s="428" t="str">
        <f>IF(E222="","",IF(AND(フラグ管理用!J216=1,フラグ管理用!O216=1),"",IF(AND(フラグ管理用!K216=1,フラグ管理用!O216&gt;1,フラグ管理用!G216=1),"","error")))</f>
        <v/>
      </c>
      <c r="AZ222" s="428" t="str">
        <f>IF(E222="","",IF(AND(フラグ管理用!O216=10,ISBLANK(P222)=FALSE),"",IF(AND(フラグ管理用!O216&lt;10,ISBLANK(P222)=TRUE),"","error")))</f>
        <v/>
      </c>
      <c r="BA222" s="422" t="str">
        <f t="shared" si="48"/>
        <v/>
      </c>
      <c r="BB222" s="422" t="str">
        <f t="shared" si="62"/>
        <v/>
      </c>
      <c r="BC222" s="422" t="str">
        <f>IF(E222="","",IF(AND(フラグ管理用!F216=2,フラグ管理用!J216=1),IF(OR(U222&lt;&gt;0,V222&lt;&gt;0,W222&lt;&gt;0,X222&lt;&gt;0),"error",""),""))</f>
        <v/>
      </c>
      <c r="BD222" s="422" t="str">
        <f>IF(E222="","",IF(AND(フラグ管理用!K216=1,フラグ管理用!G216=1),IF(OR(S222&lt;&gt;0,T222&lt;&gt;0,W222&lt;&gt;0,X222&lt;&gt;0),"error",""),""))</f>
        <v/>
      </c>
      <c r="BE222" s="422" t="str">
        <f t="shared" si="63"/>
        <v/>
      </c>
      <c r="BF222" s="422" t="str">
        <f t="shared" si="64"/>
        <v/>
      </c>
      <c r="BG222" s="422"/>
      <c r="BH222" s="422" t="str">
        <f t="shared" si="49"/>
        <v/>
      </c>
      <c r="BI222" s="422" t="str">
        <f t="shared" si="50"/>
        <v/>
      </c>
      <c r="BJ222" s="422" t="str">
        <f t="shared" si="51"/>
        <v/>
      </c>
      <c r="BK222" s="422" t="str">
        <f>IF(E222="","",IF(フラグ管理用!AD216=2,IF(AND(フラグ管理用!E216=2,フラグ管理用!AA216=1),"","error"),""))</f>
        <v/>
      </c>
      <c r="BL222" s="422" t="str">
        <f>IF(E222="","",IF(AND(フラグ管理用!E216=1,フラグ管理用!K216=1,H222&lt;&gt;"妊娠出産子育て支援交付金"),"error",""))</f>
        <v/>
      </c>
      <c r="BM222" s="422"/>
      <c r="BN222" s="422" t="str">
        <f t="shared" si="52"/>
        <v/>
      </c>
      <c r="BO222" s="422" t="str">
        <f>IF(E222="","",IF(フラグ管理用!AF216=29,"error",IF(AND(フラグ管理用!AO216="事業始期_通常",フラグ管理用!AF216&lt;17),"error",IF(AND(フラグ管理用!AO216="事業始期_補助",フラグ管理用!AF216&lt;14),"error",""))))</f>
        <v/>
      </c>
      <c r="BP222" s="422" t="str">
        <f t="shared" si="53"/>
        <v/>
      </c>
      <c r="BQ222" s="422" t="str">
        <f>IF(E222="","",IF(AND(フラグ管理用!AP216="事業終期_通常",OR(フラグ管理用!AG216&lt;17,フラグ管理用!AG216&gt;28)),"error",IF(AND(フラグ管理用!AP216="事業終期_基金",フラグ管理用!AG216&lt;17),"error","")))</f>
        <v/>
      </c>
      <c r="BR222" s="422" t="str">
        <f>IF(E222="","",IF(VLOOKUP(AF222,―!$X$2:$Y$30,2,FALSE)&lt;=VLOOKUP(AG222,―!$X$2:$Y$30,2,FALSE),"","error"))</f>
        <v/>
      </c>
      <c r="BS222" s="422" t="str">
        <f t="shared" si="54"/>
        <v/>
      </c>
      <c r="BT222" s="422" t="str">
        <f t="shared" si="55"/>
        <v/>
      </c>
      <c r="BU222" s="422" t="str">
        <f>IF(E222="","",IF(AND(フラグ管理用!AQ216="予算区分_地単_通常",フラグ管理用!AL216&gt;3),"error",IF(AND(フラグ管理用!AQ216="予算区分_地単_検査等",フラグ管理用!AL216&gt;6),"error",IF(AND(フラグ管理用!AQ216="予算区分_補助",フラグ管理用!AL216&lt;7),"error",""))))</f>
        <v/>
      </c>
      <c r="BV222" s="452" t="str">
        <f>フラグ管理用!AW216</f>
        <v/>
      </c>
      <c r="BW222" s="457" t="str">
        <f t="shared" si="56"/>
        <v/>
      </c>
    </row>
    <row r="223" spans="1:75">
      <c r="A223" s="6"/>
      <c r="B223" s="14"/>
      <c r="C223" s="40">
        <v>193</v>
      </c>
      <c r="D223" s="50"/>
      <c r="E223" s="57"/>
      <c r="F223" s="57"/>
      <c r="G223" s="78"/>
      <c r="H223" s="86"/>
      <c r="I223" s="96" t="str">
        <f>IF(E223="補",VLOOKUP(H223,'事業名一覧 '!$A$3:$C$55,3,FALSE),"")</f>
        <v/>
      </c>
      <c r="J223" s="112"/>
      <c r="K223" s="112"/>
      <c r="L223" s="112"/>
      <c r="M223" s="112"/>
      <c r="N223" s="112"/>
      <c r="O223" s="112"/>
      <c r="P223" s="86"/>
      <c r="Q223" s="181" t="str">
        <f t="shared" ref="Q223:Q286" si="65">IF(E223="","",SUM(R223,Y223,Z223))</f>
        <v/>
      </c>
      <c r="R223" s="194" t="str">
        <f t="shared" si="58"/>
        <v/>
      </c>
      <c r="S223" s="202"/>
      <c r="T223" s="213"/>
      <c r="U223" s="213"/>
      <c r="V223" s="213"/>
      <c r="W223" s="235"/>
      <c r="X223" s="235"/>
      <c r="Y223" s="213"/>
      <c r="Z223" s="213"/>
      <c r="AA223" s="86"/>
      <c r="AB223" s="112"/>
      <c r="AC223" s="112"/>
      <c r="AD223" s="112"/>
      <c r="AE223" s="57"/>
      <c r="AF223" s="57"/>
      <c r="AG223" s="57"/>
      <c r="AH223" s="321"/>
      <c r="AI223" s="321"/>
      <c r="AJ223" s="86"/>
      <c r="AK223" s="86"/>
      <c r="AL223" s="354"/>
      <c r="AM223" s="372"/>
      <c r="AN223" s="381"/>
      <c r="AO223" s="392" t="str">
        <f t="shared" ref="AO223:AO286" si="66">IF(E223="","",IF(D223="","error",""))</f>
        <v/>
      </c>
      <c r="AP223" s="397" t="str">
        <f t="shared" si="59"/>
        <v/>
      </c>
      <c r="AQ223" s="402" t="str">
        <f t="shared" si="57"/>
        <v/>
      </c>
      <c r="AR223" s="407" t="str">
        <f>IF(E223="","",IF(AND(フラグ管理用!G217=2,フラグ管理用!F217=1),"error",""))</f>
        <v/>
      </c>
      <c r="AS223" s="407" t="str">
        <f>IF(E223="","",IF(AND(フラグ管理用!G217=2,フラグ管理用!E217=1),"error",""))</f>
        <v/>
      </c>
      <c r="AT223" s="415" t="str">
        <f t="shared" si="60"/>
        <v/>
      </c>
      <c r="AU223" s="422" t="str">
        <f>IF(E223="","",IF(フラグ管理用!AX217=1,"",IF(AND(フラグ管理用!E217=1,フラグ管理用!J217=1),"",IF(AND(フラグ管理用!E217=2,フラグ管理用!F217=1,フラグ管理用!J217=1),"",IF(AND(フラグ管理用!E217=2,フラグ管理用!F217=2,フラグ管理用!G217=1),"",IF(AND(フラグ管理用!E217=2,フラグ管理用!F217=2,フラグ管理用!G217=2,フラグ管理用!K217=1),"","error"))))))</f>
        <v/>
      </c>
      <c r="AV223" s="428" t="str">
        <f t="shared" si="61"/>
        <v/>
      </c>
      <c r="AW223" s="428" t="str">
        <f t="shared" ref="AW223:AW286" si="67">IF(E223="","",IF(OR(L223="",M223="",N223=""),"error",""))</f>
        <v/>
      </c>
      <c r="AX223" s="428" t="str">
        <f t="shared" ref="AX223:AX286" si="68">IF(E223="","",IF(O223="","error",""))</f>
        <v/>
      </c>
      <c r="AY223" s="428" t="str">
        <f>IF(E223="","",IF(AND(フラグ管理用!J217=1,フラグ管理用!O217=1),"",IF(AND(フラグ管理用!K217=1,フラグ管理用!O217&gt;1,フラグ管理用!G217=1),"","error")))</f>
        <v/>
      </c>
      <c r="AZ223" s="428" t="str">
        <f>IF(E223="","",IF(AND(フラグ管理用!O217=10,ISBLANK(P223)=FALSE),"",IF(AND(フラグ管理用!O217&lt;10,ISBLANK(P223)=TRUE),"","error")))</f>
        <v/>
      </c>
      <c r="BA223" s="422" t="str">
        <f t="shared" ref="BA223:BA286" si="69">IF(E223="","",IF(E223="単",IF(Y223&lt;&gt;0,"error",""),""))</f>
        <v/>
      </c>
      <c r="BB223" s="422" t="str">
        <f t="shared" si="62"/>
        <v/>
      </c>
      <c r="BC223" s="422" t="str">
        <f>IF(E223="","",IF(AND(フラグ管理用!F217=2,フラグ管理用!J217=1),IF(OR(U223&lt;&gt;0,V223&lt;&gt;0,W223&lt;&gt;0,X223&lt;&gt;0),"error",""),""))</f>
        <v/>
      </c>
      <c r="BD223" s="422" t="str">
        <f>IF(E223="","",IF(AND(フラグ管理用!K217=1,フラグ管理用!G217=1),IF(OR(S223&lt;&gt;0,T223&lt;&gt;0,W223&lt;&gt;0,X223&lt;&gt;0),"error",""),""))</f>
        <v/>
      </c>
      <c r="BE223" s="422" t="str">
        <f t="shared" si="63"/>
        <v/>
      </c>
      <c r="BF223" s="422" t="str">
        <f t="shared" si="64"/>
        <v/>
      </c>
      <c r="BG223" s="422"/>
      <c r="BH223" s="422" t="str">
        <f t="shared" ref="BH223:BH286" si="70">IF(E223="","",IF(R223&gt;0,"","error"))</f>
        <v/>
      </c>
      <c r="BI223" s="422" t="str">
        <f t="shared" ref="BI223:BI286" si="71">IF(E223="","",IF(R223=INT(R223),"","error"))</f>
        <v/>
      </c>
      <c r="BJ223" s="422" t="str">
        <f t="shared" ref="BJ223:BJ286" si="72">IF(E223="","",IF(OR(AB223="",AC223="",AD223="",AE223=""),"error",""))</f>
        <v/>
      </c>
      <c r="BK223" s="422" t="str">
        <f>IF(E223="","",IF(フラグ管理用!AD217=2,IF(AND(フラグ管理用!E217=2,フラグ管理用!AA217=1),"","error"),""))</f>
        <v/>
      </c>
      <c r="BL223" s="422" t="str">
        <f>IF(E223="","",IF(AND(フラグ管理用!E217=1,フラグ管理用!K217=1,H223&lt;&gt;"妊娠出産子育て支援交付金"),"error",""))</f>
        <v/>
      </c>
      <c r="BM223" s="422"/>
      <c r="BN223" s="422" t="str">
        <f t="shared" ref="BN223:BN286" si="73">IF(E223="","",IF(AF223="","error",""))</f>
        <v/>
      </c>
      <c r="BO223" s="422" t="str">
        <f>IF(E223="","",IF(フラグ管理用!AF217=29,"error",IF(AND(フラグ管理用!AO217="事業始期_通常",フラグ管理用!AF217&lt;17),"error",IF(AND(フラグ管理用!AO217="事業始期_補助",フラグ管理用!AF217&lt;14),"error",""))))</f>
        <v/>
      </c>
      <c r="BP223" s="422" t="str">
        <f t="shared" ref="BP223:BP286" si="74">IF(E223="","",IF(AG223="","error",""))</f>
        <v/>
      </c>
      <c r="BQ223" s="422" t="str">
        <f>IF(E223="","",IF(AND(フラグ管理用!AP217="事業終期_通常",OR(フラグ管理用!AG217&lt;17,フラグ管理用!AG217&gt;28)),"error",IF(AND(フラグ管理用!AP217="事業終期_基金",フラグ管理用!AG217&lt;17),"error","")))</f>
        <v/>
      </c>
      <c r="BR223" s="422" t="str">
        <f>IF(E223="","",IF(VLOOKUP(AF223,―!$X$2:$Y$30,2,FALSE)&lt;=VLOOKUP(AG223,―!$X$2:$Y$30,2,FALSE),"","error"))</f>
        <v/>
      </c>
      <c r="BS223" s="422" t="str">
        <f t="shared" ref="BS223:BS286" si="75">IF(E223="","",IF(OR(AH223="",AI223=""),"error",""))</f>
        <v/>
      </c>
      <c r="BT223" s="422" t="str">
        <f t="shared" ref="BT223:BT286" si="76">IF(E223="","",IF(AL223="","error",""))</f>
        <v/>
      </c>
      <c r="BU223" s="422" t="str">
        <f>IF(E223="","",IF(AND(フラグ管理用!AQ217="予算区分_地単_通常",フラグ管理用!AL217&gt;3),"error",IF(AND(フラグ管理用!AQ217="予算区分_地単_検査等",フラグ管理用!AL217&gt;6),"error",IF(AND(フラグ管理用!AQ217="予算区分_補助",フラグ管理用!AL217&lt;7),"error",""))))</f>
        <v/>
      </c>
      <c r="BV223" s="452" t="str">
        <f>フラグ管理用!AW217</f>
        <v/>
      </c>
      <c r="BW223" s="457" t="str">
        <f t="shared" ref="BW223:BW286" si="77">IF(AND(E223="",OR(D223&lt;&gt;"",F223&lt;&gt;"",G223&lt;&gt;"",H223&lt;&gt;"",J223&lt;&gt;"",K223&lt;&gt;"",L223&lt;&gt;"",M223&lt;&gt;"",N223&lt;&gt;"",O223&lt;&gt;"",P223&lt;&gt;"",S223&lt;&gt;"",T223&lt;&gt;"",U223&lt;&gt;"",V223&lt;&gt;"",W223&lt;&gt;"",X223&lt;&gt;"",Y223&lt;&gt;"",Z223&lt;&gt;"",AA223&lt;&gt;"",AB223&lt;&gt;"",AC223&lt;&gt;"",AD223&lt;&gt;"",AE223&lt;&gt;"",AF223&lt;&gt;"",AG223&lt;&gt;"",AH223&lt;&gt;"",AI223&lt;&gt;"",AJ223&lt;&gt;"",AK223&lt;&gt;"",AL223&lt;&gt;"")),"error","")</f>
        <v/>
      </c>
    </row>
    <row r="224" spans="1:75">
      <c r="A224" s="6"/>
      <c r="B224" s="14"/>
      <c r="C224" s="40">
        <v>194</v>
      </c>
      <c r="D224" s="50"/>
      <c r="E224" s="57"/>
      <c r="F224" s="57"/>
      <c r="G224" s="78"/>
      <c r="H224" s="86"/>
      <c r="I224" s="96" t="str">
        <f>IF(E224="補",VLOOKUP(H224,'事業名一覧 '!$A$3:$C$55,3,FALSE),"")</f>
        <v/>
      </c>
      <c r="J224" s="112"/>
      <c r="K224" s="112"/>
      <c r="L224" s="112"/>
      <c r="M224" s="112"/>
      <c r="N224" s="112"/>
      <c r="O224" s="112"/>
      <c r="P224" s="86"/>
      <c r="Q224" s="181" t="str">
        <f t="shared" si="65"/>
        <v/>
      </c>
      <c r="R224" s="194" t="str">
        <f t="shared" si="58"/>
        <v/>
      </c>
      <c r="S224" s="202"/>
      <c r="T224" s="213"/>
      <c r="U224" s="213"/>
      <c r="V224" s="213"/>
      <c r="W224" s="235"/>
      <c r="X224" s="235"/>
      <c r="Y224" s="213"/>
      <c r="Z224" s="213"/>
      <c r="AA224" s="86"/>
      <c r="AB224" s="112"/>
      <c r="AC224" s="112"/>
      <c r="AD224" s="112"/>
      <c r="AE224" s="57"/>
      <c r="AF224" s="57"/>
      <c r="AG224" s="57"/>
      <c r="AH224" s="321"/>
      <c r="AI224" s="321"/>
      <c r="AJ224" s="86"/>
      <c r="AK224" s="86"/>
      <c r="AL224" s="354"/>
      <c r="AM224" s="372"/>
      <c r="AN224" s="381"/>
      <c r="AO224" s="392" t="str">
        <f t="shared" si="66"/>
        <v/>
      </c>
      <c r="AP224" s="397" t="str">
        <f t="shared" si="59"/>
        <v/>
      </c>
      <c r="AQ224" s="402" t="str">
        <f t="shared" si="57"/>
        <v/>
      </c>
      <c r="AR224" s="407" t="str">
        <f>IF(E224="","",IF(AND(フラグ管理用!G218=2,フラグ管理用!F218=1),"error",""))</f>
        <v/>
      </c>
      <c r="AS224" s="407" t="str">
        <f>IF(E224="","",IF(AND(フラグ管理用!G218=2,フラグ管理用!E218=1),"error",""))</f>
        <v/>
      </c>
      <c r="AT224" s="415" t="str">
        <f t="shared" si="60"/>
        <v/>
      </c>
      <c r="AU224" s="422" t="str">
        <f>IF(E224="","",IF(フラグ管理用!AX218=1,"",IF(AND(フラグ管理用!E218=1,フラグ管理用!J218=1),"",IF(AND(フラグ管理用!E218=2,フラグ管理用!F218=1,フラグ管理用!J218=1),"",IF(AND(フラグ管理用!E218=2,フラグ管理用!F218=2,フラグ管理用!G218=1),"",IF(AND(フラグ管理用!E218=2,フラグ管理用!F218=2,フラグ管理用!G218=2,フラグ管理用!K218=1),"","error"))))))</f>
        <v/>
      </c>
      <c r="AV224" s="428" t="str">
        <f t="shared" si="61"/>
        <v/>
      </c>
      <c r="AW224" s="428" t="str">
        <f t="shared" si="67"/>
        <v/>
      </c>
      <c r="AX224" s="428" t="str">
        <f t="shared" si="68"/>
        <v/>
      </c>
      <c r="AY224" s="428" t="str">
        <f>IF(E224="","",IF(AND(フラグ管理用!J218=1,フラグ管理用!O218=1),"",IF(AND(フラグ管理用!K218=1,フラグ管理用!O218&gt;1,フラグ管理用!G218=1),"","error")))</f>
        <v/>
      </c>
      <c r="AZ224" s="428" t="str">
        <f>IF(E224="","",IF(AND(フラグ管理用!O218=10,ISBLANK(P224)=FALSE),"",IF(AND(フラグ管理用!O218&lt;10,ISBLANK(P224)=TRUE),"","error")))</f>
        <v/>
      </c>
      <c r="BA224" s="422" t="str">
        <f t="shared" si="69"/>
        <v/>
      </c>
      <c r="BB224" s="422" t="str">
        <f t="shared" si="62"/>
        <v/>
      </c>
      <c r="BC224" s="422" t="str">
        <f>IF(E224="","",IF(AND(フラグ管理用!F218=2,フラグ管理用!J218=1),IF(OR(U224&lt;&gt;0,V224&lt;&gt;0,W224&lt;&gt;0,X224&lt;&gt;0),"error",""),""))</f>
        <v/>
      </c>
      <c r="BD224" s="422" t="str">
        <f>IF(E224="","",IF(AND(フラグ管理用!K218=1,フラグ管理用!G218=1),IF(OR(S224&lt;&gt;0,T224&lt;&gt;0,W224&lt;&gt;0,X224&lt;&gt;0),"error",""),""))</f>
        <v/>
      </c>
      <c r="BE224" s="422" t="str">
        <f t="shared" si="63"/>
        <v/>
      </c>
      <c r="BF224" s="422" t="str">
        <f t="shared" si="64"/>
        <v/>
      </c>
      <c r="BG224" s="422"/>
      <c r="BH224" s="422" t="str">
        <f t="shared" si="70"/>
        <v/>
      </c>
      <c r="BI224" s="422" t="str">
        <f t="shared" si="71"/>
        <v/>
      </c>
      <c r="BJ224" s="422" t="str">
        <f t="shared" si="72"/>
        <v/>
      </c>
      <c r="BK224" s="422" t="str">
        <f>IF(E224="","",IF(フラグ管理用!AD218=2,IF(AND(フラグ管理用!E218=2,フラグ管理用!AA218=1),"","error"),""))</f>
        <v/>
      </c>
      <c r="BL224" s="422" t="str">
        <f>IF(E224="","",IF(AND(フラグ管理用!E218=1,フラグ管理用!K218=1,H224&lt;&gt;"妊娠出産子育て支援交付金"),"error",""))</f>
        <v/>
      </c>
      <c r="BM224" s="422"/>
      <c r="BN224" s="422" t="str">
        <f t="shared" si="73"/>
        <v/>
      </c>
      <c r="BO224" s="422" t="str">
        <f>IF(E224="","",IF(フラグ管理用!AF218=29,"error",IF(AND(フラグ管理用!AO218="事業始期_通常",フラグ管理用!AF218&lt;17),"error",IF(AND(フラグ管理用!AO218="事業始期_補助",フラグ管理用!AF218&lt;14),"error",""))))</f>
        <v/>
      </c>
      <c r="BP224" s="422" t="str">
        <f t="shared" si="74"/>
        <v/>
      </c>
      <c r="BQ224" s="422" t="str">
        <f>IF(E224="","",IF(AND(フラグ管理用!AP218="事業終期_通常",OR(フラグ管理用!AG218&lt;17,フラグ管理用!AG218&gt;28)),"error",IF(AND(フラグ管理用!AP218="事業終期_基金",フラグ管理用!AG218&lt;17),"error","")))</f>
        <v/>
      </c>
      <c r="BR224" s="422" t="str">
        <f>IF(E224="","",IF(VLOOKUP(AF224,―!$X$2:$Y$30,2,FALSE)&lt;=VLOOKUP(AG224,―!$X$2:$Y$30,2,FALSE),"","error"))</f>
        <v/>
      </c>
      <c r="BS224" s="422" t="str">
        <f t="shared" si="75"/>
        <v/>
      </c>
      <c r="BT224" s="422" t="str">
        <f t="shared" si="76"/>
        <v/>
      </c>
      <c r="BU224" s="422" t="str">
        <f>IF(E224="","",IF(AND(フラグ管理用!AQ218="予算区分_地単_通常",フラグ管理用!AL218&gt;3),"error",IF(AND(フラグ管理用!AQ218="予算区分_地単_検査等",フラグ管理用!AL218&gt;6),"error",IF(AND(フラグ管理用!AQ218="予算区分_補助",フラグ管理用!AL218&lt;7),"error",""))))</f>
        <v/>
      </c>
      <c r="BV224" s="452" t="str">
        <f>フラグ管理用!AW218</f>
        <v/>
      </c>
      <c r="BW224" s="457" t="str">
        <f t="shared" si="77"/>
        <v/>
      </c>
    </row>
    <row r="225" spans="1:75">
      <c r="A225" s="6"/>
      <c r="B225" s="14"/>
      <c r="C225" s="40">
        <v>195</v>
      </c>
      <c r="D225" s="50"/>
      <c r="E225" s="57"/>
      <c r="F225" s="57"/>
      <c r="G225" s="78"/>
      <c r="H225" s="86"/>
      <c r="I225" s="96" t="str">
        <f>IF(E225="補",VLOOKUP(H225,'事業名一覧 '!$A$3:$C$55,3,FALSE),"")</f>
        <v/>
      </c>
      <c r="J225" s="112"/>
      <c r="K225" s="112"/>
      <c r="L225" s="112"/>
      <c r="M225" s="112"/>
      <c r="N225" s="112"/>
      <c r="O225" s="112"/>
      <c r="P225" s="86"/>
      <c r="Q225" s="181" t="str">
        <f t="shared" si="65"/>
        <v/>
      </c>
      <c r="R225" s="194" t="str">
        <f t="shared" si="58"/>
        <v/>
      </c>
      <c r="S225" s="202"/>
      <c r="T225" s="213"/>
      <c r="U225" s="213"/>
      <c r="V225" s="213"/>
      <c r="W225" s="235"/>
      <c r="X225" s="235"/>
      <c r="Y225" s="213"/>
      <c r="Z225" s="213"/>
      <c r="AA225" s="86"/>
      <c r="AB225" s="112"/>
      <c r="AC225" s="112"/>
      <c r="AD225" s="112"/>
      <c r="AE225" s="57"/>
      <c r="AF225" s="57"/>
      <c r="AG225" s="57"/>
      <c r="AH225" s="321"/>
      <c r="AI225" s="321"/>
      <c r="AJ225" s="86"/>
      <c r="AK225" s="86"/>
      <c r="AL225" s="354"/>
      <c r="AM225" s="372"/>
      <c r="AN225" s="381"/>
      <c r="AO225" s="392" t="str">
        <f t="shared" si="66"/>
        <v/>
      </c>
      <c r="AP225" s="397" t="str">
        <f t="shared" si="59"/>
        <v/>
      </c>
      <c r="AQ225" s="402" t="str">
        <f t="shared" ref="AQ225:AQ288" si="78">IF(E225="","",IF(G225="","error",""))</f>
        <v/>
      </c>
      <c r="AR225" s="407" t="str">
        <f>IF(E225="","",IF(AND(フラグ管理用!G219=2,フラグ管理用!F219=1),"error",""))</f>
        <v/>
      </c>
      <c r="AS225" s="407" t="str">
        <f>IF(E225="","",IF(AND(フラグ管理用!G219=2,フラグ管理用!E219=1),"error",""))</f>
        <v/>
      </c>
      <c r="AT225" s="415" t="str">
        <f t="shared" si="60"/>
        <v/>
      </c>
      <c r="AU225" s="422" t="str">
        <f>IF(E225="","",IF(フラグ管理用!AX219=1,"",IF(AND(フラグ管理用!E219=1,フラグ管理用!J219=1),"",IF(AND(フラグ管理用!E219=2,フラグ管理用!F219=1,フラグ管理用!J219=1),"",IF(AND(フラグ管理用!E219=2,フラグ管理用!F219=2,フラグ管理用!G219=1),"",IF(AND(フラグ管理用!E219=2,フラグ管理用!F219=2,フラグ管理用!G219=2,フラグ管理用!K219=1),"","error"))))))</f>
        <v/>
      </c>
      <c r="AV225" s="428" t="str">
        <f t="shared" si="61"/>
        <v/>
      </c>
      <c r="AW225" s="428" t="str">
        <f t="shared" si="67"/>
        <v/>
      </c>
      <c r="AX225" s="428" t="str">
        <f t="shared" si="68"/>
        <v/>
      </c>
      <c r="AY225" s="428" t="str">
        <f>IF(E225="","",IF(AND(フラグ管理用!J219=1,フラグ管理用!O219=1),"",IF(AND(フラグ管理用!K219=1,フラグ管理用!O219&gt;1,フラグ管理用!G219=1),"","error")))</f>
        <v/>
      </c>
      <c r="AZ225" s="428" t="str">
        <f>IF(E225="","",IF(AND(フラグ管理用!O219=10,ISBLANK(P225)=FALSE),"",IF(AND(フラグ管理用!O219&lt;10,ISBLANK(P225)=TRUE),"","error")))</f>
        <v/>
      </c>
      <c r="BA225" s="422" t="str">
        <f t="shared" si="69"/>
        <v/>
      </c>
      <c r="BB225" s="422" t="str">
        <f t="shared" si="62"/>
        <v/>
      </c>
      <c r="BC225" s="422" t="str">
        <f>IF(E225="","",IF(AND(フラグ管理用!F219=2,フラグ管理用!J219=1),IF(OR(U225&lt;&gt;0,V225&lt;&gt;0,W225&lt;&gt;0,X225&lt;&gt;0),"error",""),""))</f>
        <v/>
      </c>
      <c r="BD225" s="422" t="str">
        <f>IF(E225="","",IF(AND(フラグ管理用!K219=1,フラグ管理用!G219=1),IF(OR(S225&lt;&gt;0,T225&lt;&gt;0,W225&lt;&gt;0,X225&lt;&gt;0),"error",""),""))</f>
        <v/>
      </c>
      <c r="BE225" s="422" t="str">
        <f t="shared" si="63"/>
        <v/>
      </c>
      <c r="BF225" s="422" t="str">
        <f t="shared" si="64"/>
        <v/>
      </c>
      <c r="BG225" s="422"/>
      <c r="BH225" s="422" t="str">
        <f t="shared" si="70"/>
        <v/>
      </c>
      <c r="BI225" s="422" t="str">
        <f t="shared" si="71"/>
        <v/>
      </c>
      <c r="BJ225" s="422" t="str">
        <f t="shared" si="72"/>
        <v/>
      </c>
      <c r="BK225" s="422" t="str">
        <f>IF(E225="","",IF(フラグ管理用!AD219=2,IF(AND(フラグ管理用!E219=2,フラグ管理用!AA219=1),"","error"),""))</f>
        <v/>
      </c>
      <c r="BL225" s="422" t="str">
        <f>IF(E225="","",IF(AND(フラグ管理用!E219=1,フラグ管理用!K219=1,H225&lt;&gt;"妊娠出産子育て支援交付金"),"error",""))</f>
        <v/>
      </c>
      <c r="BM225" s="422"/>
      <c r="BN225" s="422" t="str">
        <f t="shared" si="73"/>
        <v/>
      </c>
      <c r="BO225" s="422" t="str">
        <f>IF(E225="","",IF(フラグ管理用!AF219=29,"error",IF(AND(フラグ管理用!AO219="事業始期_通常",フラグ管理用!AF219&lt;17),"error",IF(AND(フラグ管理用!AO219="事業始期_補助",フラグ管理用!AF219&lt;14),"error",""))))</f>
        <v/>
      </c>
      <c r="BP225" s="422" t="str">
        <f t="shared" si="74"/>
        <v/>
      </c>
      <c r="BQ225" s="422" t="str">
        <f>IF(E225="","",IF(AND(フラグ管理用!AP219="事業終期_通常",OR(フラグ管理用!AG219&lt;17,フラグ管理用!AG219&gt;28)),"error",IF(AND(フラグ管理用!AP219="事業終期_基金",フラグ管理用!AG219&lt;17),"error","")))</f>
        <v/>
      </c>
      <c r="BR225" s="422" t="str">
        <f>IF(E225="","",IF(VLOOKUP(AF225,―!$X$2:$Y$30,2,FALSE)&lt;=VLOOKUP(AG225,―!$X$2:$Y$30,2,FALSE),"","error"))</f>
        <v/>
      </c>
      <c r="BS225" s="422" t="str">
        <f t="shared" si="75"/>
        <v/>
      </c>
      <c r="BT225" s="422" t="str">
        <f t="shared" si="76"/>
        <v/>
      </c>
      <c r="BU225" s="422" t="str">
        <f>IF(E225="","",IF(AND(フラグ管理用!AQ219="予算区分_地単_通常",フラグ管理用!AL219&gt;3),"error",IF(AND(フラグ管理用!AQ219="予算区分_地単_検査等",フラグ管理用!AL219&gt;6),"error",IF(AND(フラグ管理用!AQ219="予算区分_補助",フラグ管理用!AL219&lt;7),"error",""))))</f>
        <v/>
      </c>
      <c r="BV225" s="452" t="str">
        <f>フラグ管理用!AW219</f>
        <v/>
      </c>
      <c r="BW225" s="457" t="str">
        <f t="shared" si="77"/>
        <v/>
      </c>
    </row>
    <row r="226" spans="1:75">
      <c r="A226" s="6"/>
      <c r="B226" s="14"/>
      <c r="C226" s="40">
        <v>196</v>
      </c>
      <c r="D226" s="50"/>
      <c r="E226" s="57"/>
      <c r="F226" s="57"/>
      <c r="G226" s="78"/>
      <c r="H226" s="86"/>
      <c r="I226" s="96" t="str">
        <f>IF(E226="補",VLOOKUP(H226,'事業名一覧 '!$A$3:$C$55,3,FALSE),"")</f>
        <v/>
      </c>
      <c r="J226" s="112"/>
      <c r="K226" s="112"/>
      <c r="L226" s="112"/>
      <c r="M226" s="112"/>
      <c r="N226" s="112"/>
      <c r="O226" s="112"/>
      <c r="P226" s="86"/>
      <c r="Q226" s="181" t="str">
        <f t="shared" si="65"/>
        <v/>
      </c>
      <c r="R226" s="194" t="str">
        <f t="shared" si="58"/>
        <v/>
      </c>
      <c r="S226" s="202"/>
      <c r="T226" s="213"/>
      <c r="U226" s="213"/>
      <c r="V226" s="213"/>
      <c r="W226" s="235"/>
      <c r="X226" s="235"/>
      <c r="Y226" s="213"/>
      <c r="Z226" s="213"/>
      <c r="AA226" s="86"/>
      <c r="AB226" s="112"/>
      <c r="AC226" s="112"/>
      <c r="AD226" s="112"/>
      <c r="AE226" s="57"/>
      <c r="AF226" s="57"/>
      <c r="AG226" s="57"/>
      <c r="AH226" s="321"/>
      <c r="AI226" s="321"/>
      <c r="AJ226" s="86"/>
      <c r="AK226" s="86"/>
      <c r="AL226" s="354"/>
      <c r="AM226" s="372"/>
      <c r="AN226" s="381"/>
      <c r="AO226" s="392" t="str">
        <f t="shared" si="66"/>
        <v/>
      </c>
      <c r="AP226" s="397" t="str">
        <f t="shared" si="59"/>
        <v/>
      </c>
      <c r="AQ226" s="402" t="str">
        <f t="shared" si="78"/>
        <v/>
      </c>
      <c r="AR226" s="407" t="str">
        <f>IF(E226="","",IF(AND(フラグ管理用!G220=2,フラグ管理用!F220=1),"error",""))</f>
        <v/>
      </c>
      <c r="AS226" s="407" t="str">
        <f>IF(E226="","",IF(AND(フラグ管理用!G220=2,フラグ管理用!E220=1),"error",""))</f>
        <v/>
      </c>
      <c r="AT226" s="415" t="str">
        <f t="shared" si="60"/>
        <v/>
      </c>
      <c r="AU226" s="422" t="str">
        <f>IF(E226="","",IF(フラグ管理用!AX220=1,"",IF(AND(フラグ管理用!E220=1,フラグ管理用!J220=1),"",IF(AND(フラグ管理用!E220=2,フラグ管理用!F220=1,フラグ管理用!J220=1),"",IF(AND(フラグ管理用!E220=2,フラグ管理用!F220=2,フラグ管理用!G220=1),"",IF(AND(フラグ管理用!E220=2,フラグ管理用!F220=2,フラグ管理用!G220=2,フラグ管理用!K220=1),"","error"))))))</f>
        <v/>
      </c>
      <c r="AV226" s="428" t="str">
        <f t="shared" si="61"/>
        <v/>
      </c>
      <c r="AW226" s="428" t="str">
        <f t="shared" si="67"/>
        <v/>
      </c>
      <c r="AX226" s="428" t="str">
        <f t="shared" si="68"/>
        <v/>
      </c>
      <c r="AY226" s="428" t="str">
        <f>IF(E226="","",IF(AND(フラグ管理用!J220=1,フラグ管理用!O220=1),"",IF(AND(フラグ管理用!K220=1,フラグ管理用!O220&gt;1,フラグ管理用!G220=1),"","error")))</f>
        <v/>
      </c>
      <c r="AZ226" s="428" t="str">
        <f>IF(E226="","",IF(AND(フラグ管理用!O220=10,ISBLANK(P226)=FALSE),"",IF(AND(フラグ管理用!O220&lt;10,ISBLANK(P226)=TRUE),"","error")))</f>
        <v/>
      </c>
      <c r="BA226" s="422" t="str">
        <f t="shared" si="69"/>
        <v/>
      </c>
      <c r="BB226" s="422" t="str">
        <f t="shared" si="62"/>
        <v/>
      </c>
      <c r="BC226" s="422" t="str">
        <f>IF(E226="","",IF(AND(フラグ管理用!F220=2,フラグ管理用!J220=1),IF(OR(U226&lt;&gt;0,V226&lt;&gt;0,W226&lt;&gt;0,X226&lt;&gt;0),"error",""),""))</f>
        <v/>
      </c>
      <c r="BD226" s="422" t="str">
        <f>IF(E226="","",IF(AND(フラグ管理用!K220=1,フラグ管理用!G220=1),IF(OR(S226&lt;&gt;0,T226&lt;&gt;0,W226&lt;&gt;0,X226&lt;&gt;0),"error",""),""))</f>
        <v/>
      </c>
      <c r="BE226" s="422" t="str">
        <f t="shared" si="63"/>
        <v/>
      </c>
      <c r="BF226" s="422" t="str">
        <f t="shared" si="64"/>
        <v/>
      </c>
      <c r="BG226" s="422"/>
      <c r="BH226" s="422" t="str">
        <f t="shared" si="70"/>
        <v/>
      </c>
      <c r="BI226" s="422" t="str">
        <f t="shared" si="71"/>
        <v/>
      </c>
      <c r="BJ226" s="422" t="str">
        <f t="shared" si="72"/>
        <v/>
      </c>
      <c r="BK226" s="422" t="str">
        <f>IF(E226="","",IF(フラグ管理用!AD220=2,IF(AND(フラグ管理用!E220=2,フラグ管理用!AA220=1),"","error"),""))</f>
        <v/>
      </c>
      <c r="BL226" s="422" t="str">
        <f>IF(E226="","",IF(AND(フラグ管理用!E220=1,フラグ管理用!K220=1,H226&lt;&gt;"妊娠出産子育て支援交付金"),"error",""))</f>
        <v/>
      </c>
      <c r="BM226" s="422"/>
      <c r="BN226" s="422" t="str">
        <f t="shared" si="73"/>
        <v/>
      </c>
      <c r="BO226" s="422" t="str">
        <f>IF(E226="","",IF(フラグ管理用!AF220=29,"error",IF(AND(フラグ管理用!AO220="事業始期_通常",フラグ管理用!AF220&lt;17),"error",IF(AND(フラグ管理用!AO220="事業始期_補助",フラグ管理用!AF220&lt;14),"error",""))))</f>
        <v/>
      </c>
      <c r="BP226" s="422" t="str">
        <f t="shared" si="74"/>
        <v/>
      </c>
      <c r="BQ226" s="422" t="str">
        <f>IF(E226="","",IF(AND(フラグ管理用!AP220="事業終期_通常",OR(フラグ管理用!AG220&lt;17,フラグ管理用!AG220&gt;28)),"error",IF(AND(フラグ管理用!AP220="事業終期_基金",フラグ管理用!AG220&lt;17),"error","")))</f>
        <v/>
      </c>
      <c r="BR226" s="422" t="str">
        <f>IF(E226="","",IF(VLOOKUP(AF226,―!$X$2:$Y$30,2,FALSE)&lt;=VLOOKUP(AG226,―!$X$2:$Y$30,2,FALSE),"","error"))</f>
        <v/>
      </c>
      <c r="BS226" s="422" t="str">
        <f t="shared" si="75"/>
        <v/>
      </c>
      <c r="BT226" s="422" t="str">
        <f t="shared" si="76"/>
        <v/>
      </c>
      <c r="BU226" s="422" t="str">
        <f>IF(E226="","",IF(AND(フラグ管理用!AQ220="予算区分_地単_通常",フラグ管理用!AL220&gt;3),"error",IF(AND(フラグ管理用!AQ220="予算区分_地単_検査等",フラグ管理用!AL220&gt;6),"error",IF(AND(フラグ管理用!AQ220="予算区分_補助",フラグ管理用!AL220&lt;7),"error",""))))</f>
        <v/>
      </c>
      <c r="BV226" s="452" t="str">
        <f>フラグ管理用!AW220</f>
        <v/>
      </c>
      <c r="BW226" s="457" t="str">
        <f t="shared" si="77"/>
        <v/>
      </c>
    </row>
    <row r="227" spans="1:75">
      <c r="A227" s="6"/>
      <c r="B227" s="14"/>
      <c r="C227" s="40">
        <v>197</v>
      </c>
      <c r="D227" s="50"/>
      <c r="E227" s="57"/>
      <c r="F227" s="57"/>
      <c r="G227" s="78"/>
      <c r="H227" s="86"/>
      <c r="I227" s="96" t="str">
        <f>IF(E227="補",VLOOKUP(H227,'事業名一覧 '!$A$3:$C$55,3,FALSE),"")</f>
        <v/>
      </c>
      <c r="J227" s="112"/>
      <c r="K227" s="112"/>
      <c r="L227" s="112"/>
      <c r="M227" s="112"/>
      <c r="N227" s="112"/>
      <c r="O227" s="112"/>
      <c r="P227" s="86"/>
      <c r="Q227" s="181" t="str">
        <f t="shared" si="65"/>
        <v/>
      </c>
      <c r="R227" s="194" t="str">
        <f t="shared" si="58"/>
        <v/>
      </c>
      <c r="S227" s="202"/>
      <c r="T227" s="213"/>
      <c r="U227" s="213"/>
      <c r="V227" s="213"/>
      <c r="W227" s="235"/>
      <c r="X227" s="235"/>
      <c r="Y227" s="213"/>
      <c r="Z227" s="213"/>
      <c r="AA227" s="86"/>
      <c r="AB227" s="112"/>
      <c r="AC227" s="112"/>
      <c r="AD227" s="112"/>
      <c r="AE227" s="57"/>
      <c r="AF227" s="57"/>
      <c r="AG227" s="57"/>
      <c r="AH227" s="321"/>
      <c r="AI227" s="321"/>
      <c r="AJ227" s="86"/>
      <c r="AK227" s="86"/>
      <c r="AL227" s="354"/>
      <c r="AM227" s="372"/>
      <c r="AN227" s="381"/>
      <c r="AO227" s="392" t="str">
        <f t="shared" si="66"/>
        <v/>
      </c>
      <c r="AP227" s="397" t="str">
        <f t="shared" si="59"/>
        <v/>
      </c>
      <c r="AQ227" s="402" t="str">
        <f t="shared" si="78"/>
        <v/>
      </c>
      <c r="AR227" s="407" t="str">
        <f>IF(E227="","",IF(AND(フラグ管理用!G221=2,フラグ管理用!F221=1),"error",""))</f>
        <v/>
      </c>
      <c r="AS227" s="407" t="str">
        <f>IF(E227="","",IF(AND(フラグ管理用!G221=2,フラグ管理用!E221=1),"error",""))</f>
        <v/>
      </c>
      <c r="AT227" s="415" t="str">
        <f t="shared" si="60"/>
        <v/>
      </c>
      <c r="AU227" s="422" t="str">
        <f>IF(E227="","",IF(フラグ管理用!AX221=1,"",IF(AND(フラグ管理用!E221=1,フラグ管理用!J221=1),"",IF(AND(フラグ管理用!E221=2,フラグ管理用!F221=1,フラグ管理用!J221=1),"",IF(AND(フラグ管理用!E221=2,フラグ管理用!F221=2,フラグ管理用!G221=1),"",IF(AND(フラグ管理用!E221=2,フラグ管理用!F221=2,フラグ管理用!G221=2,フラグ管理用!K221=1),"","error"))))))</f>
        <v/>
      </c>
      <c r="AV227" s="428" t="str">
        <f t="shared" si="61"/>
        <v/>
      </c>
      <c r="AW227" s="428" t="str">
        <f t="shared" si="67"/>
        <v/>
      </c>
      <c r="AX227" s="428" t="str">
        <f t="shared" si="68"/>
        <v/>
      </c>
      <c r="AY227" s="428" t="str">
        <f>IF(E227="","",IF(AND(フラグ管理用!J221=1,フラグ管理用!O221=1),"",IF(AND(フラグ管理用!K221=1,フラグ管理用!O221&gt;1,フラグ管理用!G221=1),"","error")))</f>
        <v/>
      </c>
      <c r="AZ227" s="428" t="str">
        <f>IF(E227="","",IF(AND(フラグ管理用!O221=10,ISBLANK(P227)=FALSE),"",IF(AND(フラグ管理用!O221&lt;10,ISBLANK(P227)=TRUE),"","error")))</f>
        <v/>
      </c>
      <c r="BA227" s="422" t="str">
        <f t="shared" si="69"/>
        <v/>
      </c>
      <c r="BB227" s="422" t="str">
        <f t="shared" si="62"/>
        <v/>
      </c>
      <c r="BC227" s="422" t="str">
        <f>IF(E227="","",IF(AND(フラグ管理用!F221=2,フラグ管理用!J221=1),IF(OR(U227&lt;&gt;0,V227&lt;&gt;0,W227&lt;&gt;0,X227&lt;&gt;0),"error",""),""))</f>
        <v/>
      </c>
      <c r="BD227" s="422" t="str">
        <f>IF(E227="","",IF(AND(フラグ管理用!K221=1,フラグ管理用!G221=1),IF(OR(S227&lt;&gt;0,T227&lt;&gt;0,W227&lt;&gt;0,X227&lt;&gt;0),"error",""),""))</f>
        <v/>
      </c>
      <c r="BE227" s="422" t="str">
        <f t="shared" si="63"/>
        <v/>
      </c>
      <c r="BF227" s="422" t="str">
        <f t="shared" si="64"/>
        <v/>
      </c>
      <c r="BG227" s="422"/>
      <c r="BH227" s="422" t="str">
        <f t="shared" si="70"/>
        <v/>
      </c>
      <c r="BI227" s="422" t="str">
        <f t="shared" si="71"/>
        <v/>
      </c>
      <c r="BJ227" s="422" t="str">
        <f t="shared" si="72"/>
        <v/>
      </c>
      <c r="BK227" s="422" t="str">
        <f>IF(E227="","",IF(フラグ管理用!AD221=2,IF(AND(フラグ管理用!E221=2,フラグ管理用!AA221=1),"","error"),""))</f>
        <v/>
      </c>
      <c r="BL227" s="422" t="str">
        <f>IF(E227="","",IF(AND(フラグ管理用!E221=1,フラグ管理用!K221=1,H227&lt;&gt;"妊娠出産子育て支援交付金"),"error",""))</f>
        <v/>
      </c>
      <c r="BM227" s="422"/>
      <c r="BN227" s="422" t="str">
        <f t="shared" si="73"/>
        <v/>
      </c>
      <c r="BO227" s="422" t="str">
        <f>IF(E227="","",IF(フラグ管理用!AF221=29,"error",IF(AND(フラグ管理用!AO221="事業始期_通常",フラグ管理用!AF221&lt;17),"error",IF(AND(フラグ管理用!AO221="事業始期_補助",フラグ管理用!AF221&lt;14),"error",""))))</f>
        <v/>
      </c>
      <c r="BP227" s="422" t="str">
        <f t="shared" si="74"/>
        <v/>
      </c>
      <c r="BQ227" s="422" t="str">
        <f>IF(E227="","",IF(AND(フラグ管理用!AP221="事業終期_通常",OR(フラグ管理用!AG221&lt;17,フラグ管理用!AG221&gt;28)),"error",IF(AND(フラグ管理用!AP221="事業終期_基金",フラグ管理用!AG221&lt;17),"error","")))</f>
        <v/>
      </c>
      <c r="BR227" s="422" t="str">
        <f>IF(E227="","",IF(VLOOKUP(AF227,―!$X$2:$Y$30,2,FALSE)&lt;=VLOOKUP(AG227,―!$X$2:$Y$30,2,FALSE),"","error"))</f>
        <v/>
      </c>
      <c r="BS227" s="422" t="str">
        <f t="shared" si="75"/>
        <v/>
      </c>
      <c r="BT227" s="422" t="str">
        <f t="shared" si="76"/>
        <v/>
      </c>
      <c r="BU227" s="422" t="str">
        <f>IF(E227="","",IF(AND(フラグ管理用!AQ221="予算区分_地単_通常",フラグ管理用!AL221&gt;3),"error",IF(AND(フラグ管理用!AQ221="予算区分_地単_検査等",フラグ管理用!AL221&gt;6),"error",IF(AND(フラグ管理用!AQ221="予算区分_補助",フラグ管理用!AL221&lt;7),"error",""))))</f>
        <v/>
      </c>
      <c r="BV227" s="452" t="str">
        <f>フラグ管理用!AW221</f>
        <v/>
      </c>
      <c r="BW227" s="457" t="str">
        <f t="shared" si="77"/>
        <v/>
      </c>
    </row>
    <row r="228" spans="1:75">
      <c r="A228" s="6"/>
      <c r="B228" s="14"/>
      <c r="C228" s="40">
        <v>198</v>
      </c>
      <c r="D228" s="50"/>
      <c r="E228" s="57"/>
      <c r="F228" s="57"/>
      <c r="G228" s="78"/>
      <c r="H228" s="86"/>
      <c r="I228" s="96" t="str">
        <f>IF(E228="補",VLOOKUP(H228,'事業名一覧 '!$A$3:$C$55,3,FALSE),"")</f>
        <v/>
      </c>
      <c r="J228" s="112"/>
      <c r="K228" s="112"/>
      <c r="L228" s="112"/>
      <c r="M228" s="112"/>
      <c r="N228" s="112"/>
      <c r="O228" s="112"/>
      <c r="P228" s="86"/>
      <c r="Q228" s="181" t="str">
        <f t="shared" si="65"/>
        <v/>
      </c>
      <c r="R228" s="194" t="str">
        <f t="shared" si="58"/>
        <v/>
      </c>
      <c r="S228" s="202"/>
      <c r="T228" s="213"/>
      <c r="U228" s="213"/>
      <c r="V228" s="213"/>
      <c r="W228" s="235"/>
      <c r="X228" s="235"/>
      <c r="Y228" s="213"/>
      <c r="Z228" s="213"/>
      <c r="AA228" s="86"/>
      <c r="AB228" s="112"/>
      <c r="AC228" s="112"/>
      <c r="AD228" s="112"/>
      <c r="AE228" s="57"/>
      <c r="AF228" s="57"/>
      <c r="AG228" s="57"/>
      <c r="AH228" s="321"/>
      <c r="AI228" s="321"/>
      <c r="AJ228" s="86"/>
      <c r="AK228" s="86"/>
      <c r="AL228" s="354"/>
      <c r="AM228" s="372"/>
      <c r="AN228" s="381"/>
      <c r="AO228" s="392" t="str">
        <f t="shared" si="66"/>
        <v/>
      </c>
      <c r="AP228" s="397" t="str">
        <f t="shared" si="59"/>
        <v/>
      </c>
      <c r="AQ228" s="402" t="str">
        <f t="shared" si="78"/>
        <v/>
      </c>
      <c r="AR228" s="407" t="str">
        <f>IF(E228="","",IF(AND(フラグ管理用!G222=2,フラグ管理用!F222=1),"error",""))</f>
        <v/>
      </c>
      <c r="AS228" s="407" t="str">
        <f>IF(E228="","",IF(AND(フラグ管理用!G222=2,フラグ管理用!E222=1),"error",""))</f>
        <v/>
      </c>
      <c r="AT228" s="415" t="str">
        <f t="shared" si="60"/>
        <v/>
      </c>
      <c r="AU228" s="422" t="str">
        <f>IF(E228="","",IF(フラグ管理用!AX222=1,"",IF(AND(フラグ管理用!E222=1,フラグ管理用!J222=1),"",IF(AND(フラグ管理用!E222=2,フラグ管理用!F222=1,フラグ管理用!J222=1),"",IF(AND(フラグ管理用!E222=2,フラグ管理用!F222=2,フラグ管理用!G222=1),"",IF(AND(フラグ管理用!E222=2,フラグ管理用!F222=2,フラグ管理用!G222=2,フラグ管理用!K222=1),"","error"))))))</f>
        <v/>
      </c>
      <c r="AV228" s="428" t="str">
        <f t="shared" si="61"/>
        <v/>
      </c>
      <c r="AW228" s="428" t="str">
        <f t="shared" si="67"/>
        <v/>
      </c>
      <c r="AX228" s="428" t="str">
        <f t="shared" si="68"/>
        <v/>
      </c>
      <c r="AY228" s="428" t="str">
        <f>IF(E228="","",IF(AND(フラグ管理用!J222=1,フラグ管理用!O222=1),"",IF(AND(フラグ管理用!K222=1,フラグ管理用!O222&gt;1,フラグ管理用!G222=1),"","error")))</f>
        <v/>
      </c>
      <c r="AZ228" s="428" t="str">
        <f>IF(E228="","",IF(AND(フラグ管理用!O222=10,ISBLANK(P228)=FALSE),"",IF(AND(フラグ管理用!O222&lt;10,ISBLANK(P228)=TRUE),"","error")))</f>
        <v/>
      </c>
      <c r="BA228" s="422" t="str">
        <f t="shared" si="69"/>
        <v/>
      </c>
      <c r="BB228" s="422" t="str">
        <f t="shared" si="62"/>
        <v/>
      </c>
      <c r="BC228" s="422" t="str">
        <f>IF(E228="","",IF(AND(フラグ管理用!F222=2,フラグ管理用!J222=1),IF(OR(U228&lt;&gt;0,V228&lt;&gt;0,W228&lt;&gt;0,X228&lt;&gt;0),"error",""),""))</f>
        <v/>
      </c>
      <c r="BD228" s="422" t="str">
        <f>IF(E228="","",IF(AND(フラグ管理用!K222=1,フラグ管理用!G222=1),IF(OR(S228&lt;&gt;0,T228&lt;&gt;0,W228&lt;&gt;0,X228&lt;&gt;0),"error",""),""))</f>
        <v/>
      </c>
      <c r="BE228" s="422" t="str">
        <f t="shared" si="63"/>
        <v/>
      </c>
      <c r="BF228" s="422" t="str">
        <f t="shared" si="64"/>
        <v/>
      </c>
      <c r="BG228" s="422"/>
      <c r="BH228" s="422" t="str">
        <f t="shared" si="70"/>
        <v/>
      </c>
      <c r="BI228" s="422" t="str">
        <f t="shared" si="71"/>
        <v/>
      </c>
      <c r="BJ228" s="422" t="str">
        <f t="shared" si="72"/>
        <v/>
      </c>
      <c r="BK228" s="422" t="str">
        <f>IF(E228="","",IF(フラグ管理用!AD222=2,IF(AND(フラグ管理用!E222=2,フラグ管理用!AA222=1),"","error"),""))</f>
        <v/>
      </c>
      <c r="BL228" s="422" t="str">
        <f>IF(E228="","",IF(AND(フラグ管理用!E222=1,フラグ管理用!K222=1,H228&lt;&gt;"妊娠出産子育て支援交付金"),"error",""))</f>
        <v/>
      </c>
      <c r="BM228" s="422"/>
      <c r="BN228" s="422" t="str">
        <f t="shared" si="73"/>
        <v/>
      </c>
      <c r="BO228" s="422" t="str">
        <f>IF(E228="","",IF(フラグ管理用!AF222=29,"error",IF(AND(フラグ管理用!AO222="事業始期_通常",フラグ管理用!AF222&lt;17),"error",IF(AND(フラグ管理用!AO222="事業始期_補助",フラグ管理用!AF222&lt;14),"error",""))))</f>
        <v/>
      </c>
      <c r="BP228" s="422" t="str">
        <f t="shared" si="74"/>
        <v/>
      </c>
      <c r="BQ228" s="422" t="str">
        <f>IF(E228="","",IF(AND(フラグ管理用!AP222="事業終期_通常",OR(フラグ管理用!AG222&lt;17,フラグ管理用!AG222&gt;28)),"error",IF(AND(フラグ管理用!AP222="事業終期_基金",フラグ管理用!AG222&lt;17),"error","")))</f>
        <v/>
      </c>
      <c r="BR228" s="422" t="str">
        <f>IF(E228="","",IF(VLOOKUP(AF228,―!$X$2:$Y$30,2,FALSE)&lt;=VLOOKUP(AG228,―!$X$2:$Y$30,2,FALSE),"","error"))</f>
        <v/>
      </c>
      <c r="BS228" s="422" t="str">
        <f t="shared" si="75"/>
        <v/>
      </c>
      <c r="BT228" s="422" t="str">
        <f t="shared" si="76"/>
        <v/>
      </c>
      <c r="BU228" s="422" t="str">
        <f>IF(E228="","",IF(AND(フラグ管理用!AQ222="予算区分_地単_通常",フラグ管理用!AL222&gt;3),"error",IF(AND(フラグ管理用!AQ222="予算区分_地単_検査等",フラグ管理用!AL222&gt;6),"error",IF(AND(フラグ管理用!AQ222="予算区分_補助",フラグ管理用!AL222&lt;7),"error",""))))</f>
        <v/>
      </c>
      <c r="BV228" s="452" t="str">
        <f>フラグ管理用!AW222</f>
        <v/>
      </c>
      <c r="BW228" s="457" t="str">
        <f t="shared" si="77"/>
        <v/>
      </c>
    </row>
    <row r="229" spans="1:75">
      <c r="A229" s="6"/>
      <c r="B229" s="14"/>
      <c r="C229" s="40">
        <v>199</v>
      </c>
      <c r="D229" s="50"/>
      <c r="E229" s="57"/>
      <c r="F229" s="57"/>
      <c r="G229" s="78"/>
      <c r="H229" s="86"/>
      <c r="I229" s="96" t="str">
        <f>IF(E229="補",VLOOKUP(H229,'事業名一覧 '!$A$3:$C$55,3,FALSE),"")</f>
        <v/>
      </c>
      <c r="J229" s="112"/>
      <c r="K229" s="112"/>
      <c r="L229" s="112"/>
      <c r="M229" s="112"/>
      <c r="N229" s="112"/>
      <c r="O229" s="112"/>
      <c r="P229" s="86"/>
      <c r="Q229" s="181" t="str">
        <f t="shared" si="65"/>
        <v/>
      </c>
      <c r="R229" s="194" t="str">
        <f t="shared" ref="R229:R292" si="79">IF(E229="","",SUM(S229,T229,U229,V229,))</f>
        <v/>
      </c>
      <c r="S229" s="202"/>
      <c r="T229" s="213"/>
      <c r="U229" s="213"/>
      <c r="V229" s="213"/>
      <c r="W229" s="235"/>
      <c r="X229" s="235"/>
      <c r="Y229" s="213"/>
      <c r="Z229" s="213"/>
      <c r="AA229" s="86"/>
      <c r="AB229" s="112"/>
      <c r="AC229" s="112"/>
      <c r="AD229" s="112"/>
      <c r="AE229" s="57"/>
      <c r="AF229" s="57"/>
      <c r="AG229" s="57"/>
      <c r="AH229" s="321"/>
      <c r="AI229" s="321"/>
      <c r="AJ229" s="86"/>
      <c r="AK229" s="86"/>
      <c r="AL229" s="354"/>
      <c r="AM229" s="372"/>
      <c r="AN229" s="381"/>
      <c r="AO229" s="392" t="str">
        <f t="shared" si="66"/>
        <v/>
      </c>
      <c r="AP229" s="397" t="str">
        <f t="shared" ref="AP229:AP292" si="80">IF(E229="","",IF(F229="","error",""))</f>
        <v/>
      </c>
      <c r="AQ229" s="402" t="str">
        <f t="shared" si="78"/>
        <v/>
      </c>
      <c r="AR229" s="407" t="str">
        <f>IF(E229="","",IF(AND(フラグ管理用!G223=2,フラグ管理用!F223=1),"error",""))</f>
        <v/>
      </c>
      <c r="AS229" s="407" t="str">
        <f>IF(E229="","",IF(AND(フラグ管理用!G223=2,フラグ管理用!E223=1),"error",""))</f>
        <v/>
      </c>
      <c r="AT229" s="415" t="str">
        <f t="shared" ref="AT229:AT292" si="81">IF(E229="","",IF(AND(J229="",K229=""),"error",IF(AND(J229="",K229="－"),"error",IF(AND(J229="－",K229=""),"error",IF(AND(J229="○",K229=""),"error",IF(AND(J229="",K229="○"),"error",IF(AND(J229="－",K229="－"),"error","")))))))</f>
        <v/>
      </c>
      <c r="AU229" s="422" t="str">
        <f>IF(E229="","",IF(フラグ管理用!AX223=1,"",IF(AND(フラグ管理用!E223=1,フラグ管理用!J223=1),"",IF(AND(フラグ管理用!E223=2,フラグ管理用!F223=1,フラグ管理用!J223=1),"",IF(AND(フラグ管理用!E223=2,フラグ管理用!F223=2,フラグ管理用!G223=1),"",IF(AND(フラグ管理用!E223=2,フラグ管理用!F223=2,フラグ管理用!G223=2,フラグ管理用!K223=1),"","error"))))))</f>
        <v/>
      </c>
      <c r="AV229" s="428" t="str">
        <f t="shared" ref="AV229:AV292" si="82">IF(E229="","",IF(ISERROR(I229)=TRUE,"error",""))</f>
        <v/>
      </c>
      <c r="AW229" s="428" t="str">
        <f t="shared" si="67"/>
        <v/>
      </c>
      <c r="AX229" s="428" t="str">
        <f t="shared" si="68"/>
        <v/>
      </c>
      <c r="AY229" s="428" t="str">
        <f>IF(E229="","",IF(AND(フラグ管理用!J223=1,フラグ管理用!O223=1),"",IF(AND(フラグ管理用!K223=1,フラグ管理用!O223&gt;1,フラグ管理用!G223=1),"","error")))</f>
        <v/>
      </c>
      <c r="AZ229" s="428" t="str">
        <f>IF(E229="","",IF(AND(フラグ管理用!O223=10,ISBLANK(P229)=FALSE),"",IF(AND(フラグ管理用!O223&lt;10,ISBLANK(P229)=TRUE),"","error")))</f>
        <v/>
      </c>
      <c r="BA229" s="422" t="str">
        <f t="shared" si="69"/>
        <v/>
      </c>
      <c r="BB229" s="422" t="str">
        <f t="shared" ref="BB229:BB292" si="83">IF(E229="","",IF(F229="－",IF(OR(T229&lt;&gt;0,U229&lt;&gt;0,V229&lt;&gt;0,W229&lt;&gt;0,X229&lt;&gt;0),"error",""),""))</f>
        <v/>
      </c>
      <c r="BC229" s="422" t="str">
        <f>IF(E229="","",IF(AND(フラグ管理用!F223=2,フラグ管理用!J223=1),IF(OR(U229&lt;&gt;0,V229&lt;&gt;0,W229&lt;&gt;0,X229&lt;&gt;0),"error",""),""))</f>
        <v/>
      </c>
      <c r="BD229" s="422" t="str">
        <f>IF(E229="","",IF(AND(フラグ管理用!K223=1,フラグ管理用!G223=1),IF(OR(S229&lt;&gt;0,T229&lt;&gt;0,W229&lt;&gt;0,X229&lt;&gt;0),"error",""),""))</f>
        <v/>
      </c>
      <c r="BE229" s="422" t="str">
        <f t="shared" ref="BE229:BE292" si="84">IF(E229="","",IF(OR(W229&lt;&gt;0,X229&lt;&gt;0),"error",""))</f>
        <v/>
      </c>
      <c r="BF229" s="422" t="str">
        <f t="shared" ref="BF229:BF292" si="85">IF(E229="","",IF(OR(AND(S229&lt;&gt;0,T229&lt;&gt;0),AND(S229&lt;&gt;0,U229&lt;&gt;0),AND(S229&lt;&gt;0,V229&lt;&gt;0),AND(S229&lt;&gt;0,W229&lt;&gt;0),AND(S229&lt;&gt;0,X229&lt;&gt;0),AND(T229&lt;&gt;0,U229&lt;&gt;0),AND(T229&lt;&gt;0,V229&lt;&gt;0),AND(T229&lt;&gt;0,W229&lt;&gt;0),AND(T229&lt;&gt;0,X229&lt;&gt;0),AND(U229&lt;&gt;0,W229&lt;&gt;0),AND(U229&lt;&gt;0,X229&lt;&gt;0),AND(V229&lt;&gt;0,W229&lt;&gt;0),AND(V229&lt;&gt;0,X229&lt;&gt;0),AND(W229&lt;&gt;0,X229&lt;&gt;0)),"error",""))</f>
        <v/>
      </c>
      <c r="BG229" s="422"/>
      <c r="BH229" s="422" t="str">
        <f t="shared" si="70"/>
        <v/>
      </c>
      <c r="BI229" s="422" t="str">
        <f t="shared" si="71"/>
        <v/>
      </c>
      <c r="BJ229" s="422" t="str">
        <f t="shared" si="72"/>
        <v/>
      </c>
      <c r="BK229" s="422" t="str">
        <f>IF(E229="","",IF(フラグ管理用!AD223=2,IF(AND(フラグ管理用!E223=2,フラグ管理用!AA223=1),"","error"),""))</f>
        <v/>
      </c>
      <c r="BL229" s="422" t="str">
        <f>IF(E229="","",IF(AND(フラグ管理用!E223=1,フラグ管理用!K223=1,H229&lt;&gt;"妊娠出産子育て支援交付金"),"error",""))</f>
        <v/>
      </c>
      <c r="BM229" s="422"/>
      <c r="BN229" s="422" t="str">
        <f t="shared" si="73"/>
        <v/>
      </c>
      <c r="BO229" s="422" t="str">
        <f>IF(E229="","",IF(フラグ管理用!AF223=29,"error",IF(AND(フラグ管理用!AO223="事業始期_通常",フラグ管理用!AF223&lt;17),"error",IF(AND(フラグ管理用!AO223="事業始期_補助",フラグ管理用!AF223&lt;14),"error",""))))</f>
        <v/>
      </c>
      <c r="BP229" s="422" t="str">
        <f t="shared" si="74"/>
        <v/>
      </c>
      <c r="BQ229" s="422" t="str">
        <f>IF(E229="","",IF(AND(フラグ管理用!AP223="事業終期_通常",OR(フラグ管理用!AG223&lt;17,フラグ管理用!AG223&gt;28)),"error",IF(AND(フラグ管理用!AP223="事業終期_基金",フラグ管理用!AG223&lt;17),"error","")))</f>
        <v/>
      </c>
      <c r="BR229" s="422" t="str">
        <f>IF(E229="","",IF(VLOOKUP(AF229,―!$X$2:$Y$30,2,FALSE)&lt;=VLOOKUP(AG229,―!$X$2:$Y$30,2,FALSE),"","error"))</f>
        <v/>
      </c>
      <c r="BS229" s="422" t="str">
        <f t="shared" si="75"/>
        <v/>
      </c>
      <c r="BT229" s="422" t="str">
        <f t="shared" si="76"/>
        <v/>
      </c>
      <c r="BU229" s="422" t="str">
        <f>IF(E229="","",IF(AND(フラグ管理用!AQ223="予算区分_地単_通常",フラグ管理用!AL223&gt;3),"error",IF(AND(フラグ管理用!AQ223="予算区分_地単_検査等",フラグ管理用!AL223&gt;6),"error",IF(AND(フラグ管理用!AQ223="予算区分_補助",フラグ管理用!AL223&lt;7),"error",""))))</f>
        <v/>
      </c>
      <c r="BV229" s="452" t="str">
        <f>フラグ管理用!AW223</f>
        <v/>
      </c>
      <c r="BW229" s="457" t="str">
        <f t="shared" si="77"/>
        <v/>
      </c>
    </row>
    <row r="230" spans="1:75">
      <c r="A230" s="6"/>
      <c r="B230" s="14"/>
      <c r="C230" s="40">
        <v>200</v>
      </c>
      <c r="D230" s="50"/>
      <c r="E230" s="57"/>
      <c r="F230" s="57"/>
      <c r="G230" s="78"/>
      <c r="H230" s="86"/>
      <c r="I230" s="96" t="str">
        <f>IF(E230="補",VLOOKUP(H230,'事業名一覧 '!$A$3:$C$55,3,FALSE),"")</f>
        <v/>
      </c>
      <c r="J230" s="112"/>
      <c r="K230" s="112"/>
      <c r="L230" s="112"/>
      <c r="M230" s="112"/>
      <c r="N230" s="112"/>
      <c r="O230" s="112"/>
      <c r="P230" s="86"/>
      <c r="Q230" s="181" t="str">
        <f t="shared" si="65"/>
        <v/>
      </c>
      <c r="R230" s="194" t="str">
        <f t="shared" si="79"/>
        <v/>
      </c>
      <c r="S230" s="202"/>
      <c r="T230" s="213"/>
      <c r="U230" s="213"/>
      <c r="V230" s="213"/>
      <c r="W230" s="235"/>
      <c r="X230" s="235"/>
      <c r="Y230" s="213"/>
      <c r="Z230" s="213"/>
      <c r="AA230" s="86"/>
      <c r="AB230" s="112"/>
      <c r="AC230" s="112"/>
      <c r="AD230" s="112"/>
      <c r="AE230" s="57"/>
      <c r="AF230" s="57"/>
      <c r="AG230" s="57"/>
      <c r="AH230" s="321"/>
      <c r="AI230" s="321"/>
      <c r="AJ230" s="86"/>
      <c r="AK230" s="86"/>
      <c r="AL230" s="354"/>
      <c r="AM230" s="372"/>
      <c r="AN230" s="381"/>
      <c r="AO230" s="392" t="str">
        <f t="shared" si="66"/>
        <v/>
      </c>
      <c r="AP230" s="397" t="str">
        <f t="shared" si="80"/>
        <v/>
      </c>
      <c r="AQ230" s="402" t="str">
        <f t="shared" si="78"/>
        <v/>
      </c>
      <c r="AR230" s="407" t="str">
        <f>IF(E230="","",IF(AND(フラグ管理用!G224=2,フラグ管理用!F224=1),"error",""))</f>
        <v/>
      </c>
      <c r="AS230" s="407" t="str">
        <f>IF(E230="","",IF(AND(フラグ管理用!G224=2,フラグ管理用!E224=1),"error",""))</f>
        <v/>
      </c>
      <c r="AT230" s="415" t="str">
        <f t="shared" si="81"/>
        <v/>
      </c>
      <c r="AU230" s="422" t="str">
        <f>IF(E230="","",IF(フラグ管理用!AX224=1,"",IF(AND(フラグ管理用!E224=1,フラグ管理用!J224=1),"",IF(AND(フラグ管理用!E224=2,フラグ管理用!F224=1,フラグ管理用!J224=1),"",IF(AND(フラグ管理用!E224=2,フラグ管理用!F224=2,フラグ管理用!G224=1),"",IF(AND(フラグ管理用!E224=2,フラグ管理用!F224=2,フラグ管理用!G224=2,フラグ管理用!K224=1),"","error"))))))</f>
        <v/>
      </c>
      <c r="AV230" s="428" t="str">
        <f t="shared" si="82"/>
        <v/>
      </c>
      <c r="AW230" s="428" t="str">
        <f t="shared" si="67"/>
        <v/>
      </c>
      <c r="AX230" s="428" t="str">
        <f t="shared" si="68"/>
        <v/>
      </c>
      <c r="AY230" s="428" t="str">
        <f>IF(E230="","",IF(AND(フラグ管理用!J224=1,フラグ管理用!O224=1),"",IF(AND(フラグ管理用!K224=1,フラグ管理用!O224&gt;1,フラグ管理用!G224=1),"","error")))</f>
        <v/>
      </c>
      <c r="AZ230" s="428" t="str">
        <f>IF(E230="","",IF(AND(フラグ管理用!O224=10,ISBLANK(P230)=FALSE),"",IF(AND(フラグ管理用!O224&lt;10,ISBLANK(P230)=TRUE),"","error")))</f>
        <v/>
      </c>
      <c r="BA230" s="422" t="str">
        <f t="shared" si="69"/>
        <v/>
      </c>
      <c r="BB230" s="422" t="str">
        <f t="shared" si="83"/>
        <v/>
      </c>
      <c r="BC230" s="422" t="str">
        <f>IF(E230="","",IF(AND(フラグ管理用!F224=2,フラグ管理用!J224=1),IF(OR(U230&lt;&gt;0,V230&lt;&gt;0,W230&lt;&gt;0,X230&lt;&gt;0),"error",""),""))</f>
        <v/>
      </c>
      <c r="BD230" s="422" t="str">
        <f>IF(E230="","",IF(AND(フラグ管理用!K224=1,フラグ管理用!G224=1),IF(OR(S230&lt;&gt;0,T230&lt;&gt;0,W230&lt;&gt;0,X230&lt;&gt;0),"error",""),""))</f>
        <v/>
      </c>
      <c r="BE230" s="422" t="str">
        <f t="shared" si="84"/>
        <v/>
      </c>
      <c r="BF230" s="422" t="str">
        <f t="shared" si="85"/>
        <v/>
      </c>
      <c r="BG230" s="422"/>
      <c r="BH230" s="422" t="str">
        <f t="shared" si="70"/>
        <v/>
      </c>
      <c r="BI230" s="422" t="str">
        <f t="shared" si="71"/>
        <v/>
      </c>
      <c r="BJ230" s="422" t="str">
        <f t="shared" si="72"/>
        <v/>
      </c>
      <c r="BK230" s="422" t="str">
        <f>IF(E230="","",IF(フラグ管理用!AD224=2,IF(AND(フラグ管理用!E224=2,フラグ管理用!AA224=1),"","error"),""))</f>
        <v/>
      </c>
      <c r="BL230" s="422" t="str">
        <f>IF(E230="","",IF(AND(フラグ管理用!E224=1,フラグ管理用!K224=1,H230&lt;&gt;"妊娠出産子育て支援交付金"),"error",""))</f>
        <v/>
      </c>
      <c r="BM230" s="422"/>
      <c r="BN230" s="422" t="str">
        <f t="shared" si="73"/>
        <v/>
      </c>
      <c r="BO230" s="422" t="str">
        <f>IF(E230="","",IF(フラグ管理用!AF224=29,"error",IF(AND(フラグ管理用!AO224="事業始期_通常",フラグ管理用!AF224&lt;17),"error",IF(AND(フラグ管理用!AO224="事業始期_補助",フラグ管理用!AF224&lt;14),"error",""))))</f>
        <v/>
      </c>
      <c r="BP230" s="422" t="str">
        <f t="shared" si="74"/>
        <v/>
      </c>
      <c r="BQ230" s="422" t="str">
        <f>IF(E230="","",IF(AND(フラグ管理用!AP224="事業終期_通常",OR(フラグ管理用!AG224&lt;17,フラグ管理用!AG224&gt;28)),"error",IF(AND(フラグ管理用!AP224="事業終期_基金",フラグ管理用!AG224&lt;17),"error","")))</f>
        <v/>
      </c>
      <c r="BR230" s="422" t="str">
        <f>IF(E230="","",IF(VLOOKUP(AF230,―!$X$2:$Y$30,2,FALSE)&lt;=VLOOKUP(AG230,―!$X$2:$Y$30,2,FALSE),"","error"))</f>
        <v/>
      </c>
      <c r="BS230" s="422" t="str">
        <f t="shared" si="75"/>
        <v/>
      </c>
      <c r="BT230" s="422" t="str">
        <f t="shared" si="76"/>
        <v/>
      </c>
      <c r="BU230" s="422" t="str">
        <f>IF(E230="","",IF(AND(フラグ管理用!AQ224="予算区分_地単_通常",フラグ管理用!AL224&gt;3),"error",IF(AND(フラグ管理用!AQ224="予算区分_地単_検査等",フラグ管理用!AL224&gt;6),"error",IF(AND(フラグ管理用!AQ224="予算区分_補助",フラグ管理用!AL224&lt;7),"error",""))))</f>
        <v/>
      </c>
      <c r="BV230" s="452" t="str">
        <f>フラグ管理用!AW224</f>
        <v/>
      </c>
      <c r="BW230" s="457" t="str">
        <f t="shared" si="77"/>
        <v/>
      </c>
    </row>
    <row r="231" spans="1:75">
      <c r="A231" s="6"/>
      <c r="B231" s="14"/>
      <c r="C231" s="40">
        <v>201</v>
      </c>
      <c r="D231" s="50"/>
      <c r="E231" s="57"/>
      <c r="F231" s="57"/>
      <c r="G231" s="78"/>
      <c r="H231" s="86"/>
      <c r="I231" s="96" t="str">
        <f>IF(E231="補",VLOOKUP(H231,'事業名一覧 '!$A$3:$C$55,3,FALSE),"")</f>
        <v/>
      </c>
      <c r="J231" s="112"/>
      <c r="K231" s="112"/>
      <c r="L231" s="112"/>
      <c r="M231" s="112"/>
      <c r="N231" s="112"/>
      <c r="O231" s="112"/>
      <c r="P231" s="86"/>
      <c r="Q231" s="181" t="str">
        <f t="shared" si="65"/>
        <v/>
      </c>
      <c r="R231" s="194" t="str">
        <f t="shared" si="79"/>
        <v/>
      </c>
      <c r="S231" s="202"/>
      <c r="T231" s="213"/>
      <c r="U231" s="213"/>
      <c r="V231" s="213"/>
      <c r="W231" s="235"/>
      <c r="X231" s="235"/>
      <c r="Y231" s="213"/>
      <c r="Z231" s="213"/>
      <c r="AA231" s="86"/>
      <c r="AB231" s="112"/>
      <c r="AC231" s="112"/>
      <c r="AD231" s="112"/>
      <c r="AE231" s="57"/>
      <c r="AF231" s="57"/>
      <c r="AG231" s="57"/>
      <c r="AH231" s="321"/>
      <c r="AI231" s="321"/>
      <c r="AJ231" s="86"/>
      <c r="AK231" s="86"/>
      <c r="AL231" s="354"/>
      <c r="AM231" s="372"/>
      <c r="AN231" s="381"/>
      <c r="AO231" s="392" t="str">
        <f t="shared" si="66"/>
        <v/>
      </c>
      <c r="AP231" s="397" t="str">
        <f t="shared" si="80"/>
        <v/>
      </c>
      <c r="AQ231" s="402" t="str">
        <f t="shared" si="78"/>
        <v/>
      </c>
      <c r="AR231" s="407" t="str">
        <f>IF(E231="","",IF(AND(フラグ管理用!G225=2,フラグ管理用!F225=1),"error",""))</f>
        <v/>
      </c>
      <c r="AS231" s="407" t="str">
        <f>IF(E231="","",IF(AND(フラグ管理用!G225=2,フラグ管理用!E225=1),"error",""))</f>
        <v/>
      </c>
      <c r="AT231" s="415" t="str">
        <f t="shared" si="81"/>
        <v/>
      </c>
      <c r="AU231" s="422" t="str">
        <f>IF(E231="","",IF(フラグ管理用!AX225=1,"",IF(AND(フラグ管理用!E225=1,フラグ管理用!J225=1),"",IF(AND(フラグ管理用!E225=2,フラグ管理用!F225=1,フラグ管理用!J225=1),"",IF(AND(フラグ管理用!E225=2,フラグ管理用!F225=2,フラグ管理用!G225=1),"",IF(AND(フラグ管理用!E225=2,フラグ管理用!F225=2,フラグ管理用!G225=2,フラグ管理用!K225=1),"","error"))))))</f>
        <v/>
      </c>
      <c r="AV231" s="428" t="str">
        <f t="shared" si="82"/>
        <v/>
      </c>
      <c r="AW231" s="428" t="str">
        <f t="shared" si="67"/>
        <v/>
      </c>
      <c r="AX231" s="428" t="str">
        <f t="shared" si="68"/>
        <v/>
      </c>
      <c r="AY231" s="428" t="str">
        <f>IF(E231="","",IF(AND(フラグ管理用!J225=1,フラグ管理用!O225=1),"",IF(AND(フラグ管理用!K225=1,フラグ管理用!O225&gt;1,フラグ管理用!G225=1),"","error")))</f>
        <v/>
      </c>
      <c r="AZ231" s="428" t="str">
        <f>IF(E231="","",IF(AND(フラグ管理用!O225=10,ISBLANK(P231)=FALSE),"",IF(AND(フラグ管理用!O225&lt;10,ISBLANK(P231)=TRUE),"","error")))</f>
        <v/>
      </c>
      <c r="BA231" s="422" t="str">
        <f t="shared" si="69"/>
        <v/>
      </c>
      <c r="BB231" s="422" t="str">
        <f t="shared" si="83"/>
        <v/>
      </c>
      <c r="BC231" s="422" t="str">
        <f>IF(E231="","",IF(AND(フラグ管理用!F225=2,フラグ管理用!J225=1),IF(OR(U231&lt;&gt;0,V231&lt;&gt;0,W231&lt;&gt;0,X231&lt;&gt;0),"error",""),""))</f>
        <v/>
      </c>
      <c r="BD231" s="422" t="str">
        <f>IF(E231="","",IF(AND(フラグ管理用!K225=1,フラグ管理用!G225=1),IF(OR(S231&lt;&gt;0,T231&lt;&gt;0,W231&lt;&gt;0,X231&lt;&gt;0),"error",""),""))</f>
        <v/>
      </c>
      <c r="BE231" s="422" t="str">
        <f t="shared" si="84"/>
        <v/>
      </c>
      <c r="BF231" s="422" t="str">
        <f t="shared" si="85"/>
        <v/>
      </c>
      <c r="BG231" s="422"/>
      <c r="BH231" s="422" t="str">
        <f t="shared" si="70"/>
        <v/>
      </c>
      <c r="BI231" s="422" t="str">
        <f t="shared" si="71"/>
        <v/>
      </c>
      <c r="BJ231" s="422" t="str">
        <f t="shared" si="72"/>
        <v/>
      </c>
      <c r="BK231" s="422" t="str">
        <f>IF(E231="","",IF(フラグ管理用!AD225=2,IF(AND(フラグ管理用!E225=2,フラグ管理用!AA225=1),"","error"),""))</f>
        <v/>
      </c>
      <c r="BL231" s="422" t="str">
        <f>IF(E231="","",IF(AND(フラグ管理用!E225=1,フラグ管理用!K225=1,H231&lt;&gt;"妊娠出産子育て支援交付金"),"error",""))</f>
        <v/>
      </c>
      <c r="BM231" s="422"/>
      <c r="BN231" s="422" t="str">
        <f t="shared" si="73"/>
        <v/>
      </c>
      <c r="BO231" s="422" t="str">
        <f>IF(E231="","",IF(フラグ管理用!AF225=29,"error",IF(AND(フラグ管理用!AO225="事業始期_通常",フラグ管理用!AF225&lt;17),"error",IF(AND(フラグ管理用!AO225="事業始期_補助",フラグ管理用!AF225&lt;14),"error",""))))</f>
        <v/>
      </c>
      <c r="BP231" s="422" t="str">
        <f t="shared" si="74"/>
        <v/>
      </c>
      <c r="BQ231" s="422" t="str">
        <f>IF(E231="","",IF(AND(フラグ管理用!AP225="事業終期_通常",OR(フラグ管理用!AG225&lt;17,フラグ管理用!AG225&gt;28)),"error",IF(AND(フラグ管理用!AP225="事業終期_基金",フラグ管理用!AG225&lt;17),"error","")))</f>
        <v/>
      </c>
      <c r="BR231" s="422" t="str">
        <f>IF(E231="","",IF(VLOOKUP(AF231,―!$X$2:$Y$30,2,FALSE)&lt;=VLOOKUP(AG231,―!$X$2:$Y$30,2,FALSE),"","error"))</f>
        <v/>
      </c>
      <c r="BS231" s="422" t="str">
        <f t="shared" si="75"/>
        <v/>
      </c>
      <c r="BT231" s="422" t="str">
        <f t="shared" si="76"/>
        <v/>
      </c>
      <c r="BU231" s="422" t="str">
        <f>IF(E231="","",IF(AND(フラグ管理用!AQ225="予算区分_地単_通常",フラグ管理用!AL225&gt;3),"error",IF(AND(フラグ管理用!AQ225="予算区分_地単_検査等",フラグ管理用!AL225&gt;6),"error",IF(AND(フラグ管理用!AQ225="予算区分_補助",フラグ管理用!AL225&lt;7),"error",""))))</f>
        <v/>
      </c>
      <c r="BV231" s="452" t="str">
        <f>フラグ管理用!AW225</f>
        <v/>
      </c>
      <c r="BW231" s="457" t="str">
        <f t="shared" si="77"/>
        <v/>
      </c>
    </row>
    <row r="232" spans="1:75">
      <c r="A232" s="6"/>
      <c r="B232" s="14"/>
      <c r="C232" s="40">
        <v>202</v>
      </c>
      <c r="D232" s="50"/>
      <c r="E232" s="57"/>
      <c r="F232" s="57"/>
      <c r="G232" s="78"/>
      <c r="H232" s="86"/>
      <c r="I232" s="96" t="str">
        <f>IF(E232="補",VLOOKUP(H232,'事業名一覧 '!$A$3:$C$55,3,FALSE),"")</f>
        <v/>
      </c>
      <c r="J232" s="112"/>
      <c r="K232" s="112"/>
      <c r="L232" s="112"/>
      <c r="M232" s="112"/>
      <c r="N232" s="112"/>
      <c r="O232" s="112"/>
      <c r="P232" s="86"/>
      <c r="Q232" s="181" t="str">
        <f t="shared" si="65"/>
        <v/>
      </c>
      <c r="R232" s="194" t="str">
        <f t="shared" si="79"/>
        <v/>
      </c>
      <c r="S232" s="202"/>
      <c r="T232" s="213"/>
      <c r="U232" s="213"/>
      <c r="V232" s="213"/>
      <c r="W232" s="235"/>
      <c r="X232" s="235"/>
      <c r="Y232" s="213"/>
      <c r="Z232" s="213"/>
      <c r="AA232" s="86"/>
      <c r="AB232" s="112"/>
      <c r="AC232" s="112"/>
      <c r="AD232" s="112"/>
      <c r="AE232" s="57"/>
      <c r="AF232" s="57"/>
      <c r="AG232" s="57"/>
      <c r="AH232" s="321"/>
      <c r="AI232" s="321"/>
      <c r="AJ232" s="86"/>
      <c r="AK232" s="86"/>
      <c r="AL232" s="354"/>
      <c r="AM232" s="372"/>
      <c r="AN232" s="381"/>
      <c r="AO232" s="392" t="str">
        <f t="shared" si="66"/>
        <v/>
      </c>
      <c r="AP232" s="397" t="str">
        <f t="shared" si="80"/>
        <v/>
      </c>
      <c r="AQ232" s="402" t="str">
        <f t="shared" si="78"/>
        <v/>
      </c>
      <c r="AR232" s="407" t="str">
        <f>IF(E232="","",IF(AND(フラグ管理用!G226=2,フラグ管理用!F226=1),"error",""))</f>
        <v/>
      </c>
      <c r="AS232" s="407" t="str">
        <f>IF(E232="","",IF(AND(フラグ管理用!G226=2,フラグ管理用!E226=1),"error",""))</f>
        <v/>
      </c>
      <c r="AT232" s="415" t="str">
        <f t="shared" si="81"/>
        <v/>
      </c>
      <c r="AU232" s="422" t="str">
        <f>IF(E232="","",IF(フラグ管理用!AX226=1,"",IF(AND(フラグ管理用!E226=1,フラグ管理用!J226=1),"",IF(AND(フラグ管理用!E226=2,フラグ管理用!F226=1,フラグ管理用!J226=1),"",IF(AND(フラグ管理用!E226=2,フラグ管理用!F226=2,フラグ管理用!G226=1),"",IF(AND(フラグ管理用!E226=2,フラグ管理用!F226=2,フラグ管理用!G226=2,フラグ管理用!K226=1),"","error"))))))</f>
        <v/>
      </c>
      <c r="AV232" s="428" t="str">
        <f t="shared" si="82"/>
        <v/>
      </c>
      <c r="AW232" s="428" t="str">
        <f t="shared" si="67"/>
        <v/>
      </c>
      <c r="AX232" s="428" t="str">
        <f t="shared" si="68"/>
        <v/>
      </c>
      <c r="AY232" s="428" t="str">
        <f>IF(E232="","",IF(AND(フラグ管理用!J226=1,フラグ管理用!O226=1),"",IF(AND(フラグ管理用!K226=1,フラグ管理用!O226&gt;1,フラグ管理用!G226=1),"","error")))</f>
        <v/>
      </c>
      <c r="AZ232" s="428" t="str">
        <f>IF(E232="","",IF(AND(フラグ管理用!O226=10,ISBLANK(P232)=FALSE),"",IF(AND(フラグ管理用!O226&lt;10,ISBLANK(P232)=TRUE),"","error")))</f>
        <v/>
      </c>
      <c r="BA232" s="422" t="str">
        <f t="shared" si="69"/>
        <v/>
      </c>
      <c r="BB232" s="422" t="str">
        <f t="shared" si="83"/>
        <v/>
      </c>
      <c r="BC232" s="422" t="str">
        <f>IF(E232="","",IF(AND(フラグ管理用!F226=2,フラグ管理用!J226=1),IF(OR(U232&lt;&gt;0,V232&lt;&gt;0,W232&lt;&gt;0,X232&lt;&gt;0),"error",""),""))</f>
        <v/>
      </c>
      <c r="BD232" s="422" t="str">
        <f>IF(E232="","",IF(AND(フラグ管理用!K226=1,フラグ管理用!G226=1),IF(OR(S232&lt;&gt;0,T232&lt;&gt;0,W232&lt;&gt;0,X232&lt;&gt;0),"error",""),""))</f>
        <v/>
      </c>
      <c r="BE232" s="422" t="str">
        <f t="shared" si="84"/>
        <v/>
      </c>
      <c r="BF232" s="422" t="str">
        <f t="shared" si="85"/>
        <v/>
      </c>
      <c r="BG232" s="422"/>
      <c r="BH232" s="422" t="str">
        <f t="shared" si="70"/>
        <v/>
      </c>
      <c r="BI232" s="422" t="str">
        <f t="shared" si="71"/>
        <v/>
      </c>
      <c r="BJ232" s="422" t="str">
        <f t="shared" si="72"/>
        <v/>
      </c>
      <c r="BK232" s="422" t="str">
        <f>IF(E232="","",IF(フラグ管理用!AD226=2,IF(AND(フラグ管理用!E226=2,フラグ管理用!AA226=1),"","error"),""))</f>
        <v/>
      </c>
      <c r="BL232" s="422" t="str">
        <f>IF(E232="","",IF(AND(フラグ管理用!E226=1,フラグ管理用!K226=1,H232&lt;&gt;"妊娠出産子育て支援交付金"),"error",""))</f>
        <v/>
      </c>
      <c r="BM232" s="422"/>
      <c r="BN232" s="422" t="str">
        <f t="shared" si="73"/>
        <v/>
      </c>
      <c r="BO232" s="422" t="str">
        <f>IF(E232="","",IF(フラグ管理用!AF226=29,"error",IF(AND(フラグ管理用!AO226="事業始期_通常",フラグ管理用!AF226&lt;17),"error",IF(AND(フラグ管理用!AO226="事業始期_補助",フラグ管理用!AF226&lt;14),"error",""))))</f>
        <v/>
      </c>
      <c r="BP232" s="422" t="str">
        <f t="shared" si="74"/>
        <v/>
      </c>
      <c r="BQ232" s="422" t="str">
        <f>IF(E232="","",IF(AND(フラグ管理用!AP226="事業終期_通常",OR(フラグ管理用!AG226&lt;17,フラグ管理用!AG226&gt;28)),"error",IF(AND(フラグ管理用!AP226="事業終期_基金",フラグ管理用!AG226&lt;17),"error","")))</f>
        <v/>
      </c>
      <c r="BR232" s="422" t="str">
        <f>IF(E232="","",IF(VLOOKUP(AF232,―!$X$2:$Y$30,2,FALSE)&lt;=VLOOKUP(AG232,―!$X$2:$Y$30,2,FALSE),"","error"))</f>
        <v/>
      </c>
      <c r="BS232" s="422" t="str">
        <f t="shared" si="75"/>
        <v/>
      </c>
      <c r="BT232" s="422" t="str">
        <f t="shared" si="76"/>
        <v/>
      </c>
      <c r="BU232" s="422" t="str">
        <f>IF(E232="","",IF(AND(フラグ管理用!AQ226="予算区分_地単_通常",フラグ管理用!AL226&gt;3),"error",IF(AND(フラグ管理用!AQ226="予算区分_地単_検査等",フラグ管理用!AL226&gt;6),"error",IF(AND(フラグ管理用!AQ226="予算区分_補助",フラグ管理用!AL226&lt;7),"error",""))))</f>
        <v/>
      </c>
      <c r="BV232" s="452" t="str">
        <f>フラグ管理用!AW226</f>
        <v/>
      </c>
      <c r="BW232" s="457" t="str">
        <f t="shared" si="77"/>
        <v/>
      </c>
    </row>
    <row r="233" spans="1:75">
      <c r="A233" s="6"/>
      <c r="B233" s="14"/>
      <c r="C233" s="40">
        <v>203</v>
      </c>
      <c r="D233" s="50"/>
      <c r="E233" s="57"/>
      <c r="F233" s="57"/>
      <c r="G233" s="78"/>
      <c r="H233" s="86"/>
      <c r="I233" s="96" t="str">
        <f>IF(E233="補",VLOOKUP(H233,'事業名一覧 '!$A$3:$C$55,3,FALSE),"")</f>
        <v/>
      </c>
      <c r="J233" s="112"/>
      <c r="K233" s="112"/>
      <c r="L233" s="112"/>
      <c r="M233" s="112"/>
      <c r="N233" s="112"/>
      <c r="O233" s="112"/>
      <c r="P233" s="86"/>
      <c r="Q233" s="181" t="str">
        <f t="shared" si="65"/>
        <v/>
      </c>
      <c r="R233" s="194" t="str">
        <f t="shared" si="79"/>
        <v/>
      </c>
      <c r="S233" s="202"/>
      <c r="T233" s="213"/>
      <c r="U233" s="213"/>
      <c r="V233" s="213"/>
      <c r="W233" s="235"/>
      <c r="X233" s="235"/>
      <c r="Y233" s="213"/>
      <c r="Z233" s="213"/>
      <c r="AA233" s="86"/>
      <c r="AB233" s="112"/>
      <c r="AC233" s="112"/>
      <c r="AD233" s="112"/>
      <c r="AE233" s="57"/>
      <c r="AF233" s="57"/>
      <c r="AG233" s="57"/>
      <c r="AH233" s="321"/>
      <c r="AI233" s="321"/>
      <c r="AJ233" s="86"/>
      <c r="AK233" s="86"/>
      <c r="AL233" s="354"/>
      <c r="AM233" s="372"/>
      <c r="AN233" s="381"/>
      <c r="AO233" s="392" t="str">
        <f t="shared" si="66"/>
        <v/>
      </c>
      <c r="AP233" s="397" t="str">
        <f t="shared" si="80"/>
        <v/>
      </c>
      <c r="AQ233" s="402" t="str">
        <f t="shared" si="78"/>
        <v/>
      </c>
      <c r="AR233" s="407" t="str">
        <f>IF(E233="","",IF(AND(フラグ管理用!G227=2,フラグ管理用!F227=1),"error",""))</f>
        <v/>
      </c>
      <c r="AS233" s="407" t="str">
        <f>IF(E233="","",IF(AND(フラグ管理用!G227=2,フラグ管理用!E227=1),"error",""))</f>
        <v/>
      </c>
      <c r="AT233" s="415" t="str">
        <f t="shared" si="81"/>
        <v/>
      </c>
      <c r="AU233" s="422" t="str">
        <f>IF(E233="","",IF(フラグ管理用!AX227=1,"",IF(AND(フラグ管理用!E227=1,フラグ管理用!J227=1),"",IF(AND(フラグ管理用!E227=2,フラグ管理用!F227=1,フラグ管理用!J227=1),"",IF(AND(フラグ管理用!E227=2,フラグ管理用!F227=2,フラグ管理用!G227=1),"",IF(AND(フラグ管理用!E227=2,フラグ管理用!F227=2,フラグ管理用!G227=2,フラグ管理用!K227=1),"","error"))))))</f>
        <v/>
      </c>
      <c r="AV233" s="428" t="str">
        <f t="shared" si="82"/>
        <v/>
      </c>
      <c r="AW233" s="428" t="str">
        <f t="shared" si="67"/>
        <v/>
      </c>
      <c r="AX233" s="428" t="str">
        <f t="shared" si="68"/>
        <v/>
      </c>
      <c r="AY233" s="428" t="str">
        <f>IF(E233="","",IF(AND(フラグ管理用!J227=1,フラグ管理用!O227=1),"",IF(AND(フラグ管理用!K227=1,フラグ管理用!O227&gt;1,フラグ管理用!G227=1),"","error")))</f>
        <v/>
      </c>
      <c r="AZ233" s="428" t="str">
        <f>IF(E233="","",IF(AND(フラグ管理用!O227=10,ISBLANK(P233)=FALSE),"",IF(AND(フラグ管理用!O227&lt;10,ISBLANK(P233)=TRUE),"","error")))</f>
        <v/>
      </c>
      <c r="BA233" s="422" t="str">
        <f t="shared" si="69"/>
        <v/>
      </c>
      <c r="BB233" s="422" t="str">
        <f t="shared" si="83"/>
        <v/>
      </c>
      <c r="BC233" s="422" t="str">
        <f>IF(E233="","",IF(AND(フラグ管理用!F227=2,フラグ管理用!J227=1),IF(OR(U233&lt;&gt;0,V233&lt;&gt;0,W233&lt;&gt;0,X233&lt;&gt;0),"error",""),""))</f>
        <v/>
      </c>
      <c r="BD233" s="422" t="str">
        <f>IF(E233="","",IF(AND(フラグ管理用!K227=1,フラグ管理用!G227=1),IF(OR(S233&lt;&gt;0,T233&lt;&gt;0,W233&lt;&gt;0,X233&lt;&gt;0),"error",""),""))</f>
        <v/>
      </c>
      <c r="BE233" s="422" t="str">
        <f t="shared" si="84"/>
        <v/>
      </c>
      <c r="BF233" s="422" t="str">
        <f t="shared" si="85"/>
        <v/>
      </c>
      <c r="BG233" s="422"/>
      <c r="BH233" s="422" t="str">
        <f t="shared" si="70"/>
        <v/>
      </c>
      <c r="BI233" s="422" t="str">
        <f t="shared" si="71"/>
        <v/>
      </c>
      <c r="BJ233" s="422" t="str">
        <f t="shared" si="72"/>
        <v/>
      </c>
      <c r="BK233" s="422" t="str">
        <f>IF(E233="","",IF(フラグ管理用!AD227=2,IF(AND(フラグ管理用!E227=2,フラグ管理用!AA227=1),"","error"),""))</f>
        <v/>
      </c>
      <c r="BL233" s="422" t="str">
        <f>IF(E233="","",IF(AND(フラグ管理用!E227=1,フラグ管理用!K227=1,H233&lt;&gt;"妊娠出産子育て支援交付金"),"error",""))</f>
        <v/>
      </c>
      <c r="BM233" s="422"/>
      <c r="BN233" s="422" t="str">
        <f t="shared" si="73"/>
        <v/>
      </c>
      <c r="BO233" s="422" t="str">
        <f>IF(E233="","",IF(フラグ管理用!AF227=29,"error",IF(AND(フラグ管理用!AO227="事業始期_通常",フラグ管理用!AF227&lt;17),"error",IF(AND(フラグ管理用!AO227="事業始期_補助",フラグ管理用!AF227&lt;14),"error",""))))</f>
        <v/>
      </c>
      <c r="BP233" s="422" t="str">
        <f t="shared" si="74"/>
        <v/>
      </c>
      <c r="BQ233" s="422" t="str">
        <f>IF(E233="","",IF(AND(フラグ管理用!AP227="事業終期_通常",OR(フラグ管理用!AG227&lt;17,フラグ管理用!AG227&gt;28)),"error",IF(AND(フラグ管理用!AP227="事業終期_基金",フラグ管理用!AG227&lt;17),"error","")))</f>
        <v/>
      </c>
      <c r="BR233" s="422" t="str">
        <f>IF(E233="","",IF(VLOOKUP(AF233,―!$X$2:$Y$30,2,FALSE)&lt;=VLOOKUP(AG233,―!$X$2:$Y$30,2,FALSE),"","error"))</f>
        <v/>
      </c>
      <c r="BS233" s="422" t="str">
        <f t="shared" si="75"/>
        <v/>
      </c>
      <c r="BT233" s="422" t="str">
        <f t="shared" si="76"/>
        <v/>
      </c>
      <c r="BU233" s="422" t="str">
        <f>IF(E233="","",IF(AND(フラグ管理用!AQ227="予算区分_地単_通常",フラグ管理用!AL227&gt;3),"error",IF(AND(フラグ管理用!AQ227="予算区分_地単_検査等",フラグ管理用!AL227&gt;6),"error",IF(AND(フラグ管理用!AQ227="予算区分_補助",フラグ管理用!AL227&lt;7),"error",""))))</f>
        <v/>
      </c>
      <c r="BV233" s="452" t="str">
        <f>フラグ管理用!AW227</f>
        <v/>
      </c>
      <c r="BW233" s="457" t="str">
        <f t="shared" si="77"/>
        <v/>
      </c>
    </row>
    <row r="234" spans="1:75">
      <c r="A234" s="6"/>
      <c r="B234" s="14"/>
      <c r="C234" s="40">
        <v>204</v>
      </c>
      <c r="D234" s="50"/>
      <c r="E234" s="57"/>
      <c r="F234" s="57"/>
      <c r="G234" s="78"/>
      <c r="H234" s="86"/>
      <c r="I234" s="96" t="str">
        <f>IF(E234="補",VLOOKUP(H234,'事業名一覧 '!$A$3:$C$55,3,FALSE),"")</f>
        <v/>
      </c>
      <c r="J234" s="112"/>
      <c r="K234" s="112"/>
      <c r="L234" s="112"/>
      <c r="M234" s="112"/>
      <c r="N234" s="112"/>
      <c r="O234" s="112"/>
      <c r="P234" s="86"/>
      <c r="Q234" s="181" t="str">
        <f t="shared" si="65"/>
        <v/>
      </c>
      <c r="R234" s="194" t="str">
        <f t="shared" si="79"/>
        <v/>
      </c>
      <c r="S234" s="202"/>
      <c r="T234" s="213"/>
      <c r="U234" s="213"/>
      <c r="V234" s="213"/>
      <c r="W234" s="235"/>
      <c r="X234" s="235"/>
      <c r="Y234" s="213"/>
      <c r="Z234" s="213"/>
      <c r="AA234" s="86"/>
      <c r="AB234" s="112"/>
      <c r="AC234" s="112"/>
      <c r="AD234" s="112"/>
      <c r="AE234" s="57"/>
      <c r="AF234" s="57"/>
      <c r="AG234" s="57"/>
      <c r="AH234" s="321"/>
      <c r="AI234" s="321"/>
      <c r="AJ234" s="86"/>
      <c r="AK234" s="86"/>
      <c r="AL234" s="354"/>
      <c r="AM234" s="372"/>
      <c r="AN234" s="381"/>
      <c r="AO234" s="392" t="str">
        <f t="shared" si="66"/>
        <v/>
      </c>
      <c r="AP234" s="397" t="str">
        <f t="shared" si="80"/>
        <v/>
      </c>
      <c r="AQ234" s="402" t="str">
        <f t="shared" si="78"/>
        <v/>
      </c>
      <c r="AR234" s="407" t="str">
        <f>IF(E234="","",IF(AND(フラグ管理用!G228=2,フラグ管理用!F228=1),"error",""))</f>
        <v/>
      </c>
      <c r="AS234" s="407" t="str">
        <f>IF(E234="","",IF(AND(フラグ管理用!G228=2,フラグ管理用!E228=1),"error",""))</f>
        <v/>
      </c>
      <c r="AT234" s="415" t="str">
        <f t="shared" si="81"/>
        <v/>
      </c>
      <c r="AU234" s="422" t="str">
        <f>IF(E234="","",IF(フラグ管理用!AX228=1,"",IF(AND(フラグ管理用!E228=1,フラグ管理用!J228=1),"",IF(AND(フラグ管理用!E228=2,フラグ管理用!F228=1,フラグ管理用!J228=1),"",IF(AND(フラグ管理用!E228=2,フラグ管理用!F228=2,フラグ管理用!G228=1),"",IF(AND(フラグ管理用!E228=2,フラグ管理用!F228=2,フラグ管理用!G228=2,フラグ管理用!K228=1),"","error"))))))</f>
        <v/>
      </c>
      <c r="AV234" s="428" t="str">
        <f t="shared" si="82"/>
        <v/>
      </c>
      <c r="AW234" s="428" t="str">
        <f t="shared" si="67"/>
        <v/>
      </c>
      <c r="AX234" s="428" t="str">
        <f t="shared" si="68"/>
        <v/>
      </c>
      <c r="AY234" s="428" t="str">
        <f>IF(E234="","",IF(AND(フラグ管理用!J228=1,フラグ管理用!O228=1),"",IF(AND(フラグ管理用!K228=1,フラグ管理用!O228&gt;1,フラグ管理用!G228=1),"","error")))</f>
        <v/>
      </c>
      <c r="AZ234" s="428" t="str">
        <f>IF(E234="","",IF(AND(フラグ管理用!O228=10,ISBLANK(P234)=FALSE),"",IF(AND(フラグ管理用!O228&lt;10,ISBLANK(P234)=TRUE),"","error")))</f>
        <v/>
      </c>
      <c r="BA234" s="422" t="str">
        <f t="shared" si="69"/>
        <v/>
      </c>
      <c r="BB234" s="422" t="str">
        <f t="shared" si="83"/>
        <v/>
      </c>
      <c r="BC234" s="422" t="str">
        <f>IF(E234="","",IF(AND(フラグ管理用!F228=2,フラグ管理用!J228=1),IF(OR(U234&lt;&gt;0,V234&lt;&gt;0,W234&lt;&gt;0,X234&lt;&gt;0),"error",""),""))</f>
        <v/>
      </c>
      <c r="BD234" s="422" t="str">
        <f>IF(E234="","",IF(AND(フラグ管理用!K228=1,フラグ管理用!G228=1),IF(OR(S234&lt;&gt;0,T234&lt;&gt;0,W234&lt;&gt;0,X234&lt;&gt;0),"error",""),""))</f>
        <v/>
      </c>
      <c r="BE234" s="422" t="str">
        <f t="shared" si="84"/>
        <v/>
      </c>
      <c r="BF234" s="422" t="str">
        <f t="shared" si="85"/>
        <v/>
      </c>
      <c r="BG234" s="422"/>
      <c r="BH234" s="422" t="str">
        <f t="shared" si="70"/>
        <v/>
      </c>
      <c r="BI234" s="422" t="str">
        <f t="shared" si="71"/>
        <v/>
      </c>
      <c r="BJ234" s="422" t="str">
        <f t="shared" si="72"/>
        <v/>
      </c>
      <c r="BK234" s="422" t="str">
        <f>IF(E234="","",IF(フラグ管理用!AD228=2,IF(AND(フラグ管理用!E228=2,フラグ管理用!AA228=1),"","error"),""))</f>
        <v/>
      </c>
      <c r="BL234" s="422" t="str">
        <f>IF(E234="","",IF(AND(フラグ管理用!E228=1,フラグ管理用!K228=1,H234&lt;&gt;"妊娠出産子育て支援交付金"),"error",""))</f>
        <v/>
      </c>
      <c r="BM234" s="422"/>
      <c r="BN234" s="422" t="str">
        <f t="shared" si="73"/>
        <v/>
      </c>
      <c r="BO234" s="422" t="str">
        <f>IF(E234="","",IF(フラグ管理用!AF228=29,"error",IF(AND(フラグ管理用!AO228="事業始期_通常",フラグ管理用!AF228&lt;17),"error",IF(AND(フラグ管理用!AO228="事業始期_補助",フラグ管理用!AF228&lt;14),"error",""))))</f>
        <v/>
      </c>
      <c r="BP234" s="422" t="str">
        <f t="shared" si="74"/>
        <v/>
      </c>
      <c r="BQ234" s="422" t="str">
        <f>IF(E234="","",IF(AND(フラグ管理用!AP228="事業終期_通常",OR(フラグ管理用!AG228&lt;17,フラグ管理用!AG228&gt;28)),"error",IF(AND(フラグ管理用!AP228="事業終期_基金",フラグ管理用!AG228&lt;17),"error","")))</f>
        <v/>
      </c>
      <c r="BR234" s="422" t="str">
        <f>IF(E234="","",IF(VLOOKUP(AF234,―!$X$2:$Y$30,2,FALSE)&lt;=VLOOKUP(AG234,―!$X$2:$Y$30,2,FALSE),"","error"))</f>
        <v/>
      </c>
      <c r="BS234" s="422" t="str">
        <f t="shared" si="75"/>
        <v/>
      </c>
      <c r="BT234" s="422" t="str">
        <f t="shared" si="76"/>
        <v/>
      </c>
      <c r="BU234" s="422" t="str">
        <f>IF(E234="","",IF(AND(フラグ管理用!AQ228="予算区分_地単_通常",フラグ管理用!AL228&gt;3),"error",IF(AND(フラグ管理用!AQ228="予算区分_地単_検査等",フラグ管理用!AL228&gt;6),"error",IF(AND(フラグ管理用!AQ228="予算区分_補助",フラグ管理用!AL228&lt;7),"error",""))))</f>
        <v/>
      </c>
      <c r="BV234" s="452" t="str">
        <f>フラグ管理用!AW228</f>
        <v/>
      </c>
      <c r="BW234" s="457" t="str">
        <f t="shared" si="77"/>
        <v/>
      </c>
    </row>
    <row r="235" spans="1:75">
      <c r="A235" s="6"/>
      <c r="B235" s="14"/>
      <c r="C235" s="40">
        <v>205</v>
      </c>
      <c r="D235" s="50"/>
      <c r="E235" s="57"/>
      <c r="F235" s="57"/>
      <c r="G235" s="78"/>
      <c r="H235" s="86"/>
      <c r="I235" s="96" t="str">
        <f>IF(E235="補",VLOOKUP(H235,'事業名一覧 '!$A$3:$C$55,3,FALSE),"")</f>
        <v/>
      </c>
      <c r="J235" s="112"/>
      <c r="K235" s="112"/>
      <c r="L235" s="112"/>
      <c r="M235" s="112"/>
      <c r="N235" s="112"/>
      <c r="O235" s="112"/>
      <c r="P235" s="86"/>
      <c r="Q235" s="181" t="str">
        <f t="shared" si="65"/>
        <v/>
      </c>
      <c r="R235" s="194" t="str">
        <f t="shared" si="79"/>
        <v/>
      </c>
      <c r="S235" s="202"/>
      <c r="T235" s="213"/>
      <c r="U235" s="213"/>
      <c r="V235" s="213"/>
      <c r="W235" s="235"/>
      <c r="X235" s="235"/>
      <c r="Y235" s="213"/>
      <c r="Z235" s="213"/>
      <c r="AA235" s="86"/>
      <c r="AB235" s="112"/>
      <c r="AC235" s="112"/>
      <c r="AD235" s="112"/>
      <c r="AE235" s="57"/>
      <c r="AF235" s="57"/>
      <c r="AG235" s="57"/>
      <c r="AH235" s="321"/>
      <c r="AI235" s="321"/>
      <c r="AJ235" s="86"/>
      <c r="AK235" s="86"/>
      <c r="AL235" s="354"/>
      <c r="AM235" s="372"/>
      <c r="AN235" s="381"/>
      <c r="AO235" s="392" t="str">
        <f t="shared" si="66"/>
        <v/>
      </c>
      <c r="AP235" s="397" t="str">
        <f t="shared" si="80"/>
        <v/>
      </c>
      <c r="AQ235" s="402" t="str">
        <f t="shared" si="78"/>
        <v/>
      </c>
      <c r="AR235" s="407" t="str">
        <f>IF(E235="","",IF(AND(フラグ管理用!G229=2,フラグ管理用!F229=1),"error",""))</f>
        <v/>
      </c>
      <c r="AS235" s="407" t="str">
        <f>IF(E235="","",IF(AND(フラグ管理用!G229=2,フラグ管理用!E229=1),"error",""))</f>
        <v/>
      </c>
      <c r="AT235" s="415" t="str">
        <f t="shared" si="81"/>
        <v/>
      </c>
      <c r="AU235" s="422" t="str">
        <f>IF(E235="","",IF(フラグ管理用!AX229=1,"",IF(AND(フラグ管理用!E229=1,フラグ管理用!J229=1),"",IF(AND(フラグ管理用!E229=2,フラグ管理用!F229=1,フラグ管理用!J229=1),"",IF(AND(フラグ管理用!E229=2,フラグ管理用!F229=2,フラグ管理用!G229=1),"",IF(AND(フラグ管理用!E229=2,フラグ管理用!F229=2,フラグ管理用!G229=2,フラグ管理用!K229=1),"","error"))))))</f>
        <v/>
      </c>
      <c r="AV235" s="428" t="str">
        <f t="shared" si="82"/>
        <v/>
      </c>
      <c r="AW235" s="428" t="str">
        <f t="shared" si="67"/>
        <v/>
      </c>
      <c r="AX235" s="428" t="str">
        <f t="shared" si="68"/>
        <v/>
      </c>
      <c r="AY235" s="428" t="str">
        <f>IF(E235="","",IF(AND(フラグ管理用!J229=1,フラグ管理用!O229=1),"",IF(AND(フラグ管理用!K229=1,フラグ管理用!O229&gt;1,フラグ管理用!G229=1),"","error")))</f>
        <v/>
      </c>
      <c r="AZ235" s="428" t="str">
        <f>IF(E235="","",IF(AND(フラグ管理用!O229=10,ISBLANK(P235)=FALSE),"",IF(AND(フラグ管理用!O229&lt;10,ISBLANK(P235)=TRUE),"","error")))</f>
        <v/>
      </c>
      <c r="BA235" s="422" t="str">
        <f t="shared" si="69"/>
        <v/>
      </c>
      <c r="BB235" s="422" t="str">
        <f t="shared" si="83"/>
        <v/>
      </c>
      <c r="BC235" s="422" t="str">
        <f>IF(E235="","",IF(AND(フラグ管理用!F229=2,フラグ管理用!J229=1),IF(OR(U235&lt;&gt;0,V235&lt;&gt;0,W235&lt;&gt;0,X235&lt;&gt;0),"error",""),""))</f>
        <v/>
      </c>
      <c r="BD235" s="422" t="str">
        <f>IF(E235="","",IF(AND(フラグ管理用!K229=1,フラグ管理用!G229=1),IF(OR(S235&lt;&gt;0,T235&lt;&gt;0,W235&lt;&gt;0,X235&lt;&gt;0),"error",""),""))</f>
        <v/>
      </c>
      <c r="BE235" s="422" t="str">
        <f t="shared" si="84"/>
        <v/>
      </c>
      <c r="BF235" s="422" t="str">
        <f t="shared" si="85"/>
        <v/>
      </c>
      <c r="BG235" s="422"/>
      <c r="BH235" s="422" t="str">
        <f t="shared" si="70"/>
        <v/>
      </c>
      <c r="BI235" s="422" t="str">
        <f t="shared" si="71"/>
        <v/>
      </c>
      <c r="BJ235" s="422" t="str">
        <f t="shared" si="72"/>
        <v/>
      </c>
      <c r="BK235" s="422" t="str">
        <f>IF(E235="","",IF(フラグ管理用!AD229=2,IF(AND(フラグ管理用!E229=2,フラグ管理用!AA229=1),"","error"),""))</f>
        <v/>
      </c>
      <c r="BL235" s="422" t="str">
        <f>IF(E235="","",IF(AND(フラグ管理用!E229=1,フラグ管理用!K229=1,H235&lt;&gt;"妊娠出産子育て支援交付金"),"error",""))</f>
        <v/>
      </c>
      <c r="BM235" s="422"/>
      <c r="BN235" s="422" t="str">
        <f t="shared" si="73"/>
        <v/>
      </c>
      <c r="BO235" s="422" t="str">
        <f>IF(E235="","",IF(フラグ管理用!AF229=29,"error",IF(AND(フラグ管理用!AO229="事業始期_通常",フラグ管理用!AF229&lt;17),"error",IF(AND(フラグ管理用!AO229="事業始期_補助",フラグ管理用!AF229&lt;14),"error",""))))</f>
        <v/>
      </c>
      <c r="BP235" s="422" t="str">
        <f t="shared" si="74"/>
        <v/>
      </c>
      <c r="BQ235" s="422" t="str">
        <f>IF(E235="","",IF(AND(フラグ管理用!AP229="事業終期_通常",OR(フラグ管理用!AG229&lt;17,フラグ管理用!AG229&gt;28)),"error",IF(AND(フラグ管理用!AP229="事業終期_基金",フラグ管理用!AG229&lt;17),"error","")))</f>
        <v/>
      </c>
      <c r="BR235" s="422" t="str">
        <f>IF(E235="","",IF(VLOOKUP(AF235,―!$X$2:$Y$30,2,FALSE)&lt;=VLOOKUP(AG235,―!$X$2:$Y$30,2,FALSE),"","error"))</f>
        <v/>
      </c>
      <c r="BS235" s="422" t="str">
        <f t="shared" si="75"/>
        <v/>
      </c>
      <c r="BT235" s="422" t="str">
        <f t="shared" si="76"/>
        <v/>
      </c>
      <c r="BU235" s="422" t="str">
        <f>IF(E235="","",IF(AND(フラグ管理用!AQ229="予算区分_地単_通常",フラグ管理用!AL229&gt;3),"error",IF(AND(フラグ管理用!AQ229="予算区分_地単_検査等",フラグ管理用!AL229&gt;6),"error",IF(AND(フラグ管理用!AQ229="予算区分_補助",フラグ管理用!AL229&lt;7),"error",""))))</f>
        <v/>
      </c>
      <c r="BV235" s="452" t="str">
        <f>フラグ管理用!AW229</f>
        <v/>
      </c>
      <c r="BW235" s="457" t="str">
        <f t="shared" si="77"/>
        <v/>
      </c>
    </row>
    <row r="236" spans="1:75">
      <c r="A236" s="6"/>
      <c r="B236" s="14"/>
      <c r="C236" s="40">
        <v>206</v>
      </c>
      <c r="D236" s="50"/>
      <c r="E236" s="57"/>
      <c r="F236" s="57"/>
      <c r="G236" s="78"/>
      <c r="H236" s="86"/>
      <c r="I236" s="96" t="str">
        <f>IF(E236="補",VLOOKUP(H236,'事業名一覧 '!$A$3:$C$55,3,FALSE),"")</f>
        <v/>
      </c>
      <c r="J236" s="112"/>
      <c r="K236" s="112"/>
      <c r="L236" s="112"/>
      <c r="M236" s="112"/>
      <c r="N236" s="112"/>
      <c r="O236" s="112"/>
      <c r="P236" s="86"/>
      <c r="Q236" s="181" t="str">
        <f t="shared" si="65"/>
        <v/>
      </c>
      <c r="R236" s="194" t="str">
        <f t="shared" si="79"/>
        <v/>
      </c>
      <c r="S236" s="202"/>
      <c r="T236" s="213"/>
      <c r="U236" s="213"/>
      <c r="V236" s="213"/>
      <c r="W236" s="235"/>
      <c r="X236" s="235"/>
      <c r="Y236" s="213"/>
      <c r="Z236" s="213"/>
      <c r="AA236" s="86"/>
      <c r="AB236" s="112"/>
      <c r="AC236" s="112"/>
      <c r="AD236" s="112"/>
      <c r="AE236" s="57"/>
      <c r="AF236" s="57"/>
      <c r="AG236" s="57"/>
      <c r="AH236" s="321"/>
      <c r="AI236" s="321"/>
      <c r="AJ236" s="86"/>
      <c r="AK236" s="86"/>
      <c r="AL236" s="354"/>
      <c r="AM236" s="372"/>
      <c r="AN236" s="381"/>
      <c r="AO236" s="392" t="str">
        <f t="shared" si="66"/>
        <v/>
      </c>
      <c r="AP236" s="397" t="str">
        <f t="shared" si="80"/>
        <v/>
      </c>
      <c r="AQ236" s="402" t="str">
        <f t="shared" si="78"/>
        <v/>
      </c>
      <c r="AR236" s="407" t="str">
        <f>IF(E236="","",IF(AND(フラグ管理用!G230=2,フラグ管理用!F230=1),"error",""))</f>
        <v/>
      </c>
      <c r="AS236" s="407" t="str">
        <f>IF(E236="","",IF(AND(フラグ管理用!G230=2,フラグ管理用!E230=1),"error",""))</f>
        <v/>
      </c>
      <c r="AT236" s="415" t="str">
        <f t="shared" si="81"/>
        <v/>
      </c>
      <c r="AU236" s="422" t="str">
        <f>IF(E236="","",IF(フラグ管理用!AX230=1,"",IF(AND(フラグ管理用!E230=1,フラグ管理用!J230=1),"",IF(AND(フラグ管理用!E230=2,フラグ管理用!F230=1,フラグ管理用!J230=1),"",IF(AND(フラグ管理用!E230=2,フラグ管理用!F230=2,フラグ管理用!G230=1),"",IF(AND(フラグ管理用!E230=2,フラグ管理用!F230=2,フラグ管理用!G230=2,フラグ管理用!K230=1),"","error"))))))</f>
        <v/>
      </c>
      <c r="AV236" s="428" t="str">
        <f t="shared" si="82"/>
        <v/>
      </c>
      <c r="AW236" s="428" t="str">
        <f t="shared" si="67"/>
        <v/>
      </c>
      <c r="AX236" s="428" t="str">
        <f t="shared" si="68"/>
        <v/>
      </c>
      <c r="AY236" s="428" t="str">
        <f>IF(E236="","",IF(AND(フラグ管理用!J230=1,フラグ管理用!O230=1),"",IF(AND(フラグ管理用!K230=1,フラグ管理用!O230&gt;1,フラグ管理用!G230=1),"","error")))</f>
        <v/>
      </c>
      <c r="AZ236" s="428" t="str">
        <f>IF(E236="","",IF(AND(フラグ管理用!O230=10,ISBLANK(P236)=FALSE),"",IF(AND(フラグ管理用!O230&lt;10,ISBLANK(P236)=TRUE),"","error")))</f>
        <v/>
      </c>
      <c r="BA236" s="422" t="str">
        <f t="shared" si="69"/>
        <v/>
      </c>
      <c r="BB236" s="422" t="str">
        <f t="shared" si="83"/>
        <v/>
      </c>
      <c r="BC236" s="422" t="str">
        <f>IF(E236="","",IF(AND(フラグ管理用!F230=2,フラグ管理用!J230=1),IF(OR(U236&lt;&gt;0,V236&lt;&gt;0,W236&lt;&gt;0,X236&lt;&gt;0),"error",""),""))</f>
        <v/>
      </c>
      <c r="BD236" s="422" t="str">
        <f>IF(E236="","",IF(AND(フラグ管理用!K230=1,フラグ管理用!G230=1),IF(OR(S236&lt;&gt;0,T236&lt;&gt;0,W236&lt;&gt;0,X236&lt;&gt;0),"error",""),""))</f>
        <v/>
      </c>
      <c r="BE236" s="422" t="str">
        <f t="shared" si="84"/>
        <v/>
      </c>
      <c r="BF236" s="422" t="str">
        <f t="shared" si="85"/>
        <v/>
      </c>
      <c r="BG236" s="422"/>
      <c r="BH236" s="422" t="str">
        <f t="shared" si="70"/>
        <v/>
      </c>
      <c r="BI236" s="422" t="str">
        <f t="shared" si="71"/>
        <v/>
      </c>
      <c r="BJ236" s="422" t="str">
        <f t="shared" si="72"/>
        <v/>
      </c>
      <c r="BK236" s="422" t="str">
        <f>IF(E236="","",IF(フラグ管理用!AD230=2,IF(AND(フラグ管理用!E230=2,フラグ管理用!AA230=1),"","error"),""))</f>
        <v/>
      </c>
      <c r="BL236" s="422" t="str">
        <f>IF(E236="","",IF(AND(フラグ管理用!E230=1,フラグ管理用!K230=1,H236&lt;&gt;"妊娠出産子育て支援交付金"),"error",""))</f>
        <v/>
      </c>
      <c r="BM236" s="422"/>
      <c r="BN236" s="422" t="str">
        <f t="shared" si="73"/>
        <v/>
      </c>
      <c r="BO236" s="422" t="str">
        <f>IF(E236="","",IF(フラグ管理用!AF230=29,"error",IF(AND(フラグ管理用!AO230="事業始期_通常",フラグ管理用!AF230&lt;17),"error",IF(AND(フラグ管理用!AO230="事業始期_補助",フラグ管理用!AF230&lt;14),"error",""))))</f>
        <v/>
      </c>
      <c r="BP236" s="422" t="str">
        <f t="shared" si="74"/>
        <v/>
      </c>
      <c r="BQ236" s="422" t="str">
        <f>IF(E236="","",IF(AND(フラグ管理用!AP230="事業終期_通常",OR(フラグ管理用!AG230&lt;17,フラグ管理用!AG230&gt;28)),"error",IF(AND(フラグ管理用!AP230="事業終期_基金",フラグ管理用!AG230&lt;17),"error","")))</f>
        <v/>
      </c>
      <c r="BR236" s="422" t="str">
        <f>IF(E236="","",IF(VLOOKUP(AF236,―!$X$2:$Y$30,2,FALSE)&lt;=VLOOKUP(AG236,―!$X$2:$Y$30,2,FALSE),"","error"))</f>
        <v/>
      </c>
      <c r="BS236" s="422" t="str">
        <f t="shared" si="75"/>
        <v/>
      </c>
      <c r="BT236" s="422" t="str">
        <f t="shared" si="76"/>
        <v/>
      </c>
      <c r="BU236" s="422" t="str">
        <f>IF(E236="","",IF(AND(フラグ管理用!AQ230="予算区分_地単_通常",フラグ管理用!AL230&gt;3),"error",IF(AND(フラグ管理用!AQ230="予算区分_地単_検査等",フラグ管理用!AL230&gt;6),"error",IF(AND(フラグ管理用!AQ230="予算区分_補助",フラグ管理用!AL230&lt;7),"error",""))))</f>
        <v/>
      </c>
      <c r="BV236" s="452" t="str">
        <f>フラグ管理用!AW230</f>
        <v/>
      </c>
      <c r="BW236" s="457" t="str">
        <f t="shared" si="77"/>
        <v/>
      </c>
    </row>
    <row r="237" spans="1:75">
      <c r="A237" s="6"/>
      <c r="B237" s="14"/>
      <c r="C237" s="40">
        <v>207</v>
      </c>
      <c r="D237" s="50"/>
      <c r="E237" s="57"/>
      <c r="F237" s="57"/>
      <c r="G237" s="78"/>
      <c r="H237" s="86"/>
      <c r="I237" s="96" t="str">
        <f>IF(E237="補",VLOOKUP(H237,'事業名一覧 '!$A$3:$C$55,3,FALSE),"")</f>
        <v/>
      </c>
      <c r="J237" s="112"/>
      <c r="K237" s="112"/>
      <c r="L237" s="112"/>
      <c r="M237" s="112"/>
      <c r="N237" s="112"/>
      <c r="O237" s="112"/>
      <c r="P237" s="86"/>
      <c r="Q237" s="181" t="str">
        <f t="shared" si="65"/>
        <v/>
      </c>
      <c r="R237" s="194" t="str">
        <f t="shared" si="79"/>
        <v/>
      </c>
      <c r="S237" s="202"/>
      <c r="T237" s="213"/>
      <c r="U237" s="213"/>
      <c r="V237" s="213"/>
      <c r="W237" s="235"/>
      <c r="X237" s="235"/>
      <c r="Y237" s="213"/>
      <c r="Z237" s="213"/>
      <c r="AA237" s="86"/>
      <c r="AB237" s="112"/>
      <c r="AC237" s="112"/>
      <c r="AD237" s="112"/>
      <c r="AE237" s="57"/>
      <c r="AF237" s="57"/>
      <c r="AG237" s="57"/>
      <c r="AH237" s="321"/>
      <c r="AI237" s="321"/>
      <c r="AJ237" s="86"/>
      <c r="AK237" s="86"/>
      <c r="AL237" s="354"/>
      <c r="AM237" s="372"/>
      <c r="AN237" s="381"/>
      <c r="AO237" s="392" t="str">
        <f t="shared" si="66"/>
        <v/>
      </c>
      <c r="AP237" s="397" t="str">
        <f t="shared" si="80"/>
        <v/>
      </c>
      <c r="AQ237" s="402" t="str">
        <f t="shared" si="78"/>
        <v/>
      </c>
      <c r="AR237" s="407" t="str">
        <f>IF(E237="","",IF(AND(フラグ管理用!G231=2,フラグ管理用!F231=1),"error",""))</f>
        <v/>
      </c>
      <c r="AS237" s="407" t="str">
        <f>IF(E237="","",IF(AND(フラグ管理用!G231=2,フラグ管理用!E231=1),"error",""))</f>
        <v/>
      </c>
      <c r="AT237" s="415" t="str">
        <f t="shared" si="81"/>
        <v/>
      </c>
      <c r="AU237" s="422" t="str">
        <f>IF(E237="","",IF(フラグ管理用!AX231=1,"",IF(AND(フラグ管理用!E231=1,フラグ管理用!J231=1),"",IF(AND(フラグ管理用!E231=2,フラグ管理用!F231=1,フラグ管理用!J231=1),"",IF(AND(フラグ管理用!E231=2,フラグ管理用!F231=2,フラグ管理用!G231=1),"",IF(AND(フラグ管理用!E231=2,フラグ管理用!F231=2,フラグ管理用!G231=2,フラグ管理用!K231=1),"","error"))))))</f>
        <v/>
      </c>
      <c r="AV237" s="428" t="str">
        <f t="shared" si="82"/>
        <v/>
      </c>
      <c r="AW237" s="428" t="str">
        <f t="shared" si="67"/>
        <v/>
      </c>
      <c r="AX237" s="428" t="str">
        <f t="shared" si="68"/>
        <v/>
      </c>
      <c r="AY237" s="428" t="str">
        <f>IF(E237="","",IF(AND(フラグ管理用!J231=1,フラグ管理用!O231=1),"",IF(AND(フラグ管理用!K231=1,フラグ管理用!O231&gt;1,フラグ管理用!G231=1),"","error")))</f>
        <v/>
      </c>
      <c r="AZ237" s="428" t="str">
        <f>IF(E237="","",IF(AND(フラグ管理用!O231=10,ISBLANK(P237)=FALSE),"",IF(AND(フラグ管理用!O231&lt;10,ISBLANK(P237)=TRUE),"","error")))</f>
        <v/>
      </c>
      <c r="BA237" s="422" t="str">
        <f t="shared" si="69"/>
        <v/>
      </c>
      <c r="BB237" s="422" t="str">
        <f t="shared" si="83"/>
        <v/>
      </c>
      <c r="BC237" s="422" t="str">
        <f>IF(E237="","",IF(AND(フラグ管理用!F231=2,フラグ管理用!J231=1),IF(OR(U237&lt;&gt;0,V237&lt;&gt;0,W237&lt;&gt;0,X237&lt;&gt;0),"error",""),""))</f>
        <v/>
      </c>
      <c r="BD237" s="422" t="str">
        <f>IF(E237="","",IF(AND(フラグ管理用!K231=1,フラグ管理用!G231=1),IF(OR(S237&lt;&gt;0,T237&lt;&gt;0,W237&lt;&gt;0,X237&lt;&gt;0),"error",""),""))</f>
        <v/>
      </c>
      <c r="BE237" s="422" t="str">
        <f t="shared" si="84"/>
        <v/>
      </c>
      <c r="BF237" s="422" t="str">
        <f t="shared" si="85"/>
        <v/>
      </c>
      <c r="BG237" s="422"/>
      <c r="BH237" s="422" t="str">
        <f t="shared" si="70"/>
        <v/>
      </c>
      <c r="BI237" s="422" t="str">
        <f t="shared" si="71"/>
        <v/>
      </c>
      <c r="BJ237" s="422" t="str">
        <f t="shared" si="72"/>
        <v/>
      </c>
      <c r="BK237" s="422" t="str">
        <f>IF(E237="","",IF(フラグ管理用!AD231=2,IF(AND(フラグ管理用!E231=2,フラグ管理用!AA231=1),"","error"),""))</f>
        <v/>
      </c>
      <c r="BL237" s="422" t="str">
        <f>IF(E237="","",IF(AND(フラグ管理用!E231=1,フラグ管理用!K231=1,H237&lt;&gt;"妊娠出産子育て支援交付金"),"error",""))</f>
        <v/>
      </c>
      <c r="BM237" s="422"/>
      <c r="BN237" s="422" t="str">
        <f t="shared" si="73"/>
        <v/>
      </c>
      <c r="BO237" s="422" t="str">
        <f>IF(E237="","",IF(フラグ管理用!AF231=29,"error",IF(AND(フラグ管理用!AO231="事業始期_通常",フラグ管理用!AF231&lt;17),"error",IF(AND(フラグ管理用!AO231="事業始期_補助",フラグ管理用!AF231&lt;14),"error",""))))</f>
        <v/>
      </c>
      <c r="BP237" s="422" t="str">
        <f t="shared" si="74"/>
        <v/>
      </c>
      <c r="BQ237" s="422" t="str">
        <f>IF(E237="","",IF(AND(フラグ管理用!AP231="事業終期_通常",OR(フラグ管理用!AG231&lt;17,フラグ管理用!AG231&gt;28)),"error",IF(AND(フラグ管理用!AP231="事業終期_基金",フラグ管理用!AG231&lt;17),"error","")))</f>
        <v/>
      </c>
      <c r="BR237" s="422" t="str">
        <f>IF(E237="","",IF(VLOOKUP(AF237,―!$X$2:$Y$30,2,FALSE)&lt;=VLOOKUP(AG237,―!$X$2:$Y$30,2,FALSE),"","error"))</f>
        <v/>
      </c>
      <c r="BS237" s="422" t="str">
        <f t="shared" si="75"/>
        <v/>
      </c>
      <c r="BT237" s="422" t="str">
        <f t="shared" si="76"/>
        <v/>
      </c>
      <c r="BU237" s="422" t="str">
        <f>IF(E237="","",IF(AND(フラグ管理用!AQ231="予算区分_地単_通常",フラグ管理用!AL231&gt;3),"error",IF(AND(フラグ管理用!AQ231="予算区分_地単_検査等",フラグ管理用!AL231&gt;6),"error",IF(AND(フラグ管理用!AQ231="予算区分_補助",フラグ管理用!AL231&lt;7),"error",""))))</f>
        <v/>
      </c>
      <c r="BV237" s="452" t="str">
        <f>フラグ管理用!AW231</f>
        <v/>
      </c>
      <c r="BW237" s="457" t="str">
        <f t="shared" si="77"/>
        <v/>
      </c>
    </row>
    <row r="238" spans="1:75">
      <c r="A238" s="6"/>
      <c r="B238" s="14"/>
      <c r="C238" s="40">
        <v>208</v>
      </c>
      <c r="D238" s="50"/>
      <c r="E238" s="57"/>
      <c r="F238" s="57"/>
      <c r="G238" s="78"/>
      <c r="H238" s="86"/>
      <c r="I238" s="96" t="str">
        <f>IF(E238="補",VLOOKUP(H238,'事業名一覧 '!$A$3:$C$55,3,FALSE),"")</f>
        <v/>
      </c>
      <c r="J238" s="112"/>
      <c r="K238" s="112"/>
      <c r="L238" s="112"/>
      <c r="M238" s="112"/>
      <c r="N238" s="112"/>
      <c r="O238" s="112"/>
      <c r="P238" s="86"/>
      <c r="Q238" s="181" t="str">
        <f t="shared" si="65"/>
        <v/>
      </c>
      <c r="R238" s="194" t="str">
        <f t="shared" si="79"/>
        <v/>
      </c>
      <c r="S238" s="202"/>
      <c r="T238" s="213"/>
      <c r="U238" s="213"/>
      <c r="V238" s="213"/>
      <c r="W238" s="235"/>
      <c r="X238" s="235"/>
      <c r="Y238" s="213"/>
      <c r="Z238" s="213"/>
      <c r="AA238" s="86"/>
      <c r="AB238" s="112"/>
      <c r="AC238" s="112"/>
      <c r="AD238" s="112"/>
      <c r="AE238" s="57"/>
      <c r="AF238" s="57"/>
      <c r="AG238" s="57"/>
      <c r="AH238" s="321"/>
      <c r="AI238" s="321"/>
      <c r="AJ238" s="86"/>
      <c r="AK238" s="86"/>
      <c r="AL238" s="354"/>
      <c r="AM238" s="372"/>
      <c r="AN238" s="381"/>
      <c r="AO238" s="392" t="str">
        <f t="shared" si="66"/>
        <v/>
      </c>
      <c r="AP238" s="397" t="str">
        <f t="shared" si="80"/>
        <v/>
      </c>
      <c r="AQ238" s="402" t="str">
        <f t="shared" si="78"/>
        <v/>
      </c>
      <c r="AR238" s="407" t="str">
        <f>IF(E238="","",IF(AND(フラグ管理用!G232=2,フラグ管理用!F232=1),"error",""))</f>
        <v/>
      </c>
      <c r="AS238" s="407" t="str">
        <f>IF(E238="","",IF(AND(フラグ管理用!G232=2,フラグ管理用!E232=1),"error",""))</f>
        <v/>
      </c>
      <c r="AT238" s="415" t="str">
        <f t="shared" si="81"/>
        <v/>
      </c>
      <c r="AU238" s="422" t="str">
        <f>IF(E238="","",IF(フラグ管理用!AX232=1,"",IF(AND(フラグ管理用!E232=1,フラグ管理用!J232=1),"",IF(AND(フラグ管理用!E232=2,フラグ管理用!F232=1,フラグ管理用!J232=1),"",IF(AND(フラグ管理用!E232=2,フラグ管理用!F232=2,フラグ管理用!G232=1),"",IF(AND(フラグ管理用!E232=2,フラグ管理用!F232=2,フラグ管理用!G232=2,フラグ管理用!K232=1),"","error"))))))</f>
        <v/>
      </c>
      <c r="AV238" s="428" t="str">
        <f t="shared" si="82"/>
        <v/>
      </c>
      <c r="AW238" s="428" t="str">
        <f t="shared" si="67"/>
        <v/>
      </c>
      <c r="AX238" s="428" t="str">
        <f t="shared" si="68"/>
        <v/>
      </c>
      <c r="AY238" s="428" t="str">
        <f>IF(E238="","",IF(AND(フラグ管理用!J232=1,フラグ管理用!O232=1),"",IF(AND(フラグ管理用!K232=1,フラグ管理用!O232&gt;1,フラグ管理用!G232=1),"","error")))</f>
        <v/>
      </c>
      <c r="AZ238" s="428" t="str">
        <f>IF(E238="","",IF(AND(フラグ管理用!O232=10,ISBLANK(P238)=FALSE),"",IF(AND(フラグ管理用!O232&lt;10,ISBLANK(P238)=TRUE),"","error")))</f>
        <v/>
      </c>
      <c r="BA238" s="422" t="str">
        <f t="shared" si="69"/>
        <v/>
      </c>
      <c r="BB238" s="422" t="str">
        <f t="shared" si="83"/>
        <v/>
      </c>
      <c r="BC238" s="422" t="str">
        <f>IF(E238="","",IF(AND(フラグ管理用!F232=2,フラグ管理用!J232=1),IF(OR(U238&lt;&gt;0,V238&lt;&gt;0,W238&lt;&gt;0,X238&lt;&gt;0),"error",""),""))</f>
        <v/>
      </c>
      <c r="BD238" s="422" t="str">
        <f>IF(E238="","",IF(AND(フラグ管理用!K232=1,フラグ管理用!G232=1),IF(OR(S238&lt;&gt;0,T238&lt;&gt;0,W238&lt;&gt;0,X238&lt;&gt;0),"error",""),""))</f>
        <v/>
      </c>
      <c r="BE238" s="422" t="str">
        <f t="shared" si="84"/>
        <v/>
      </c>
      <c r="BF238" s="422" t="str">
        <f t="shared" si="85"/>
        <v/>
      </c>
      <c r="BG238" s="422"/>
      <c r="BH238" s="422" t="str">
        <f t="shared" si="70"/>
        <v/>
      </c>
      <c r="BI238" s="422" t="str">
        <f t="shared" si="71"/>
        <v/>
      </c>
      <c r="BJ238" s="422" t="str">
        <f t="shared" si="72"/>
        <v/>
      </c>
      <c r="BK238" s="422" t="str">
        <f>IF(E238="","",IF(フラグ管理用!AD232=2,IF(AND(フラグ管理用!E232=2,フラグ管理用!AA232=1),"","error"),""))</f>
        <v/>
      </c>
      <c r="BL238" s="422" t="str">
        <f>IF(E238="","",IF(AND(フラグ管理用!E232=1,フラグ管理用!K232=1,H238&lt;&gt;"妊娠出産子育て支援交付金"),"error",""))</f>
        <v/>
      </c>
      <c r="BM238" s="422"/>
      <c r="BN238" s="422" t="str">
        <f t="shared" si="73"/>
        <v/>
      </c>
      <c r="BO238" s="422" t="str">
        <f>IF(E238="","",IF(フラグ管理用!AF232=29,"error",IF(AND(フラグ管理用!AO232="事業始期_通常",フラグ管理用!AF232&lt;17),"error",IF(AND(フラグ管理用!AO232="事業始期_補助",フラグ管理用!AF232&lt;14),"error",""))))</f>
        <v/>
      </c>
      <c r="BP238" s="422" t="str">
        <f t="shared" si="74"/>
        <v/>
      </c>
      <c r="BQ238" s="422" t="str">
        <f>IF(E238="","",IF(AND(フラグ管理用!AP232="事業終期_通常",OR(フラグ管理用!AG232&lt;17,フラグ管理用!AG232&gt;28)),"error",IF(AND(フラグ管理用!AP232="事業終期_基金",フラグ管理用!AG232&lt;17),"error","")))</f>
        <v/>
      </c>
      <c r="BR238" s="422" t="str">
        <f>IF(E238="","",IF(VLOOKUP(AF238,―!$X$2:$Y$30,2,FALSE)&lt;=VLOOKUP(AG238,―!$X$2:$Y$30,2,FALSE),"","error"))</f>
        <v/>
      </c>
      <c r="BS238" s="422" t="str">
        <f t="shared" si="75"/>
        <v/>
      </c>
      <c r="BT238" s="422" t="str">
        <f t="shared" si="76"/>
        <v/>
      </c>
      <c r="BU238" s="422" t="str">
        <f>IF(E238="","",IF(AND(フラグ管理用!AQ232="予算区分_地単_通常",フラグ管理用!AL232&gt;3),"error",IF(AND(フラグ管理用!AQ232="予算区分_地単_検査等",フラグ管理用!AL232&gt;6),"error",IF(AND(フラグ管理用!AQ232="予算区分_補助",フラグ管理用!AL232&lt;7),"error",""))))</f>
        <v/>
      </c>
      <c r="BV238" s="452" t="str">
        <f>フラグ管理用!AW232</f>
        <v/>
      </c>
      <c r="BW238" s="457" t="str">
        <f t="shared" si="77"/>
        <v/>
      </c>
    </row>
    <row r="239" spans="1:75">
      <c r="A239" s="6"/>
      <c r="B239" s="14"/>
      <c r="C239" s="40">
        <v>209</v>
      </c>
      <c r="D239" s="50"/>
      <c r="E239" s="57"/>
      <c r="F239" s="57"/>
      <c r="G239" s="78"/>
      <c r="H239" s="86"/>
      <c r="I239" s="96" t="str">
        <f>IF(E239="補",VLOOKUP(H239,'事業名一覧 '!$A$3:$C$55,3,FALSE),"")</f>
        <v/>
      </c>
      <c r="J239" s="112"/>
      <c r="K239" s="112"/>
      <c r="L239" s="112"/>
      <c r="M239" s="112"/>
      <c r="N239" s="112"/>
      <c r="O239" s="112"/>
      <c r="P239" s="86"/>
      <c r="Q239" s="181" t="str">
        <f t="shared" si="65"/>
        <v/>
      </c>
      <c r="R239" s="194" t="str">
        <f t="shared" si="79"/>
        <v/>
      </c>
      <c r="S239" s="202"/>
      <c r="T239" s="213"/>
      <c r="U239" s="213"/>
      <c r="V239" s="213"/>
      <c r="W239" s="235"/>
      <c r="X239" s="235"/>
      <c r="Y239" s="213"/>
      <c r="Z239" s="213"/>
      <c r="AA239" s="86"/>
      <c r="AB239" s="112"/>
      <c r="AC239" s="112"/>
      <c r="AD239" s="112"/>
      <c r="AE239" s="57"/>
      <c r="AF239" s="57"/>
      <c r="AG239" s="57"/>
      <c r="AH239" s="321"/>
      <c r="AI239" s="321"/>
      <c r="AJ239" s="86"/>
      <c r="AK239" s="86"/>
      <c r="AL239" s="354"/>
      <c r="AM239" s="372"/>
      <c r="AN239" s="381"/>
      <c r="AO239" s="392" t="str">
        <f t="shared" si="66"/>
        <v/>
      </c>
      <c r="AP239" s="397" t="str">
        <f t="shared" si="80"/>
        <v/>
      </c>
      <c r="AQ239" s="402" t="str">
        <f t="shared" si="78"/>
        <v/>
      </c>
      <c r="AR239" s="407" t="str">
        <f>IF(E239="","",IF(AND(フラグ管理用!G233=2,フラグ管理用!F233=1),"error",""))</f>
        <v/>
      </c>
      <c r="AS239" s="407" t="str">
        <f>IF(E239="","",IF(AND(フラグ管理用!G233=2,フラグ管理用!E233=1),"error",""))</f>
        <v/>
      </c>
      <c r="AT239" s="415" t="str">
        <f t="shared" si="81"/>
        <v/>
      </c>
      <c r="AU239" s="422" t="str">
        <f>IF(E239="","",IF(フラグ管理用!AX233=1,"",IF(AND(フラグ管理用!E233=1,フラグ管理用!J233=1),"",IF(AND(フラグ管理用!E233=2,フラグ管理用!F233=1,フラグ管理用!J233=1),"",IF(AND(フラグ管理用!E233=2,フラグ管理用!F233=2,フラグ管理用!G233=1),"",IF(AND(フラグ管理用!E233=2,フラグ管理用!F233=2,フラグ管理用!G233=2,フラグ管理用!K233=1),"","error"))))))</f>
        <v/>
      </c>
      <c r="AV239" s="428" t="str">
        <f t="shared" si="82"/>
        <v/>
      </c>
      <c r="AW239" s="428" t="str">
        <f t="shared" si="67"/>
        <v/>
      </c>
      <c r="AX239" s="428" t="str">
        <f t="shared" si="68"/>
        <v/>
      </c>
      <c r="AY239" s="428" t="str">
        <f>IF(E239="","",IF(AND(フラグ管理用!J233=1,フラグ管理用!O233=1),"",IF(AND(フラグ管理用!K233=1,フラグ管理用!O233&gt;1,フラグ管理用!G233=1),"","error")))</f>
        <v/>
      </c>
      <c r="AZ239" s="428" t="str">
        <f>IF(E239="","",IF(AND(フラグ管理用!O233=10,ISBLANK(P239)=FALSE),"",IF(AND(フラグ管理用!O233&lt;10,ISBLANK(P239)=TRUE),"","error")))</f>
        <v/>
      </c>
      <c r="BA239" s="422" t="str">
        <f t="shared" si="69"/>
        <v/>
      </c>
      <c r="BB239" s="422" t="str">
        <f t="shared" si="83"/>
        <v/>
      </c>
      <c r="BC239" s="422" t="str">
        <f>IF(E239="","",IF(AND(フラグ管理用!F233=2,フラグ管理用!J233=1),IF(OR(U239&lt;&gt;0,V239&lt;&gt;0,W239&lt;&gt;0,X239&lt;&gt;0),"error",""),""))</f>
        <v/>
      </c>
      <c r="BD239" s="422" t="str">
        <f>IF(E239="","",IF(AND(フラグ管理用!K233=1,フラグ管理用!G233=1),IF(OR(S239&lt;&gt;0,T239&lt;&gt;0,W239&lt;&gt;0,X239&lt;&gt;0),"error",""),""))</f>
        <v/>
      </c>
      <c r="BE239" s="422" t="str">
        <f t="shared" si="84"/>
        <v/>
      </c>
      <c r="BF239" s="422" t="str">
        <f t="shared" si="85"/>
        <v/>
      </c>
      <c r="BG239" s="422"/>
      <c r="BH239" s="422" t="str">
        <f t="shared" si="70"/>
        <v/>
      </c>
      <c r="BI239" s="422" t="str">
        <f t="shared" si="71"/>
        <v/>
      </c>
      <c r="BJ239" s="422" t="str">
        <f t="shared" si="72"/>
        <v/>
      </c>
      <c r="BK239" s="422" t="str">
        <f>IF(E239="","",IF(フラグ管理用!AD233=2,IF(AND(フラグ管理用!E233=2,フラグ管理用!AA233=1),"","error"),""))</f>
        <v/>
      </c>
      <c r="BL239" s="422" t="str">
        <f>IF(E239="","",IF(AND(フラグ管理用!E233=1,フラグ管理用!K233=1,H239&lt;&gt;"妊娠出産子育て支援交付金"),"error",""))</f>
        <v/>
      </c>
      <c r="BM239" s="422"/>
      <c r="BN239" s="422" t="str">
        <f t="shared" si="73"/>
        <v/>
      </c>
      <c r="BO239" s="422" t="str">
        <f>IF(E239="","",IF(フラグ管理用!AF233=29,"error",IF(AND(フラグ管理用!AO233="事業始期_通常",フラグ管理用!AF233&lt;17),"error",IF(AND(フラグ管理用!AO233="事業始期_補助",フラグ管理用!AF233&lt;14),"error",""))))</f>
        <v/>
      </c>
      <c r="BP239" s="422" t="str">
        <f t="shared" si="74"/>
        <v/>
      </c>
      <c r="BQ239" s="422" t="str">
        <f>IF(E239="","",IF(AND(フラグ管理用!AP233="事業終期_通常",OR(フラグ管理用!AG233&lt;17,フラグ管理用!AG233&gt;28)),"error",IF(AND(フラグ管理用!AP233="事業終期_基金",フラグ管理用!AG233&lt;17),"error","")))</f>
        <v/>
      </c>
      <c r="BR239" s="422" t="str">
        <f>IF(E239="","",IF(VLOOKUP(AF239,―!$X$2:$Y$30,2,FALSE)&lt;=VLOOKUP(AG239,―!$X$2:$Y$30,2,FALSE),"","error"))</f>
        <v/>
      </c>
      <c r="BS239" s="422" t="str">
        <f t="shared" si="75"/>
        <v/>
      </c>
      <c r="BT239" s="422" t="str">
        <f t="shared" si="76"/>
        <v/>
      </c>
      <c r="BU239" s="422" t="str">
        <f>IF(E239="","",IF(AND(フラグ管理用!AQ233="予算区分_地単_通常",フラグ管理用!AL233&gt;3),"error",IF(AND(フラグ管理用!AQ233="予算区分_地単_検査等",フラグ管理用!AL233&gt;6),"error",IF(AND(フラグ管理用!AQ233="予算区分_補助",フラグ管理用!AL233&lt;7),"error",""))))</f>
        <v/>
      </c>
      <c r="BV239" s="452" t="str">
        <f>フラグ管理用!AW233</f>
        <v/>
      </c>
      <c r="BW239" s="457" t="str">
        <f t="shared" si="77"/>
        <v/>
      </c>
    </row>
    <row r="240" spans="1:75">
      <c r="A240" s="6"/>
      <c r="B240" s="14"/>
      <c r="C240" s="40">
        <v>210</v>
      </c>
      <c r="D240" s="50"/>
      <c r="E240" s="57"/>
      <c r="F240" s="57"/>
      <c r="G240" s="78"/>
      <c r="H240" s="86"/>
      <c r="I240" s="96" t="str">
        <f>IF(E240="補",VLOOKUP(H240,'事業名一覧 '!$A$3:$C$55,3,FALSE),"")</f>
        <v/>
      </c>
      <c r="J240" s="112"/>
      <c r="K240" s="112"/>
      <c r="L240" s="112"/>
      <c r="M240" s="112"/>
      <c r="N240" s="112"/>
      <c r="O240" s="112"/>
      <c r="P240" s="86"/>
      <c r="Q240" s="181" t="str">
        <f t="shared" si="65"/>
        <v/>
      </c>
      <c r="R240" s="194" t="str">
        <f t="shared" si="79"/>
        <v/>
      </c>
      <c r="S240" s="202"/>
      <c r="T240" s="213"/>
      <c r="U240" s="213"/>
      <c r="V240" s="213"/>
      <c r="W240" s="235"/>
      <c r="X240" s="235"/>
      <c r="Y240" s="213"/>
      <c r="Z240" s="213"/>
      <c r="AA240" s="86"/>
      <c r="AB240" s="112"/>
      <c r="AC240" s="112"/>
      <c r="AD240" s="112"/>
      <c r="AE240" s="57"/>
      <c r="AF240" s="57"/>
      <c r="AG240" s="57"/>
      <c r="AH240" s="321"/>
      <c r="AI240" s="321"/>
      <c r="AJ240" s="86"/>
      <c r="AK240" s="86"/>
      <c r="AL240" s="354"/>
      <c r="AM240" s="372"/>
      <c r="AN240" s="381"/>
      <c r="AO240" s="392" t="str">
        <f t="shared" si="66"/>
        <v/>
      </c>
      <c r="AP240" s="397" t="str">
        <f t="shared" si="80"/>
        <v/>
      </c>
      <c r="AQ240" s="402" t="str">
        <f t="shared" si="78"/>
        <v/>
      </c>
      <c r="AR240" s="407" t="str">
        <f>IF(E240="","",IF(AND(フラグ管理用!G234=2,フラグ管理用!F234=1),"error",""))</f>
        <v/>
      </c>
      <c r="AS240" s="407" t="str">
        <f>IF(E240="","",IF(AND(フラグ管理用!G234=2,フラグ管理用!E234=1),"error",""))</f>
        <v/>
      </c>
      <c r="AT240" s="415" t="str">
        <f t="shared" si="81"/>
        <v/>
      </c>
      <c r="AU240" s="422" t="str">
        <f>IF(E240="","",IF(フラグ管理用!AX234=1,"",IF(AND(フラグ管理用!E234=1,フラグ管理用!J234=1),"",IF(AND(フラグ管理用!E234=2,フラグ管理用!F234=1,フラグ管理用!J234=1),"",IF(AND(フラグ管理用!E234=2,フラグ管理用!F234=2,フラグ管理用!G234=1),"",IF(AND(フラグ管理用!E234=2,フラグ管理用!F234=2,フラグ管理用!G234=2,フラグ管理用!K234=1),"","error"))))))</f>
        <v/>
      </c>
      <c r="AV240" s="428" t="str">
        <f t="shared" si="82"/>
        <v/>
      </c>
      <c r="AW240" s="428" t="str">
        <f t="shared" si="67"/>
        <v/>
      </c>
      <c r="AX240" s="428" t="str">
        <f t="shared" si="68"/>
        <v/>
      </c>
      <c r="AY240" s="428" t="str">
        <f>IF(E240="","",IF(AND(フラグ管理用!J234=1,フラグ管理用!O234=1),"",IF(AND(フラグ管理用!K234=1,フラグ管理用!O234&gt;1,フラグ管理用!G234=1),"","error")))</f>
        <v/>
      </c>
      <c r="AZ240" s="428" t="str">
        <f>IF(E240="","",IF(AND(フラグ管理用!O234=10,ISBLANK(P240)=FALSE),"",IF(AND(フラグ管理用!O234&lt;10,ISBLANK(P240)=TRUE),"","error")))</f>
        <v/>
      </c>
      <c r="BA240" s="422" t="str">
        <f t="shared" si="69"/>
        <v/>
      </c>
      <c r="BB240" s="422" t="str">
        <f t="shared" si="83"/>
        <v/>
      </c>
      <c r="BC240" s="422" t="str">
        <f>IF(E240="","",IF(AND(フラグ管理用!F234=2,フラグ管理用!J234=1),IF(OR(U240&lt;&gt;0,V240&lt;&gt;0,W240&lt;&gt;0,X240&lt;&gt;0),"error",""),""))</f>
        <v/>
      </c>
      <c r="BD240" s="422" t="str">
        <f>IF(E240="","",IF(AND(フラグ管理用!K234=1,フラグ管理用!G234=1),IF(OR(S240&lt;&gt;0,T240&lt;&gt;0,W240&lt;&gt;0,X240&lt;&gt;0),"error",""),""))</f>
        <v/>
      </c>
      <c r="BE240" s="422" t="str">
        <f t="shared" si="84"/>
        <v/>
      </c>
      <c r="BF240" s="422" t="str">
        <f t="shared" si="85"/>
        <v/>
      </c>
      <c r="BG240" s="422"/>
      <c r="BH240" s="422" t="str">
        <f t="shared" si="70"/>
        <v/>
      </c>
      <c r="BI240" s="422" t="str">
        <f t="shared" si="71"/>
        <v/>
      </c>
      <c r="BJ240" s="422" t="str">
        <f t="shared" si="72"/>
        <v/>
      </c>
      <c r="BK240" s="422" t="str">
        <f>IF(E240="","",IF(フラグ管理用!AD234=2,IF(AND(フラグ管理用!E234=2,フラグ管理用!AA234=1),"","error"),""))</f>
        <v/>
      </c>
      <c r="BL240" s="422" t="str">
        <f>IF(E240="","",IF(AND(フラグ管理用!E234=1,フラグ管理用!K234=1,H240&lt;&gt;"妊娠出産子育て支援交付金"),"error",""))</f>
        <v/>
      </c>
      <c r="BM240" s="422"/>
      <c r="BN240" s="422" t="str">
        <f t="shared" si="73"/>
        <v/>
      </c>
      <c r="BO240" s="422" t="str">
        <f>IF(E240="","",IF(フラグ管理用!AF234=29,"error",IF(AND(フラグ管理用!AO234="事業始期_通常",フラグ管理用!AF234&lt;17),"error",IF(AND(フラグ管理用!AO234="事業始期_補助",フラグ管理用!AF234&lt;14),"error",""))))</f>
        <v/>
      </c>
      <c r="BP240" s="422" t="str">
        <f t="shared" si="74"/>
        <v/>
      </c>
      <c r="BQ240" s="422" t="str">
        <f>IF(E240="","",IF(AND(フラグ管理用!AP234="事業終期_通常",OR(フラグ管理用!AG234&lt;17,フラグ管理用!AG234&gt;28)),"error",IF(AND(フラグ管理用!AP234="事業終期_基金",フラグ管理用!AG234&lt;17),"error","")))</f>
        <v/>
      </c>
      <c r="BR240" s="422" t="str">
        <f>IF(E240="","",IF(VLOOKUP(AF240,―!$X$2:$Y$30,2,FALSE)&lt;=VLOOKUP(AG240,―!$X$2:$Y$30,2,FALSE),"","error"))</f>
        <v/>
      </c>
      <c r="BS240" s="422" t="str">
        <f t="shared" si="75"/>
        <v/>
      </c>
      <c r="BT240" s="422" t="str">
        <f t="shared" si="76"/>
        <v/>
      </c>
      <c r="BU240" s="422" t="str">
        <f>IF(E240="","",IF(AND(フラグ管理用!AQ234="予算区分_地単_通常",フラグ管理用!AL234&gt;3),"error",IF(AND(フラグ管理用!AQ234="予算区分_地単_検査等",フラグ管理用!AL234&gt;6),"error",IF(AND(フラグ管理用!AQ234="予算区分_補助",フラグ管理用!AL234&lt;7),"error",""))))</f>
        <v/>
      </c>
      <c r="BV240" s="452" t="str">
        <f>フラグ管理用!AW234</f>
        <v/>
      </c>
      <c r="BW240" s="457" t="str">
        <f t="shared" si="77"/>
        <v/>
      </c>
    </row>
    <row r="241" spans="1:75">
      <c r="A241" s="6"/>
      <c r="B241" s="14"/>
      <c r="C241" s="40">
        <v>211</v>
      </c>
      <c r="D241" s="50"/>
      <c r="E241" s="57"/>
      <c r="F241" s="57"/>
      <c r="G241" s="78"/>
      <c r="H241" s="86"/>
      <c r="I241" s="96" t="str">
        <f>IF(E241="補",VLOOKUP(H241,'事業名一覧 '!$A$3:$C$55,3,FALSE),"")</f>
        <v/>
      </c>
      <c r="J241" s="112"/>
      <c r="K241" s="112"/>
      <c r="L241" s="112"/>
      <c r="M241" s="112"/>
      <c r="N241" s="112"/>
      <c r="O241" s="112"/>
      <c r="P241" s="86"/>
      <c r="Q241" s="181" t="str">
        <f t="shared" si="65"/>
        <v/>
      </c>
      <c r="R241" s="194" t="str">
        <f t="shared" si="79"/>
        <v/>
      </c>
      <c r="S241" s="202"/>
      <c r="T241" s="213"/>
      <c r="U241" s="213"/>
      <c r="V241" s="213"/>
      <c r="W241" s="235"/>
      <c r="X241" s="235"/>
      <c r="Y241" s="213"/>
      <c r="Z241" s="213"/>
      <c r="AA241" s="86"/>
      <c r="AB241" s="112"/>
      <c r="AC241" s="112"/>
      <c r="AD241" s="112"/>
      <c r="AE241" s="57"/>
      <c r="AF241" s="57"/>
      <c r="AG241" s="57"/>
      <c r="AH241" s="321"/>
      <c r="AI241" s="321"/>
      <c r="AJ241" s="86"/>
      <c r="AK241" s="86"/>
      <c r="AL241" s="354"/>
      <c r="AM241" s="372"/>
      <c r="AN241" s="381"/>
      <c r="AO241" s="392" t="str">
        <f t="shared" si="66"/>
        <v/>
      </c>
      <c r="AP241" s="397" t="str">
        <f t="shared" si="80"/>
        <v/>
      </c>
      <c r="AQ241" s="402" t="str">
        <f t="shared" si="78"/>
        <v/>
      </c>
      <c r="AR241" s="407" t="str">
        <f>IF(E241="","",IF(AND(フラグ管理用!G235=2,フラグ管理用!F235=1),"error",""))</f>
        <v/>
      </c>
      <c r="AS241" s="407" t="str">
        <f>IF(E241="","",IF(AND(フラグ管理用!G235=2,フラグ管理用!E235=1),"error",""))</f>
        <v/>
      </c>
      <c r="AT241" s="415" t="str">
        <f t="shared" si="81"/>
        <v/>
      </c>
      <c r="AU241" s="422" t="str">
        <f>IF(E241="","",IF(フラグ管理用!AX235=1,"",IF(AND(フラグ管理用!E235=1,フラグ管理用!J235=1),"",IF(AND(フラグ管理用!E235=2,フラグ管理用!F235=1,フラグ管理用!J235=1),"",IF(AND(フラグ管理用!E235=2,フラグ管理用!F235=2,フラグ管理用!G235=1),"",IF(AND(フラグ管理用!E235=2,フラグ管理用!F235=2,フラグ管理用!G235=2,フラグ管理用!K235=1),"","error"))))))</f>
        <v/>
      </c>
      <c r="AV241" s="428" t="str">
        <f t="shared" si="82"/>
        <v/>
      </c>
      <c r="AW241" s="428" t="str">
        <f t="shared" si="67"/>
        <v/>
      </c>
      <c r="AX241" s="428" t="str">
        <f t="shared" si="68"/>
        <v/>
      </c>
      <c r="AY241" s="428" t="str">
        <f>IF(E241="","",IF(AND(フラグ管理用!J235=1,フラグ管理用!O235=1),"",IF(AND(フラグ管理用!K235=1,フラグ管理用!O235&gt;1,フラグ管理用!G235=1),"","error")))</f>
        <v/>
      </c>
      <c r="AZ241" s="428" t="str">
        <f>IF(E241="","",IF(AND(フラグ管理用!O235=10,ISBLANK(P241)=FALSE),"",IF(AND(フラグ管理用!O235&lt;10,ISBLANK(P241)=TRUE),"","error")))</f>
        <v/>
      </c>
      <c r="BA241" s="422" t="str">
        <f t="shared" si="69"/>
        <v/>
      </c>
      <c r="BB241" s="422" t="str">
        <f t="shared" si="83"/>
        <v/>
      </c>
      <c r="BC241" s="422" t="str">
        <f>IF(E241="","",IF(AND(フラグ管理用!F235=2,フラグ管理用!J235=1),IF(OR(U241&lt;&gt;0,V241&lt;&gt;0,W241&lt;&gt;0,X241&lt;&gt;0),"error",""),""))</f>
        <v/>
      </c>
      <c r="BD241" s="422" t="str">
        <f>IF(E241="","",IF(AND(フラグ管理用!K235=1,フラグ管理用!G235=1),IF(OR(S241&lt;&gt;0,T241&lt;&gt;0,W241&lt;&gt;0,X241&lt;&gt;0),"error",""),""))</f>
        <v/>
      </c>
      <c r="BE241" s="422" t="str">
        <f t="shared" si="84"/>
        <v/>
      </c>
      <c r="BF241" s="422" t="str">
        <f t="shared" si="85"/>
        <v/>
      </c>
      <c r="BG241" s="422"/>
      <c r="BH241" s="422" t="str">
        <f t="shared" si="70"/>
        <v/>
      </c>
      <c r="BI241" s="422" t="str">
        <f t="shared" si="71"/>
        <v/>
      </c>
      <c r="BJ241" s="422" t="str">
        <f t="shared" si="72"/>
        <v/>
      </c>
      <c r="BK241" s="422" t="str">
        <f>IF(E241="","",IF(フラグ管理用!AD235=2,IF(AND(フラグ管理用!E235=2,フラグ管理用!AA235=1),"","error"),""))</f>
        <v/>
      </c>
      <c r="BL241" s="422" t="str">
        <f>IF(E241="","",IF(AND(フラグ管理用!E235=1,フラグ管理用!K235=1,H241&lt;&gt;"妊娠出産子育て支援交付金"),"error",""))</f>
        <v/>
      </c>
      <c r="BM241" s="422"/>
      <c r="BN241" s="422" t="str">
        <f t="shared" si="73"/>
        <v/>
      </c>
      <c r="BO241" s="422" t="str">
        <f>IF(E241="","",IF(フラグ管理用!AF235=29,"error",IF(AND(フラグ管理用!AO235="事業始期_通常",フラグ管理用!AF235&lt;17),"error",IF(AND(フラグ管理用!AO235="事業始期_補助",フラグ管理用!AF235&lt;14),"error",""))))</f>
        <v/>
      </c>
      <c r="BP241" s="422" t="str">
        <f t="shared" si="74"/>
        <v/>
      </c>
      <c r="BQ241" s="422" t="str">
        <f>IF(E241="","",IF(AND(フラグ管理用!AP235="事業終期_通常",OR(フラグ管理用!AG235&lt;17,フラグ管理用!AG235&gt;28)),"error",IF(AND(フラグ管理用!AP235="事業終期_基金",フラグ管理用!AG235&lt;17),"error","")))</f>
        <v/>
      </c>
      <c r="BR241" s="422" t="str">
        <f>IF(E241="","",IF(VLOOKUP(AF241,―!$X$2:$Y$30,2,FALSE)&lt;=VLOOKUP(AG241,―!$X$2:$Y$30,2,FALSE),"","error"))</f>
        <v/>
      </c>
      <c r="BS241" s="422" t="str">
        <f t="shared" si="75"/>
        <v/>
      </c>
      <c r="BT241" s="422" t="str">
        <f t="shared" si="76"/>
        <v/>
      </c>
      <c r="BU241" s="422" t="str">
        <f>IF(E241="","",IF(AND(フラグ管理用!AQ235="予算区分_地単_通常",フラグ管理用!AL235&gt;3),"error",IF(AND(フラグ管理用!AQ235="予算区分_地単_検査等",フラグ管理用!AL235&gt;6),"error",IF(AND(フラグ管理用!AQ235="予算区分_補助",フラグ管理用!AL235&lt;7),"error",""))))</f>
        <v/>
      </c>
      <c r="BV241" s="452" t="str">
        <f>フラグ管理用!AW235</f>
        <v/>
      </c>
      <c r="BW241" s="457" t="str">
        <f t="shared" si="77"/>
        <v/>
      </c>
    </row>
    <row r="242" spans="1:75">
      <c r="A242" s="6"/>
      <c r="B242" s="14"/>
      <c r="C242" s="40">
        <v>212</v>
      </c>
      <c r="D242" s="50"/>
      <c r="E242" s="57"/>
      <c r="F242" s="57"/>
      <c r="G242" s="78"/>
      <c r="H242" s="86"/>
      <c r="I242" s="96" t="str">
        <f>IF(E242="補",VLOOKUP(H242,'事業名一覧 '!$A$3:$C$55,3,FALSE),"")</f>
        <v/>
      </c>
      <c r="J242" s="112"/>
      <c r="K242" s="112"/>
      <c r="L242" s="112"/>
      <c r="M242" s="112"/>
      <c r="N242" s="112"/>
      <c r="O242" s="112"/>
      <c r="P242" s="86"/>
      <c r="Q242" s="181" t="str">
        <f t="shared" si="65"/>
        <v/>
      </c>
      <c r="R242" s="194" t="str">
        <f t="shared" si="79"/>
        <v/>
      </c>
      <c r="S242" s="202"/>
      <c r="T242" s="213"/>
      <c r="U242" s="213"/>
      <c r="V242" s="213"/>
      <c r="W242" s="235"/>
      <c r="X242" s="235"/>
      <c r="Y242" s="213"/>
      <c r="Z242" s="213"/>
      <c r="AA242" s="86"/>
      <c r="AB242" s="112"/>
      <c r="AC242" s="112"/>
      <c r="AD242" s="112"/>
      <c r="AE242" s="57"/>
      <c r="AF242" s="57"/>
      <c r="AG242" s="57"/>
      <c r="AH242" s="321"/>
      <c r="AI242" s="321"/>
      <c r="AJ242" s="86"/>
      <c r="AK242" s="86"/>
      <c r="AL242" s="354"/>
      <c r="AM242" s="372"/>
      <c r="AN242" s="381"/>
      <c r="AO242" s="392" t="str">
        <f t="shared" si="66"/>
        <v/>
      </c>
      <c r="AP242" s="397" t="str">
        <f t="shared" si="80"/>
        <v/>
      </c>
      <c r="AQ242" s="402" t="str">
        <f t="shared" si="78"/>
        <v/>
      </c>
      <c r="AR242" s="407" t="str">
        <f>IF(E242="","",IF(AND(フラグ管理用!G236=2,フラグ管理用!F236=1),"error",""))</f>
        <v/>
      </c>
      <c r="AS242" s="407" t="str">
        <f>IF(E242="","",IF(AND(フラグ管理用!G236=2,フラグ管理用!E236=1),"error",""))</f>
        <v/>
      </c>
      <c r="AT242" s="415" t="str">
        <f t="shared" si="81"/>
        <v/>
      </c>
      <c r="AU242" s="422" t="str">
        <f>IF(E242="","",IF(フラグ管理用!AX236=1,"",IF(AND(フラグ管理用!E236=1,フラグ管理用!J236=1),"",IF(AND(フラグ管理用!E236=2,フラグ管理用!F236=1,フラグ管理用!J236=1),"",IF(AND(フラグ管理用!E236=2,フラグ管理用!F236=2,フラグ管理用!G236=1),"",IF(AND(フラグ管理用!E236=2,フラグ管理用!F236=2,フラグ管理用!G236=2,フラグ管理用!K236=1),"","error"))))))</f>
        <v/>
      </c>
      <c r="AV242" s="428" t="str">
        <f t="shared" si="82"/>
        <v/>
      </c>
      <c r="AW242" s="428" t="str">
        <f t="shared" si="67"/>
        <v/>
      </c>
      <c r="AX242" s="428" t="str">
        <f t="shared" si="68"/>
        <v/>
      </c>
      <c r="AY242" s="428" t="str">
        <f>IF(E242="","",IF(AND(フラグ管理用!J236=1,フラグ管理用!O236=1),"",IF(AND(フラグ管理用!K236=1,フラグ管理用!O236&gt;1,フラグ管理用!G236=1),"","error")))</f>
        <v/>
      </c>
      <c r="AZ242" s="428" t="str">
        <f>IF(E242="","",IF(AND(フラグ管理用!O236=10,ISBLANK(P242)=FALSE),"",IF(AND(フラグ管理用!O236&lt;10,ISBLANK(P242)=TRUE),"","error")))</f>
        <v/>
      </c>
      <c r="BA242" s="422" t="str">
        <f t="shared" si="69"/>
        <v/>
      </c>
      <c r="BB242" s="422" t="str">
        <f t="shared" si="83"/>
        <v/>
      </c>
      <c r="BC242" s="422" t="str">
        <f>IF(E242="","",IF(AND(フラグ管理用!F236=2,フラグ管理用!J236=1),IF(OR(U242&lt;&gt;0,V242&lt;&gt;0,W242&lt;&gt;0,X242&lt;&gt;0),"error",""),""))</f>
        <v/>
      </c>
      <c r="BD242" s="422" t="str">
        <f>IF(E242="","",IF(AND(フラグ管理用!K236=1,フラグ管理用!G236=1),IF(OR(S242&lt;&gt;0,T242&lt;&gt;0,W242&lt;&gt;0,X242&lt;&gt;0),"error",""),""))</f>
        <v/>
      </c>
      <c r="BE242" s="422" t="str">
        <f t="shared" si="84"/>
        <v/>
      </c>
      <c r="BF242" s="422" t="str">
        <f t="shared" si="85"/>
        <v/>
      </c>
      <c r="BG242" s="422"/>
      <c r="BH242" s="422" t="str">
        <f t="shared" si="70"/>
        <v/>
      </c>
      <c r="BI242" s="422" t="str">
        <f t="shared" si="71"/>
        <v/>
      </c>
      <c r="BJ242" s="422" t="str">
        <f t="shared" si="72"/>
        <v/>
      </c>
      <c r="BK242" s="422" t="str">
        <f>IF(E242="","",IF(フラグ管理用!AD236=2,IF(AND(フラグ管理用!E236=2,フラグ管理用!AA236=1),"","error"),""))</f>
        <v/>
      </c>
      <c r="BL242" s="422" t="str">
        <f>IF(E242="","",IF(AND(フラグ管理用!E236=1,フラグ管理用!K236=1,H242&lt;&gt;"妊娠出産子育て支援交付金"),"error",""))</f>
        <v/>
      </c>
      <c r="BM242" s="422"/>
      <c r="BN242" s="422" t="str">
        <f t="shared" si="73"/>
        <v/>
      </c>
      <c r="BO242" s="422" t="str">
        <f>IF(E242="","",IF(フラグ管理用!AF236=29,"error",IF(AND(フラグ管理用!AO236="事業始期_通常",フラグ管理用!AF236&lt;17),"error",IF(AND(フラグ管理用!AO236="事業始期_補助",フラグ管理用!AF236&lt;14),"error",""))))</f>
        <v/>
      </c>
      <c r="BP242" s="422" t="str">
        <f t="shared" si="74"/>
        <v/>
      </c>
      <c r="BQ242" s="422" t="str">
        <f>IF(E242="","",IF(AND(フラグ管理用!AP236="事業終期_通常",OR(フラグ管理用!AG236&lt;17,フラグ管理用!AG236&gt;28)),"error",IF(AND(フラグ管理用!AP236="事業終期_基金",フラグ管理用!AG236&lt;17),"error","")))</f>
        <v/>
      </c>
      <c r="BR242" s="422" t="str">
        <f>IF(E242="","",IF(VLOOKUP(AF242,―!$X$2:$Y$30,2,FALSE)&lt;=VLOOKUP(AG242,―!$X$2:$Y$30,2,FALSE),"","error"))</f>
        <v/>
      </c>
      <c r="BS242" s="422" t="str">
        <f t="shared" si="75"/>
        <v/>
      </c>
      <c r="BT242" s="422" t="str">
        <f t="shared" si="76"/>
        <v/>
      </c>
      <c r="BU242" s="422" t="str">
        <f>IF(E242="","",IF(AND(フラグ管理用!AQ236="予算区分_地単_通常",フラグ管理用!AL236&gt;3),"error",IF(AND(フラグ管理用!AQ236="予算区分_地単_検査等",フラグ管理用!AL236&gt;6),"error",IF(AND(フラグ管理用!AQ236="予算区分_補助",フラグ管理用!AL236&lt;7),"error",""))))</f>
        <v/>
      </c>
      <c r="BV242" s="452" t="str">
        <f>フラグ管理用!AW236</f>
        <v/>
      </c>
      <c r="BW242" s="457" t="str">
        <f t="shared" si="77"/>
        <v/>
      </c>
    </row>
    <row r="243" spans="1:75">
      <c r="A243" s="6"/>
      <c r="B243" s="14"/>
      <c r="C243" s="40">
        <v>213</v>
      </c>
      <c r="D243" s="50"/>
      <c r="E243" s="57"/>
      <c r="F243" s="57"/>
      <c r="G243" s="78"/>
      <c r="H243" s="86"/>
      <c r="I243" s="96" t="str">
        <f>IF(E243="補",VLOOKUP(H243,'事業名一覧 '!$A$3:$C$55,3,FALSE),"")</f>
        <v/>
      </c>
      <c r="J243" s="112"/>
      <c r="K243" s="112"/>
      <c r="L243" s="112"/>
      <c r="M243" s="112"/>
      <c r="N243" s="112"/>
      <c r="O243" s="112"/>
      <c r="P243" s="86"/>
      <c r="Q243" s="181" t="str">
        <f t="shared" si="65"/>
        <v/>
      </c>
      <c r="R243" s="194" t="str">
        <f t="shared" si="79"/>
        <v/>
      </c>
      <c r="S243" s="202"/>
      <c r="T243" s="213"/>
      <c r="U243" s="213"/>
      <c r="V243" s="213"/>
      <c r="W243" s="235"/>
      <c r="X243" s="235"/>
      <c r="Y243" s="213"/>
      <c r="Z243" s="213"/>
      <c r="AA243" s="86"/>
      <c r="AB243" s="112"/>
      <c r="AC243" s="112"/>
      <c r="AD243" s="112"/>
      <c r="AE243" s="57"/>
      <c r="AF243" s="57"/>
      <c r="AG243" s="57"/>
      <c r="AH243" s="321"/>
      <c r="AI243" s="321"/>
      <c r="AJ243" s="86"/>
      <c r="AK243" s="86"/>
      <c r="AL243" s="354"/>
      <c r="AM243" s="372"/>
      <c r="AN243" s="381"/>
      <c r="AO243" s="392" t="str">
        <f t="shared" si="66"/>
        <v/>
      </c>
      <c r="AP243" s="397" t="str">
        <f t="shared" si="80"/>
        <v/>
      </c>
      <c r="AQ243" s="402" t="str">
        <f t="shared" si="78"/>
        <v/>
      </c>
      <c r="AR243" s="407" t="str">
        <f>IF(E243="","",IF(AND(フラグ管理用!G237=2,フラグ管理用!F237=1),"error",""))</f>
        <v/>
      </c>
      <c r="AS243" s="407" t="str">
        <f>IF(E243="","",IF(AND(フラグ管理用!G237=2,フラグ管理用!E237=1),"error",""))</f>
        <v/>
      </c>
      <c r="AT243" s="415" t="str">
        <f t="shared" si="81"/>
        <v/>
      </c>
      <c r="AU243" s="422" t="str">
        <f>IF(E243="","",IF(フラグ管理用!AX237=1,"",IF(AND(フラグ管理用!E237=1,フラグ管理用!J237=1),"",IF(AND(フラグ管理用!E237=2,フラグ管理用!F237=1,フラグ管理用!J237=1),"",IF(AND(フラグ管理用!E237=2,フラグ管理用!F237=2,フラグ管理用!G237=1),"",IF(AND(フラグ管理用!E237=2,フラグ管理用!F237=2,フラグ管理用!G237=2,フラグ管理用!K237=1),"","error"))))))</f>
        <v/>
      </c>
      <c r="AV243" s="428" t="str">
        <f t="shared" si="82"/>
        <v/>
      </c>
      <c r="AW243" s="428" t="str">
        <f t="shared" si="67"/>
        <v/>
      </c>
      <c r="AX243" s="428" t="str">
        <f t="shared" si="68"/>
        <v/>
      </c>
      <c r="AY243" s="428" t="str">
        <f>IF(E243="","",IF(AND(フラグ管理用!J237=1,フラグ管理用!O237=1),"",IF(AND(フラグ管理用!K237=1,フラグ管理用!O237&gt;1,フラグ管理用!G237=1),"","error")))</f>
        <v/>
      </c>
      <c r="AZ243" s="428" t="str">
        <f>IF(E243="","",IF(AND(フラグ管理用!O237=10,ISBLANK(P243)=FALSE),"",IF(AND(フラグ管理用!O237&lt;10,ISBLANK(P243)=TRUE),"","error")))</f>
        <v/>
      </c>
      <c r="BA243" s="422" t="str">
        <f t="shared" si="69"/>
        <v/>
      </c>
      <c r="BB243" s="422" t="str">
        <f t="shared" si="83"/>
        <v/>
      </c>
      <c r="BC243" s="422" t="str">
        <f>IF(E243="","",IF(AND(フラグ管理用!F237=2,フラグ管理用!J237=1),IF(OR(U243&lt;&gt;0,V243&lt;&gt;0,W243&lt;&gt;0,X243&lt;&gt;0),"error",""),""))</f>
        <v/>
      </c>
      <c r="BD243" s="422" t="str">
        <f>IF(E243="","",IF(AND(フラグ管理用!K237=1,フラグ管理用!G237=1),IF(OR(S243&lt;&gt;0,T243&lt;&gt;0,W243&lt;&gt;0,X243&lt;&gt;0),"error",""),""))</f>
        <v/>
      </c>
      <c r="BE243" s="422" t="str">
        <f t="shared" si="84"/>
        <v/>
      </c>
      <c r="BF243" s="422" t="str">
        <f t="shared" si="85"/>
        <v/>
      </c>
      <c r="BG243" s="422"/>
      <c r="BH243" s="422" t="str">
        <f t="shared" si="70"/>
        <v/>
      </c>
      <c r="BI243" s="422" t="str">
        <f t="shared" si="71"/>
        <v/>
      </c>
      <c r="BJ243" s="422" t="str">
        <f t="shared" si="72"/>
        <v/>
      </c>
      <c r="BK243" s="422" t="str">
        <f>IF(E243="","",IF(フラグ管理用!AD237=2,IF(AND(フラグ管理用!E237=2,フラグ管理用!AA237=1),"","error"),""))</f>
        <v/>
      </c>
      <c r="BL243" s="422" t="str">
        <f>IF(E243="","",IF(AND(フラグ管理用!E237=1,フラグ管理用!K237=1,H243&lt;&gt;"妊娠出産子育て支援交付金"),"error",""))</f>
        <v/>
      </c>
      <c r="BM243" s="422"/>
      <c r="BN243" s="422" t="str">
        <f t="shared" si="73"/>
        <v/>
      </c>
      <c r="BO243" s="422" t="str">
        <f>IF(E243="","",IF(フラグ管理用!AF237=29,"error",IF(AND(フラグ管理用!AO237="事業始期_通常",フラグ管理用!AF237&lt;17),"error",IF(AND(フラグ管理用!AO237="事業始期_補助",フラグ管理用!AF237&lt;14),"error",""))))</f>
        <v/>
      </c>
      <c r="BP243" s="422" t="str">
        <f t="shared" si="74"/>
        <v/>
      </c>
      <c r="BQ243" s="422" t="str">
        <f>IF(E243="","",IF(AND(フラグ管理用!AP237="事業終期_通常",OR(フラグ管理用!AG237&lt;17,フラグ管理用!AG237&gt;28)),"error",IF(AND(フラグ管理用!AP237="事業終期_基金",フラグ管理用!AG237&lt;17),"error","")))</f>
        <v/>
      </c>
      <c r="BR243" s="422" t="str">
        <f>IF(E243="","",IF(VLOOKUP(AF243,―!$X$2:$Y$30,2,FALSE)&lt;=VLOOKUP(AG243,―!$X$2:$Y$30,2,FALSE),"","error"))</f>
        <v/>
      </c>
      <c r="BS243" s="422" t="str">
        <f t="shared" si="75"/>
        <v/>
      </c>
      <c r="BT243" s="422" t="str">
        <f t="shared" si="76"/>
        <v/>
      </c>
      <c r="BU243" s="422" t="str">
        <f>IF(E243="","",IF(AND(フラグ管理用!AQ237="予算区分_地単_通常",フラグ管理用!AL237&gt;3),"error",IF(AND(フラグ管理用!AQ237="予算区分_地単_検査等",フラグ管理用!AL237&gt;6),"error",IF(AND(フラグ管理用!AQ237="予算区分_補助",フラグ管理用!AL237&lt;7),"error",""))))</f>
        <v/>
      </c>
      <c r="BV243" s="452" t="str">
        <f>フラグ管理用!AW237</f>
        <v/>
      </c>
      <c r="BW243" s="457" t="str">
        <f t="shared" si="77"/>
        <v/>
      </c>
    </row>
    <row r="244" spans="1:75">
      <c r="A244" s="6"/>
      <c r="B244" s="14"/>
      <c r="C244" s="40">
        <v>214</v>
      </c>
      <c r="D244" s="50"/>
      <c r="E244" s="57"/>
      <c r="F244" s="57"/>
      <c r="G244" s="78"/>
      <c r="H244" s="86"/>
      <c r="I244" s="96" t="str">
        <f>IF(E244="補",VLOOKUP(H244,'事業名一覧 '!$A$3:$C$55,3,FALSE),"")</f>
        <v/>
      </c>
      <c r="J244" s="112"/>
      <c r="K244" s="112"/>
      <c r="L244" s="112"/>
      <c r="M244" s="112"/>
      <c r="N244" s="112"/>
      <c r="O244" s="112"/>
      <c r="P244" s="86"/>
      <c r="Q244" s="181" t="str">
        <f t="shared" si="65"/>
        <v/>
      </c>
      <c r="R244" s="194" t="str">
        <f t="shared" si="79"/>
        <v/>
      </c>
      <c r="S244" s="202"/>
      <c r="T244" s="213"/>
      <c r="U244" s="213"/>
      <c r="V244" s="213"/>
      <c r="W244" s="235"/>
      <c r="X244" s="235"/>
      <c r="Y244" s="213"/>
      <c r="Z244" s="213"/>
      <c r="AA244" s="86"/>
      <c r="AB244" s="112"/>
      <c r="AC244" s="112"/>
      <c r="AD244" s="112"/>
      <c r="AE244" s="57"/>
      <c r="AF244" s="57"/>
      <c r="AG244" s="57"/>
      <c r="AH244" s="321"/>
      <c r="AI244" s="321"/>
      <c r="AJ244" s="86"/>
      <c r="AK244" s="86"/>
      <c r="AL244" s="354"/>
      <c r="AM244" s="372"/>
      <c r="AN244" s="381"/>
      <c r="AO244" s="392" t="str">
        <f t="shared" si="66"/>
        <v/>
      </c>
      <c r="AP244" s="397" t="str">
        <f t="shared" si="80"/>
        <v/>
      </c>
      <c r="AQ244" s="402" t="str">
        <f t="shared" si="78"/>
        <v/>
      </c>
      <c r="AR244" s="407" t="str">
        <f>IF(E244="","",IF(AND(フラグ管理用!G238=2,フラグ管理用!F238=1),"error",""))</f>
        <v/>
      </c>
      <c r="AS244" s="407" t="str">
        <f>IF(E244="","",IF(AND(フラグ管理用!G238=2,フラグ管理用!E238=1),"error",""))</f>
        <v/>
      </c>
      <c r="AT244" s="415" t="str">
        <f t="shared" si="81"/>
        <v/>
      </c>
      <c r="AU244" s="422" t="str">
        <f>IF(E244="","",IF(フラグ管理用!AX238=1,"",IF(AND(フラグ管理用!E238=1,フラグ管理用!J238=1),"",IF(AND(フラグ管理用!E238=2,フラグ管理用!F238=1,フラグ管理用!J238=1),"",IF(AND(フラグ管理用!E238=2,フラグ管理用!F238=2,フラグ管理用!G238=1),"",IF(AND(フラグ管理用!E238=2,フラグ管理用!F238=2,フラグ管理用!G238=2,フラグ管理用!K238=1),"","error"))))))</f>
        <v/>
      </c>
      <c r="AV244" s="428" t="str">
        <f t="shared" si="82"/>
        <v/>
      </c>
      <c r="AW244" s="428" t="str">
        <f t="shared" si="67"/>
        <v/>
      </c>
      <c r="AX244" s="428" t="str">
        <f t="shared" si="68"/>
        <v/>
      </c>
      <c r="AY244" s="428" t="str">
        <f>IF(E244="","",IF(AND(フラグ管理用!J238=1,フラグ管理用!O238=1),"",IF(AND(フラグ管理用!K238=1,フラグ管理用!O238&gt;1,フラグ管理用!G238=1),"","error")))</f>
        <v/>
      </c>
      <c r="AZ244" s="428" t="str">
        <f>IF(E244="","",IF(AND(フラグ管理用!O238=10,ISBLANK(P244)=FALSE),"",IF(AND(フラグ管理用!O238&lt;10,ISBLANK(P244)=TRUE),"","error")))</f>
        <v/>
      </c>
      <c r="BA244" s="422" t="str">
        <f t="shared" si="69"/>
        <v/>
      </c>
      <c r="BB244" s="422" t="str">
        <f t="shared" si="83"/>
        <v/>
      </c>
      <c r="BC244" s="422" t="str">
        <f>IF(E244="","",IF(AND(フラグ管理用!F238=2,フラグ管理用!J238=1),IF(OR(U244&lt;&gt;0,V244&lt;&gt;0,W244&lt;&gt;0,X244&lt;&gt;0),"error",""),""))</f>
        <v/>
      </c>
      <c r="BD244" s="422" t="str">
        <f>IF(E244="","",IF(AND(フラグ管理用!K238=1,フラグ管理用!G238=1),IF(OR(S244&lt;&gt;0,T244&lt;&gt;0,W244&lt;&gt;0,X244&lt;&gt;0),"error",""),""))</f>
        <v/>
      </c>
      <c r="BE244" s="422" t="str">
        <f t="shared" si="84"/>
        <v/>
      </c>
      <c r="BF244" s="422" t="str">
        <f t="shared" si="85"/>
        <v/>
      </c>
      <c r="BG244" s="422"/>
      <c r="BH244" s="422" t="str">
        <f t="shared" si="70"/>
        <v/>
      </c>
      <c r="BI244" s="422" t="str">
        <f t="shared" si="71"/>
        <v/>
      </c>
      <c r="BJ244" s="422" t="str">
        <f t="shared" si="72"/>
        <v/>
      </c>
      <c r="BK244" s="422" t="str">
        <f>IF(E244="","",IF(フラグ管理用!AD238=2,IF(AND(フラグ管理用!E238=2,フラグ管理用!AA238=1),"","error"),""))</f>
        <v/>
      </c>
      <c r="BL244" s="422" t="str">
        <f>IF(E244="","",IF(AND(フラグ管理用!E238=1,フラグ管理用!K238=1,H244&lt;&gt;"妊娠出産子育て支援交付金"),"error",""))</f>
        <v/>
      </c>
      <c r="BM244" s="422"/>
      <c r="BN244" s="422" t="str">
        <f t="shared" si="73"/>
        <v/>
      </c>
      <c r="BO244" s="422" t="str">
        <f>IF(E244="","",IF(フラグ管理用!AF238=29,"error",IF(AND(フラグ管理用!AO238="事業始期_通常",フラグ管理用!AF238&lt;17),"error",IF(AND(フラグ管理用!AO238="事業始期_補助",フラグ管理用!AF238&lt;14),"error",""))))</f>
        <v/>
      </c>
      <c r="BP244" s="422" t="str">
        <f t="shared" si="74"/>
        <v/>
      </c>
      <c r="BQ244" s="422" t="str">
        <f>IF(E244="","",IF(AND(フラグ管理用!AP238="事業終期_通常",OR(フラグ管理用!AG238&lt;17,フラグ管理用!AG238&gt;28)),"error",IF(AND(フラグ管理用!AP238="事業終期_基金",フラグ管理用!AG238&lt;17),"error","")))</f>
        <v/>
      </c>
      <c r="BR244" s="422" t="str">
        <f>IF(E244="","",IF(VLOOKUP(AF244,―!$X$2:$Y$30,2,FALSE)&lt;=VLOOKUP(AG244,―!$X$2:$Y$30,2,FALSE),"","error"))</f>
        <v/>
      </c>
      <c r="BS244" s="422" t="str">
        <f t="shared" si="75"/>
        <v/>
      </c>
      <c r="BT244" s="422" t="str">
        <f t="shared" si="76"/>
        <v/>
      </c>
      <c r="BU244" s="422" t="str">
        <f>IF(E244="","",IF(AND(フラグ管理用!AQ238="予算区分_地単_通常",フラグ管理用!AL238&gt;3),"error",IF(AND(フラグ管理用!AQ238="予算区分_地単_検査等",フラグ管理用!AL238&gt;6),"error",IF(AND(フラグ管理用!AQ238="予算区分_補助",フラグ管理用!AL238&lt;7),"error",""))))</f>
        <v/>
      </c>
      <c r="BV244" s="452" t="str">
        <f>フラグ管理用!AW238</f>
        <v/>
      </c>
      <c r="BW244" s="457" t="str">
        <f t="shared" si="77"/>
        <v/>
      </c>
    </row>
    <row r="245" spans="1:75">
      <c r="A245" s="6"/>
      <c r="B245" s="14"/>
      <c r="C245" s="40">
        <v>215</v>
      </c>
      <c r="D245" s="50"/>
      <c r="E245" s="57"/>
      <c r="F245" s="57"/>
      <c r="G245" s="78"/>
      <c r="H245" s="86"/>
      <c r="I245" s="96" t="str">
        <f>IF(E245="補",VLOOKUP(H245,'事業名一覧 '!$A$3:$C$55,3,FALSE),"")</f>
        <v/>
      </c>
      <c r="J245" s="112"/>
      <c r="K245" s="112"/>
      <c r="L245" s="112"/>
      <c r="M245" s="112"/>
      <c r="N245" s="112"/>
      <c r="O245" s="112"/>
      <c r="P245" s="86"/>
      <c r="Q245" s="181" t="str">
        <f t="shared" si="65"/>
        <v/>
      </c>
      <c r="R245" s="194" t="str">
        <f t="shared" si="79"/>
        <v/>
      </c>
      <c r="S245" s="202"/>
      <c r="T245" s="213"/>
      <c r="U245" s="213"/>
      <c r="V245" s="213"/>
      <c r="W245" s="235"/>
      <c r="X245" s="235"/>
      <c r="Y245" s="213"/>
      <c r="Z245" s="213"/>
      <c r="AA245" s="86"/>
      <c r="AB245" s="112"/>
      <c r="AC245" s="112"/>
      <c r="AD245" s="112"/>
      <c r="AE245" s="57"/>
      <c r="AF245" s="57"/>
      <c r="AG245" s="57"/>
      <c r="AH245" s="321"/>
      <c r="AI245" s="321"/>
      <c r="AJ245" s="86"/>
      <c r="AK245" s="86"/>
      <c r="AL245" s="354"/>
      <c r="AM245" s="372"/>
      <c r="AN245" s="381"/>
      <c r="AO245" s="392" t="str">
        <f t="shared" si="66"/>
        <v/>
      </c>
      <c r="AP245" s="397" t="str">
        <f t="shared" si="80"/>
        <v/>
      </c>
      <c r="AQ245" s="402" t="str">
        <f t="shared" si="78"/>
        <v/>
      </c>
      <c r="AR245" s="407" t="str">
        <f>IF(E245="","",IF(AND(フラグ管理用!G239=2,フラグ管理用!F239=1),"error",""))</f>
        <v/>
      </c>
      <c r="AS245" s="407" t="str">
        <f>IF(E245="","",IF(AND(フラグ管理用!G239=2,フラグ管理用!E239=1),"error",""))</f>
        <v/>
      </c>
      <c r="AT245" s="415" t="str">
        <f t="shared" si="81"/>
        <v/>
      </c>
      <c r="AU245" s="422" t="str">
        <f>IF(E245="","",IF(フラグ管理用!AX239=1,"",IF(AND(フラグ管理用!E239=1,フラグ管理用!J239=1),"",IF(AND(フラグ管理用!E239=2,フラグ管理用!F239=1,フラグ管理用!J239=1),"",IF(AND(フラグ管理用!E239=2,フラグ管理用!F239=2,フラグ管理用!G239=1),"",IF(AND(フラグ管理用!E239=2,フラグ管理用!F239=2,フラグ管理用!G239=2,フラグ管理用!K239=1),"","error"))))))</f>
        <v/>
      </c>
      <c r="AV245" s="428" t="str">
        <f t="shared" si="82"/>
        <v/>
      </c>
      <c r="AW245" s="428" t="str">
        <f t="shared" si="67"/>
        <v/>
      </c>
      <c r="AX245" s="428" t="str">
        <f t="shared" si="68"/>
        <v/>
      </c>
      <c r="AY245" s="428" t="str">
        <f>IF(E245="","",IF(AND(フラグ管理用!J239=1,フラグ管理用!O239=1),"",IF(AND(フラグ管理用!K239=1,フラグ管理用!O239&gt;1,フラグ管理用!G239=1),"","error")))</f>
        <v/>
      </c>
      <c r="AZ245" s="428" t="str">
        <f>IF(E245="","",IF(AND(フラグ管理用!O239=10,ISBLANK(P245)=FALSE),"",IF(AND(フラグ管理用!O239&lt;10,ISBLANK(P245)=TRUE),"","error")))</f>
        <v/>
      </c>
      <c r="BA245" s="422" t="str">
        <f t="shared" si="69"/>
        <v/>
      </c>
      <c r="BB245" s="422" t="str">
        <f t="shared" si="83"/>
        <v/>
      </c>
      <c r="BC245" s="422" t="str">
        <f>IF(E245="","",IF(AND(フラグ管理用!F239=2,フラグ管理用!J239=1),IF(OR(U245&lt;&gt;0,V245&lt;&gt;0,W245&lt;&gt;0,X245&lt;&gt;0),"error",""),""))</f>
        <v/>
      </c>
      <c r="BD245" s="422" t="str">
        <f>IF(E245="","",IF(AND(フラグ管理用!K239=1,フラグ管理用!G239=1),IF(OR(S245&lt;&gt;0,T245&lt;&gt;0,W245&lt;&gt;0,X245&lt;&gt;0),"error",""),""))</f>
        <v/>
      </c>
      <c r="BE245" s="422" t="str">
        <f t="shared" si="84"/>
        <v/>
      </c>
      <c r="BF245" s="422" t="str">
        <f t="shared" si="85"/>
        <v/>
      </c>
      <c r="BG245" s="422"/>
      <c r="BH245" s="422" t="str">
        <f t="shared" si="70"/>
        <v/>
      </c>
      <c r="BI245" s="422" t="str">
        <f t="shared" si="71"/>
        <v/>
      </c>
      <c r="BJ245" s="422" t="str">
        <f t="shared" si="72"/>
        <v/>
      </c>
      <c r="BK245" s="422" t="str">
        <f>IF(E245="","",IF(フラグ管理用!AD239=2,IF(AND(フラグ管理用!E239=2,フラグ管理用!AA239=1),"","error"),""))</f>
        <v/>
      </c>
      <c r="BL245" s="422" t="str">
        <f>IF(E245="","",IF(AND(フラグ管理用!E239=1,フラグ管理用!K239=1,H245&lt;&gt;"妊娠出産子育て支援交付金"),"error",""))</f>
        <v/>
      </c>
      <c r="BM245" s="422"/>
      <c r="BN245" s="422" t="str">
        <f t="shared" si="73"/>
        <v/>
      </c>
      <c r="BO245" s="422" t="str">
        <f>IF(E245="","",IF(フラグ管理用!AF239=29,"error",IF(AND(フラグ管理用!AO239="事業始期_通常",フラグ管理用!AF239&lt;17),"error",IF(AND(フラグ管理用!AO239="事業始期_補助",フラグ管理用!AF239&lt;14),"error",""))))</f>
        <v/>
      </c>
      <c r="BP245" s="422" t="str">
        <f t="shared" si="74"/>
        <v/>
      </c>
      <c r="BQ245" s="422" t="str">
        <f>IF(E245="","",IF(AND(フラグ管理用!AP239="事業終期_通常",OR(フラグ管理用!AG239&lt;17,フラグ管理用!AG239&gt;28)),"error",IF(AND(フラグ管理用!AP239="事業終期_基金",フラグ管理用!AG239&lt;17),"error","")))</f>
        <v/>
      </c>
      <c r="BR245" s="422" t="str">
        <f>IF(E245="","",IF(VLOOKUP(AF245,―!$X$2:$Y$30,2,FALSE)&lt;=VLOOKUP(AG245,―!$X$2:$Y$30,2,FALSE),"","error"))</f>
        <v/>
      </c>
      <c r="BS245" s="422" t="str">
        <f t="shared" si="75"/>
        <v/>
      </c>
      <c r="BT245" s="422" t="str">
        <f t="shared" si="76"/>
        <v/>
      </c>
      <c r="BU245" s="422" t="str">
        <f>IF(E245="","",IF(AND(フラグ管理用!AQ239="予算区分_地単_通常",フラグ管理用!AL239&gt;3),"error",IF(AND(フラグ管理用!AQ239="予算区分_地単_検査等",フラグ管理用!AL239&gt;6),"error",IF(AND(フラグ管理用!AQ239="予算区分_補助",フラグ管理用!AL239&lt;7),"error",""))))</f>
        <v/>
      </c>
      <c r="BV245" s="452" t="str">
        <f>フラグ管理用!AW239</f>
        <v/>
      </c>
      <c r="BW245" s="457" t="str">
        <f t="shared" si="77"/>
        <v/>
      </c>
    </row>
    <row r="246" spans="1:75">
      <c r="A246" s="6"/>
      <c r="B246" s="14"/>
      <c r="C246" s="40">
        <v>216</v>
      </c>
      <c r="D246" s="50"/>
      <c r="E246" s="57"/>
      <c r="F246" s="57"/>
      <c r="G246" s="78"/>
      <c r="H246" s="86"/>
      <c r="I246" s="96" t="str">
        <f>IF(E246="補",VLOOKUP(H246,'事業名一覧 '!$A$3:$C$55,3,FALSE),"")</f>
        <v/>
      </c>
      <c r="J246" s="112"/>
      <c r="K246" s="112"/>
      <c r="L246" s="112"/>
      <c r="M246" s="112"/>
      <c r="N246" s="112"/>
      <c r="O246" s="112"/>
      <c r="P246" s="86"/>
      <c r="Q246" s="181" t="str">
        <f t="shared" si="65"/>
        <v/>
      </c>
      <c r="R246" s="194" t="str">
        <f t="shared" si="79"/>
        <v/>
      </c>
      <c r="S246" s="202"/>
      <c r="T246" s="213"/>
      <c r="U246" s="213"/>
      <c r="V246" s="213"/>
      <c r="W246" s="235"/>
      <c r="X246" s="235"/>
      <c r="Y246" s="213"/>
      <c r="Z246" s="213"/>
      <c r="AA246" s="86"/>
      <c r="AB246" s="112"/>
      <c r="AC246" s="112"/>
      <c r="AD246" s="112"/>
      <c r="AE246" s="57"/>
      <c r="AF246" s="57"/>
      <c r="AG246" s="57"/>
      <c r="AH246" s="321"/>
      <c r="AI246" s="321"/>
      <c r="AJ246" s="86"/>
      <c r="AK246" s="86"/>
      <c r="AL246" s="354"/>
      <c r="AM246" s="372"/>
      <c r="AN246" s="381"/>
      <c r="AO246" s="392" t="str">
        <f t="shared" si="66"/>
        <v/>
      </c>
      <c r="AP246" s="397" t="str">
        <f t="shared" si="80"/>
        <v/>
      </c>
      <c r="AQ246" s="402" t="str">
        <f t="shared" si="78"/>
        <v/>
      </c>
      <c r="AR246" s="407" t="str">
        <f>IF(E246="","",IF(AND(フラグ管理用!G240=2,フラグ管理用!F240=1),"error",""))</f>
        <v/>
      </c>
      <c r="AS246" s="407" t="str">
        <f>IF(E246="","",IF(AND(フラグ管理用!G240=2,フラグ管理用!E240=1),"error",""))</f>
        <v/>
      </c>
      <c r="AT246" s="415" t="str">
        <f t="shared" si="81"/>
        <v/>
      </c>
      <c r="AU246" s="422" t="str">
        <f>IF(E246="","",IF(フラグ管理用!AX240=1,"",IF(AND(フラグ管理用!E240=1,フラグ管理用!J240=1),"",IF(AND(フラグ管理用!E240=2,フラグ管理用!F240=1,フラグ管理用!J240=1),"",IF(AND(フラグ管理用!E240=2,フラグ管理用!F240=2,フラグ管理用!G240=1),"",IF(AND(フラグ管理用!E240=2,フラグ管理用!F240=2,フラグ管理用!G240=2,フラグ管理用!K240=1),"","error"))))))</f>
        <v/>
      </c>
      <c r="AV246" s="428" t="str">
        <f t="shared" si="82"/>
        <v/>
      </c>
      <c r="AW246" s="428" t="str">
        <f t="shared" si="67"/>
        <v/>
      </c>
      <c r="AX246" s="428" t="str">
        <f t="shared" si="68"/>
        <v/>
      </c>
      <c r="AY246" s="428" t="str">
        <f>IF(E246="","",IF(AND(フラグ管理用!J240=1,フラグ管理用!O240=1),"",IF(AND(フラグ管理用!K240=1,フラグ管理用!O240&gt;1,フラグ管理用!G240=1),"","error")))</f>
        <v/>
      </c>
      <c r="AZ246" s="428" t="str">
        <f>IF(E246="","",IF(AND(フラグ管理用!O240=10,ISBLANK(P246)=FALSE),"",IF(AND(フラグ管理用!O240&lt;10,ISBLANK(P246)=TRUE),"","error")))</f>
        <v/>
      </c>
      <c r="BA246" s="422" t="str">
        <f t="shared" si="69"/>
        <v/>
      </c>
      <c r="BB246" s="422" t="str">
        <f t="shared" si="83"/>
        <v/>
      </c>
      <c r="BC246" s="422" t="str">
        <f>IF(E246="","",IF(AND(フラグ管理用!F240=2,フラグ管理用!J240=1),IF(OR(U246&lt;&gt;0,V246&lt;&gt;0,W246&lt;&gt;0,X246&lt;&gt;0),"error",""),""))</f>
        <v/>
      </c>
      <c r="BD246" s="422" t="str">
        <f>IF(E246="","",IF(AND(フラグ管理用!K240=1,フラグ管理用!G240=1),IF(OR(S246&lt;&gt;0,T246&lt;&gt;0,W246&lt;&gt;0,X246&lt;&gt;0),"error",""),""))</f>
        <v/>
      </c>
      <c r="BE246" s="422" t="str">
        <f t="shared" si="84"/>
        <v/>
      </c>
      <c r="BF246" s="422" t="str">
        <f t="shared" si="85"/>
        <v/>
      </c>
      <c r="BG246" s="422"/>
      <c r="BH246" s="422" t="str">
        <f t="shared" si="70"/>
        <v/>
      </c>
      <c r="BI246" s="422" t="str">
        <f t="shared" si="71"/>
        <v/>
      </c>
      <c r="BJ246" s="422" t="str">
        <f t="shared" si="72"/>
        <v/>
      </c>
      <c r="BK246" s="422" t="str">
        <f>IF(E246="","",IF(フラグ管理用!AD240=2,IF(AND(フラグ管理用!E240=2,フラグ管理用!AA240=1),"","error"),""))</f>
        <v/>
      </c>
      <c r="BL246" s="422" t="str">
        <f>IF(E246="","",IF(AND(フラグ管理用!E240=1,フラグ管理用!K240=1,H246&lt;&gt;"妊娠出産子育て支援交付金"),"error",""))</f>
        <v/>
      </c>
      <c r="BM246" s="422"/>
      <c r="BN246" s="422" t="str">
        <f t="shared" si="73"/>
        <v/>
      </c>
      <c r="BO246" s="422" t="str">
        <f>IF(E246="","",IF(フラグ管理用!AF240=29,"error",IF(AND(フラグ管理用!AO240="事業始期_通常",フラグ管理用!AF240&lt;17),"error",IF(AND(フラグ管理用!AO240="事業始期_補助",フラグ管理用!AF240&lt;14),"error",""))))</f>
        <v/>
      </c>
      <c r="BP246" s="422" t="str">
        <f t="shared" si="74"/>
        <v/>
      </c>
      <c r="BQ246" s="422" t="str">
        <f>IF(E246="","",IF(AND(フラグ管理用!AP240="事業終期_通常",OR(フラグ管理用!AG240&lt;17,フラグ管理用!AG240&gt;28)),"error",IF(AND(フラグ管理用!AP240="事業終期_基金",フラグ管理用!AG240&lt;17),"error","")))</f>
        <v/>
      </c>
      <c r="BR246" s="422" t="str">
        <f>IF(E246="","",IF(VLOOKUP(AF246,―!$X$2:$Y$30,2,FALSE)&lt;=VLOOKUP(AG246,―!$X$2:$Y$30,2,FALSE),"","error"))</f>
        <v/>
      </c>
      <c r="BS246" s="422" t="str">
        <f t="shared" si="75"/>
        <v/>
      </c>
      <c r="BT246" s="422" t="str">
        <f t="shared" si="76"/>
        <v/>
      </c>
      <c r="BU246" s="422" t="str">
        <f>IF(E246="","",IF(AND(フラグ管理用!AQ240="予算区分_地単_通常",フラグ管理用!AL240&gt;3),"error",IF(AND(フラグ管理用!AQ240="予算区分_地単_検査等",フラグ管理用!AL240&gt;6),"error",IF(AND(フラグ管理用!AQ240="予算区分_補助",フラグ管理用!AL240&lt;7),"error",""))))</f>
        <v/>
      </c>
      <c r="BV246" s="452" t="str">
        <f>フラグ管理用!AW240</f>
        <v/>
      </c>
      <c r="BW246" s="457" t="str">
        <f t="shared" si="77"/>
        <v/>
      </c>
    </row>
    <row r="247" spans="1:75">
      <c r="A247" s="6"/>
      <c r="B247" s="14"/>
      <c r="C247" s="40">
        <v>217</v>
      </c>
      <c r="D247" s="50"/>
      <c r="E247" s="57"/>
      <c r="F247" s="57"/>
      <c r="G247" s="78"/>
      <c r="H247" s="86"/>
      <c r="I247" s="96" t="str">
        <f>IF(E247="補",VLOOKUP(H247,'事業名一覧 '!$A$3:$C$55,3,FALSE),"")</f>
        <v/>
      </c>
      <c r="J247" s="112"/>
      <c r="K247" s="112"/>
      <c r="L247" s="112"/>
      <c r="M247" s="112"/>
      <c r="N247" s="112"/>
      <c r="O247" s="112"/>
      <c r="P247" s="86"/>
      <c r="Q247" s="181" t="str">
        <f t="shared" si="65"/>
        <v/>
      </c>
      <c r="R247" s="194" t="str">
        <f t="shared" si="79"/>
        <v/>
      </c>
      <c r="S247" s="202"/>
      <c r="T247" s="213"/>
      <c r="U247" s="213"/>
      <c r="V247" s="213"/>
      <c r="W247" s="235"/>
      <c r="X247" s="235"/>
      <c r="Y247" s="213"/>
      <c r="Z247" s="213"/>
      <c r="AA247" s="86"/>
      <c r="AB247" s="112"/>
      <c r="AC247" s="112"/>
      <c r="AD247" s="112"/>
      <c r="AE247" s="57"/>
      <c r="AF247" s="57"/>
      <c r="AG247" s="57"/>
      <c r="AH247" s="321"/>
      <c r="AI247" s="321"/>
      <c r="AJ247" s="86"/>
      <c r="AK247" s="86"/>
      <c r="AL247" s="354"/>
      <c r="AM247" s="372"/>
      <c r="AN247" s="381"/>
      <c r="AO247" s="392" t="str">
        <f t="shared" si="66"/>
        <v/>
      </c>
      <c r="AP247" s="397" t="str">
        <f t="shared" si="80"/>
        <v/>
      </c>
      <c r="AQ247" s="402" t="str">
        <f t="shared" si="78"/>
        <v/>
      </c>
      <c r="AR247" s="407" t="str">
        <f>IF(E247="","",IF(AND(フラグ管理用!G241=2,フラグ管理用!F241=1),"error",""))</f>
        <v/>
      </c>
      <c r="AS247" s="407" t="str">
        <f>IF(E247="","",IF(AND(フラグ管理用!G241=2,フラグ管理用!E241=1),"error",""))</f>
        <v/>
      </c>
      <c r="AT247" s="415" t="str">
        <f t="shared" si="81"/>
        <v/>
      </c>
      <c r="AU247" s="422" t="str">
        <f>IF(E247="","",IF(フラグ管理用!AX241=1,"",IF(AND(フラグ管理用!E241=1,フラグ管理用!J241=1),"",IF(AND(フラグ管理用!E241=2,フラグ管理用!F241=1,フラグ管理用!J241=1),"",IF(AND(フラグ管理用!E241=2,フラグ管理用!F241=2,フラグ管理用!G241=1),"",IF(AND(フラグ管理用!E241=2,フラグ管理用!F241=2,フラグ管理用!G241=2,フラグ管理用!K241=1),"","error"))))))</f>
        <v/>
      </c>
      <c r="AV247" s="428" t="str">
        <f t="shared" si="82"/>
        <v/>
      </c>
      <c r="AW247" s="428" t="str">
        <f t="shared" si="67"/>
        <v/>
      </c>
      <c r="AX247" s="428" t="str">
        <f t="shared" si="68"/>
        <v/>
      </c>
      <c r="AY247" s="428" t="str">
        <f>IF(E247="","",IF(AND(フラグ管理用!J241=1,フラグ管理用!O241=1),"",IF(AND(フラグ管理用!K241=1,フラグ管理用!O241&gt;1,フラグ管理用!G241=1),"","error")))</f>
        <v/>
      </c>
      <c r="AZ247" s="428" t="str">
        <f>IF(E247="","",IF(AND(フラグ管理用!O241=10,ISBLANK(P247)=FALSE),"",IF(AND(フラグ管理用!O241&lt;10,ISBLANK(P247)=TRUE),"","error")))</f>
        <v/>
      </c>
      <c r="BA247" s="422" t="str">
        <f t="shared" si="69"/>
        <v/>
      </c>
      <c r="BB247" s="422" t="str">
        <f t="shared" si="83"/>
        <v/>
      </c>
      <c r="BC247" s="422" t="str">
        <f>IF(E247="","",IF(AND(フラグ管理用!F241=2,フラグ管理用!J241=1),IF(OR(U247&lt;&gt;0,V247&lt;&gt;0,W247&lt;&gt;0,X247&lt;&gt;0),"error",""),""))</f>
        <v/>
      </c>
      <c r="BD247" s="422" t="str">
        <f>IF(E247="","",IF(AND(フラグ管理用!K241=1,フラグ管理用!G241=1),IF(OR(S247&lt;&gt;0,T247&lt;&gt;0,W247&lt;&gt;0,X247&lt;&gt;0),"error",""),""))</f>
        <v/>
      </c>
      <c r="BE247" s="422" t="str">
        <f t="shared" si="84"/>
        <v/>
      </c>
      <c r="BF247" s="422" t="str">
        <f t="shared" si="85"/>
        <v/>
      </c>
      <c r="BG247" s="422"/>
      <c r="BH247" s="422" t="str">
        <f t="shared" si="70"/>
        <v/>
      </c>
      <c r="BI247" s="422" t="str">
        <f t="shared" si="71"/>
        <v/>
      </c>
      <c r="BJ247" s="422" t="str">
        <f t="shared" si="72"/>
        <v/>
      </c>
      <c r="BK247" s="422" t="str">
        <f>IF(E247="","",IF(フラグ管理用!AD241=2,IF(AND(フラグ管理用!E241=2,フラグ管理用!AA241=1),"","error"),""))</f>
        <v/>
      </c>
      <c r="BL247" s="422" t="str">
        <f>IF(E247="","",IF(AND(フラグ管理用!E241=1,フラグ管理用!K241=1,H247&lt;&gt;"妊娠出産子育て支援交付金"),"error",""))</f>
        <v/>
      </c>
      <c r="BM247" s="422"/>
      <c r="BN247" s="422" t="str">
        <f t="shared" si="73"/>
        <v/>
      </c>
      <c r="BO247" s="422" t="str">
        <f>IF(E247="","",IF(フラグ管理用!AF241=29,"error",IF(AND(フラグ管理用!AO241="事業始期_通常",フラグ管理用!AF241&lt;17),"error",IF(AND(フラグ管理用!AO241="事業始期_補助",フラグ管理用!AF241&lt;14),"error",""))))</f>
        <v/>
      </c>
      <c r="BP247" s="422" t="str">
        <f t="shared" si="74"/>
        <v/>
      </c>
      <c r="BQ247" s="422" t="str">
        <f>IF(E247="","",IF(AND(フラグ管理用!AP241="事業終期_通常",OR(フラグ管理用!AG241&lt;17,フラグ管理用!AG241&gt;28)),"error",IF(AND(フラグ管理用!AP241="事業終期_基金",フラグ管理用!AG241&lt;17),"error","")))</f>
        <v/>
      </c>
      <c r="BR247" s="422" t="str">
        <f>IF(E247="","",IF(VLOOKUP(AF247,―!$X$2:$Y$30,2,FALSE)&lt;=VLOOKUP(AG247,―!$X$2:$Y$30,2,FALSE),"","error"))</f>
        <v/>
      </c>
      <c r="BS247" s="422" t="str">
        <f t="shared" si="75"/>
        <v/>
      </c>
      <c r="BT247" s="422" t="str">
        <f t="shared" si="76"/>
        <v/>
      </c>
      <c r="BU247" s="422" t="str">
        <f>IF(E247="","",IF(AND(フラグ管理用!AQ241="予算区分_地単_通常",フラグ管理用!AL241&gt;3),"error",IF(AND(フラグ管理用!AQ241="予算区分_地単_検査等",フラグ管理用!AL241&gt;6),"error",IF(AND(フラグ管理用!AQ241="予算区分_補助",フラグ管理用!AL241&lt;7),"error",""))))</f>
        <v/>
      </c>
      <c r="BV247" s="452" t="str">
        <f>フラグ管理用!AW241</f>
        <v/>
      </c>
      <c r="BW247" s="457" t="str">
        <f t="shared" si="77"/>
        <v/>
      </c>
    </row>
    <row r="248" spans="1:75">
      <c r="A248" s="6"/>
      <c r="B248" s="14"/>
      <c r="C248" s="40">
        <v>218</v>
      </c>
      <c r="D248" s="50"/>
      <c r="E248" s="57"/>
      <c r="F248" s="57"/>
      <c r="G248" s="78"/>
      <c r="H248" s="86"/>
      <c r="I248" s="96" t="str">
        <f>IF(E248="補",VLOOKUP(H248,'事業名一覧 '!$A$3:$C$55,3,FALSE),"")</f>
        <v/>
      </c>
      <c r="J248" s="112"/>
      <c r="K248" s="112"/>
      <c r="L248" s="112"/>
      <c r="M248" s="112"/>
      <c r="N248" s="112"/>
      <c r="O248" s="112"/>
      <c r="P248" s="86"/>
      <c r="Q248" s="181" t="str">
        <f t="shared" si="65"/>
        <v/>
      </c>
      <c r="R248" s="194" t="str">
        <f t="shared" si="79"/>
        <v/>
      </c>
      <c r="S248" s="202"/>
      <c r="T248" s="213"/>
      <c r="U248" s="213"/>
      <c r="V248" s="213"/>
      <c r="W248" s="235"/>
      <c r="X248" s="235"/>
      <c r="Y248" s="213"/>
      <c r="Z248" s="213"/>
      <c r="AA248" s="86"/>
      <c r="AB248" s="112"/>
      <c r="AC248" s="112"/>
      <c r="AD248" s="112"/>
      <c r="AE248" s="57"/>
      <c r="AF248" s="57"/>
      <c r="AG248" s="57"/>
      <c r="AH248" s="321"/>
      <c r="AI248" s="321"/>
      <c r="AJ248" s="86"/>
      <c r="AK248" s="86"/>
      <c r="AL248" s="354"/>
      <c r="AM248" s="372"/>
      <c r="AN248" s="381"/>
      <c r="AO248" s="392" t="str">
        <f t="shared" si="66"/>
        <v/>
      </c>
      <c r="AP248" s="397" t="str">
        <f t="shared" si="80"/>
        <v/>
      </c>
      <c r="AQ248" s="402" t="str">
        <f t="shared" si="78"/>
        <v/>
      </c>
      <c r="AR248" s="407" t="str">
        <f>IF(E248="","",IF(AND(フラグ管理用!G242=2,フラグ管理用!F242=1),"error",""))</f>
        <v/>
      </c>
      <c r="AS248" s="407" t="str">
        <f>IF(E248="","",IF(AND(フラグ管理用!G242=2,フラグ管理用!E242=1),"error",""))</f>
        <v/>
      </c>
      <c r="AT248" s="415" t="str">
        <f t="shared" si="81"/>
        <v/>
      </c>
      <c r="AU248" s="422" t="str">
        <f>IF(E248="","",IF(フラグ管理用!AX242=1,"",IF(AND(フラグ管理用!E242=1,フラグ管理用!J242=1),"",IF(AND(フラグ管理用!E242=2,フラグ管理用!F242=1,フラグ管理用!J242=1),"",IF(AND(フラグ管理用!E242=2,フラグ管理用!F242=2,フラグ管理用!G242=1),"",IF(AND(フラグ管理用!E242=2,フラグ管理用!F242=2,フラグ管理用!G242=2,フラグ管理用!K242=1),"","error"))))))</f>
        <v/>
      </c>
      <c r="AV248" s="428" t="str">
        <f t="shared" si="82"/>
        <v/>
      </c>
      <c r="AW248" s="428" t="str">
        <f t="shared" si="67"/>
        <v/>
      </c>
      <c r="AX248" s="428" t="str">
        <f t="shared" si="68"/>
        <v/>
      </c>
      <c r="AY248" s="428" t="str">
        <f>IF(E248="","",IF(AND(フラグ管理用!J242=1,フラグ管理用!O242=1),"",IF(AND(フラグ管理用!K242=1,フラグ管理用!O242&gt;1,フラグ管理用!G242=1),"","error")))</f>
        <v/>
      </c>
      <c r="AZ248" s="428" t="str">
        <f>IF(E248="","",IF(AND(フラグ管理用!O242=10,ISBLANK(P248)=FALSE),"",IF(AND(フラグ管理用!O242&lt;10,ISBLANK(P248)=TRUE),"","error")))</f>
        <v/>
      </c>
      <c r="BA248" s="422" t="str">
        <f t="shared" si="69"/>
        <v/>
      </c>
      <c r="BB248" s="422" t="str">
        <f t="shared" si="83"/>
        <v/>
      </c>
      <c r="BC248" s="422" t="str">
        <f>IF(E248="","",IF(AND(フラグ管理用!F242=2,フラグ管理用!J242=1),IF(OR(U248&lt;&gt;0,V248&lt;&gt;0,W248&lt;&gt;0,X248&lt;&gt;0),"error",""),""))</f>
        <v/>
      </c>
      <c r="BD248" s="422" t="str">
        <f>IF(E248="","",IF(AND(フラグ管理用!K242=1,フラグ管理用!G242=1),IF(OR(S248&lt;&gt;0,T248&lt;&gt;0,W248&lt;&gt;0,X248&lt;&gt;0),"error",""),""))</f>
        <v/>
      </c>
      <c r="BE248" s="422" t="str">
        <f t="shared" si="84"/>
        <v/>
      </c>
      <c r="BF248" s="422" t="str">
        <f t="shared" si="85"/>
        <v/>
      </c>
      <c r="BG248" s="422"/>
      <c r="BH248" s="422" t="str">
        <f t="shared" si="70"/>
        <v/>
      </c>
      <c r="BI248" s="422" t="str">
        <f t="shared" si="71"/>
        <v/>
      </c>
      <c r="BJ248" s="422" t="str">
        <f t="shared" si="72"/>
        <v/>
      </c>
      <c r="BK248" s="422" t="str">
        <f>IF(E248="","",IF(フラグ管理用!AD242=2,IF(AND(フラグ管理用!E242=2,フラグ管理用!AA242=1),"","error"),""))</f>
        <v/>
      </c>
      <c r="BL248" s="422" t="str">
        <f>IF(E248="","",IF(AND(フラグ管理用!E242=1,フラグ管理用!K242=1,H248&lt;&gt;"妊娠出産子育て支援交付金"),"error",""))</f>
        <v/>
      </c>
      <c r="BM248" s="422"/>
      <c r="BN248" s="422" t="str">
        <f t="shared" si="73"/>
        <v/>
      </c>
      <c r="BO248" s="422" t="str">
        <f>IF(E248="","",IF(フラグ管理用!AF242=29,"error",IF(AND(フラグ管理用!AO242="事業始期_通常",フラグ管理用!AF242&lt;17),"error",IF(AND(フラグ管理用!AO242="事業始期_補助",フラグ管理用!AF242&lt;14),"error",""))))</f>
        <v/>
      </c>
      <c r="BP248" s="422" t="str">
        <f t="shared" si="74"/>
        <v/>
      </c>
      <c r="BQ248" s="422" t="str">
        <f>IF(E248="","",IF(AND(フラグ管理用!AP242="事業終期_通常",OR(フラグ管理用!AG242&lt;17,フラグ管理用!AG242&gt;28)),"error",IF(AND(フラグ管理用!AP242="事業終期_基金",フラグ管理用!AG242&lt;17),"error","")))</f>
        <v/>
      </c>
      <c r="BR248" s="422" t="str">
        <f>IF(E248="","",IF(VLOOKUP(AF248,―!$X$2:$Y$30,2,FALSE)&lt;=VLOOKUP(AG248,―!$X$2:$Y$30,2,FALSE),"","error"))</f>
        <v/>
      </c>
      <c r="BS248" s="422" t="str">
        <f t="shared" si="75"/>
        <v/>
      </c>
      <c r="BT248" s="422" t="str">
        <f t="shared" si="76"/>
        <v/>
      </c>
      <c r="BU248" s="422" t="str">
        <f>IF(E248="","",IF(AND(フラグ管理用!AQ242="予算区分_地単_通常",フラグ管理用!AL242&gt;3),"error",IF(AND(フラグ管理用!AQ242="予算区分_地単_検査等",フラグ管理用!AL242&gt;6),"error",IF(AND(フラグ管理用!AQ242="予算区分_補助",フラグ管理用!AL242&lt;7),"error",""))))</f>
        <v/>
      </c>
      <c r="BV248" s="452" t="str">
        <f>フラグ管理用!AW242</f>
        <v/>
      </c>
      <c r="BW248" s="457" t="str">
        <f t="shared" si="77"/>
        <v/>
      </c>
    </row>
    <row r="249" spans="1:75">
      <c r="A249" s="6"/>
      <c r="B249" s="14"/>
      <c r="C249" s="40">
        <v>219</v>
      </c>
      <c r="D249" s="50"/>
      <c r="E249" s="57"/>
      <c r="F249" s="57"/>
      <c r="G249" s="78"/>
      <c r="H249" s="86"/>
      <c r="I249" s="96" t="str">
        <f>IF(E249="補",VLOOKUP(H249,'事業名一覧 '!$A$3:$C$55,3,FALSE),"")</f>
        <v/>
      </c>
      <c r="J249" s="112"/>
      <c r="K249" s="112"/>
      <c r="L249" s="112"/>
      <c r="M249" s="112"/>
      <c r="N249" s="112"/>
      <c r="O249" s="112"/>
      <c r="P249" s="86"/>
      <c r="Q249" s="181" t="str">
        <f t="shared" si="65"/>
        <v/>
      </c>
      <c r="R249" s="194" t="str">
        <f t="shared" si="79"/>
        <v/>
      </c>
      <c r="S249" s="202"/>
      <c r="T249" s="213"/>
      <c r="U249" s="213"/>
      <c r="V249" s="213"/>
      <c r="W249" s="235"/>
      <c r="X249" s="235"/>
      <c r="Y249" s="213"/>
      <c r="Z249" s="213"/>
      <c r="AA249" s="86"/>
      <c r="AB249" s="112"/>
      <c r="AC249" s="112"/>
      <c r="AD249" s="112"/>
      <c r="AE249" s="57"/>
      <c r="AF249" s="57"/>
      <c r="AG249" s="57"/>
      <c r="AH249" s="321"/>
      <c r="AI249" s="321"/>
      <c r="AJ249" s="86"/>
      <c r="AK249" s="86"/>
      <c r="AL249" s="354"/>
      <c r="AM249" s="372"/>
      <c r="AN249" s="381"/>
      <c r="AO249" s="392" t="str">
        <f t="shared" si="66"/>
        <v/>
      </c>
      <c r="AP249" s="397" t="str">
        <f t="shared" si="80"/>
        <v/>
      </c>
      <c r="AQ249" s="402" t="str">
        <f t="shared" si="78"/>
        <v/>
      </c>
      <c r="AR249" s="407" t="str">
        <f>IF(E249="","",IF(AND(フラグ管理用!G243=2,フラグ管理用!F243=1),"error",""))</f>
        <v/>
      </c>
      <c r="AS249" s="407" t="str">
        <f>IF(E249="","",IF(AND(フラグ管理用!G243=2,フラグ管理用!E243=1),"error",""))</f>
        <v/>
      </c>
      <c r="AT249" s="415" t="str">
        <f t="shared" si="81"/>
        <v/>
      </c>
      <c r="AU249" s="422" t="str">
        <f>IF(E249="","",IF(フラグ管理用!AX243=1,"",IF(AND(フラグ管理用!E243=1,フラグ管理用!J243=1),"",IF(AND(フラグ管理用!E243=2,フラグ管理用!F243=1,フラグ管理用!J243=1),"",IF(AND(フラグ管理用!E243=2,フラグ管理用!F243=2,フラグ管理用!G243=1),"",IF(AND(フラグ管理用!E243=2,フラグ管理用!F243=2,フラグ管理用!G243=2,フラグ管理用!K243=1),"","error"))))))</f>
        <v/>
      </c>
      <c r="AV249" s="428" t="str">
        <f t="shared" si="82"/>
        <v/>
      </c>
      <c r="AW249" s="428" t="str">
        <f t="shared" si="67"/>
        <v/>
      </c>
      <c r="AX249" s="428" t="str">
        <f t="shared" si="68"/>
        <v/>
      </c>
      <c r="AY249" s="428" t="str">
        <f>IF(E249="","",IF(AND(フラグ管理用!J243=1,フラグ管理用!O243=1),"",IF(AND(フラグ管理用!K243=1,フラグ管理用!O243&gt;1,フラグ管理用!G243=1),"","error")))</f>
        <v/>
      </c>
      <c r="AZ249" s="428" t="str">
        <f>IF(E249="","",IF(AND(フラグ管理用!O243=10,ISBLANK(P249)=FALSE),"",IF(AND(フラグ管理用!O243&lt;10,ISBLANK(P249)=TRUE),"","error")))</f>
        <v/>
      </c>
      <c r="BA249" s="422" t="str">
        <f t="shared" si="69"/>
        <v/>
      </c>
      <c r="BB249" s="422" t="str">
        <f t="shared" si="83"/>
        <v/>
      </c>
      <c r="BC249" s="422" t="str">
        <f>IF(E249="","",IF(AND(フラグ管理用!F243=2,フラグ管理用!J243=1),IF(OR(U249&lt;&gt;0,V249&lt;&gt;0,W249&lt;&gt;0,X249&lt;&gt;0),"error",""),""))</f>
        <v/>
      </c>
      <c r="BD249" s="422" t="str">
        <f>IF(E249="","",IF(AND(フラグ管理用!K243=1,フラグ管理用!G243=1),IF(OR(S249&lt;&gt;0,T249&lt;&gt;0,W249&lt;&gt;0,X249&lt;&gt;0),"error",""),""))</f>
        <v/>
      </c>
      <c r="BE249" s="422" t="str">
        <f t="shared" si="84"/>
        <v/>
      </c>
      <c r="BF249" s="422" t="str">
        <f t="shared" si="85"/>
        <v/>
      </c>
      <c r="BG249" s="422"/>
      <c r="BH249" s="422" t="str">
        <f t="shared" si="70"/>
        <v/>
      </c>
      <c r="BI249" s="422" t="str">
        <f t="shared" si="71"/>
        <v/>
      </c>
      <c r="BJ249" s="422" t="str">
        <f t="shared" si="72"/>
        <v/>
      </c>
      <c r="BK249" s="422" t="str">
        <f>IF(E249="","",IF(フラグ管理用!AD243=2,IF(AND(フラグ管理用!E243=2,フラグ管理用!AA243=1),"","error"),""))</f>
        <v/>
      </c>
      <c r="BL249" s="422" t="str">
        <f>IF(E249="","",IF(AND(フラグ管理用!E243=1,フラグ管理用!K243=1,H249&lt;&gt;"妊娠出産子育て支援交付金"),"error",""))</f>
        <v/>
      </c>
      <c r="BM249" s="422"/>
      <c r="BN249" s="422" t="str">
        <f t="shared" si="73"/>
        <v/>
      </c>
      <c r="BO249" s="422" t="str">
        <f>IF(E249="","",IF(フラグ管理用!AF243=29,"error",IF(AND(フラグ管理用!AO243="事業始期_通常",フラグ管理用!AF243&lt;17),"error",IF(AND(フラグ管理用!AO243="事業始期_補助",フラグ管理用!AF243&lt;14),"error",""))))</f>
        <v/>
      </c>
      <c r="BP249" s="422" t="str">
        <f t="shared" si="74"/>
        <v/>
      </c>
      <c r="BQ249" s="422" t="str">
        <f>IF(E249="","",IF(AND(フラグ管理用!AP243="事業終期_通常",OR(フラグ管理用!AG243&lt;17,フラグ管理用!AG243&gt;28)),"error",IF(AND(フラグ管理用!AP243="事業終期_基金",フラグ管理用!AG243&lt;17),"error","")))</f>
        <v/>
      </c>
      <c r="BR249" s="422" t="str">
        <f>IF(E249="","",IF(VLOOKUP(AF249,―!$X$2:$Y$30,2,FALSE)&lt;=VLOOKUP(AG249,―!$X$2:$Y$30,2,FALSE),"","error"))</f>
        <v/>
      </c>
      <c r="BS249" s="422" t="str">
        <f t="shared" si="75"/>
        <v/>
      </c>
      <c r="BT249" s="422" t="str">
        <f t="shared" si="76"/>
        <v/>
      </c>
      <c r="BU249" s="422" t="str">
        <f>IF(E249="","",IF(AND(フラグ管理用!AQ243="予算区分_地単_通常",フラグ管理用!AL243&gt;3),"error",IF(AND(フラグ管理用!AQ243="予算区分_地単_検査等",フラグ管理用!AL243&gt;6),"error",IF(AND(フラグ管理用!AQ243="予算区分_補助",フラグ管理用!AL243&lt;7),"error",""))))</f>
        <v/>
      </c>
      <c r="BV249" s="452" t="str">
        <f>フラグ管理用!AW243</f>
        <v/>
      </c>
      <c r="BW249" s="457" t="str">
        <f t="shared" si="77"/>
        <v/>
      </c>
    </row>
    <row r="250" spans="1:75">
      <c r="A250" s="6"/>
      <c r="B250" s="14"/>
      <c r="C250" s="40">
        <v>220</v>
      </c>
      <c r="D250" s="50"/>
      <c r="E250" s="57"/>
      <c r="F250" s="57"/>
      <c r="G250" s="78"/>
      <c r="H250" s="86"/>
      <c r="I250" s="96" t="str">
        <f>IF(E250="補",VLOOKUP(H250,'事業名一覧 '!$A$3:$C$55,3,FALSE),"")</f>
        <v/>
      </c>
      <c r="J250" s="112"/>
      <c r="K250" s="112"/>
      <c r="L250" s="112"/>
      <c r="M250" s="112"/>
      <c r="N250" s="112"/>
      <c r="O250" s="112"/>
      <c r="P250" s="86"/>
      <c r="Q250" s="181" t="str">
        <f t="shared" si="65"/>
        <v/>
      </c>
      <c r="R250" s="194" t="str">
        <f t="shared" si="79"/>
        <v/>
      </c>
      <c r="S250" s="202"/>
      <c r="T250" s="213"/>
      <c r="U250" s="213"/>
      <c r="V250" s="213"/>
      <c r="W250" s="235"/>
      <c r="X250" s="235"/>
      <c r="Y250" s="213"/>
      <c r="Z250" s="213"/>
      <c r="AA250" s="86"/>
      <c r="AB250" s="112"/>
      <c r="AC250" s="112"/>
      <c r="AD250" s="112"/>
      <c r="AE250" s="57"/>
      <c r="AF250" s="57"/>
      <c r="AG250" s="57"/>
      <c r="AH250" s="321"/>
      <c r="AI250" s="321"/>
      <c r="AJ250" s="86"/>
      <c r="AK250" s="86"/>
      <c r="AL250" s="354"/>
      <c r="AM250" s="372"/>
      <c r="AN250" s="381"/>
      <c r="AO250" s="392" t="str">
        <f t="shared" si="66"/>
        <v/>
      </c>
      <c r="AP250" s="397" t="str">
        <f t="shared" si="80"/>
        <v/>
      </c>
      <c r="AQ250" s="402" t="str">
        <f t="shared" si="78"/>
        <v/>
      </c>
      <c r="AR250" s="407" t="str">
        <f>IF(E250="","",IF(AND(フラグ管理用!G244=2,フラグ管理用!F244=1),"error",""))</f>
        <v/>
      </c>
      <c r="AS250" s="407" t="str">
        <f>IF(E250="","",IF(AND(フラグ管理用!G244=2,フラグ管理用!E244=1),"error",""))</f>
        <v/>
      </c>
      <c r="AT250" s="415" t="str">
        <f t="shared" si="81"/>
        <v/>
      </c>
      <c r="AU250" s="422" t="str">
        <f>IF(E250="","",IF(フラグ管理用!AX244=1,"",IF(AND(フラグ管理用!E244=1,フラグ管理用!J244=1),"",IF(AND(フラグ管理用!E244=2,フラグ管理用!F244=1,フラグ管理用!J244=1),"",IF(AND(フラグ管理用!E244=2,フラグ管理用!F244=2,フラグ管理用!G244=1),"",IF(AND(フラグ管理用!E244=2,フラグ管理用!F244=2,フラグ管理用!G244=2,フラグ管理用!K244=1),"","error"))))))</f>
        <v/>
      </c>
      <c r="AV250" s="428" t="str">
        <f t="shared" si="82"/>
        <v/>
      </c>
      <c r="AW250" s="428" t="str">
        <f t="shared" si="67"/>
        <v/>
      </c>
      <c r="AX250" s="428" t="str">
        <f t="shared" si="68"/>
        <v/>
      </c>
      <c r="AY250" s="428" t="str">
        <f>IF(E250="","",IF(AND(フラグ管理用!J244=1,フラグ管理用!O244=1),"",IF(AND(フラグ管理用!K244=1,フラグ管理用!O244&gt;1,フラグ管理用!G244=1),"","error")))</f>
        <v/>
      </c>
      <c r="AZ250" s="428" t="str">
        <f>IF(E250="","",IF(AND(フラグ管理用!O244=10,ISBLANK(P250)=FALSE),"",IF(AND(フラグ管理用!O244&lt;10,ISBLANK(P250)=TRUE),"","error")))</f>
        <v/>
      </c>
      <c r="BA250" s="422" t="str">
        <f t="shared" si="69"/>
        <v/>
      </c>
      <c r="BB250" s="422" t="str">
        <f t="shared" si="83"/>
        <v/>
      </c>
      <c r="BC250" s="422" t="str">
        <f>IF(E250="","",IF(AND(フラグ管理用!F244=2,フラグ管理用!J244=1),IF(OR(U250&lt;&gt;0,V250&lt;&gt;0,W250&lt;&gt;0,X250&lt;&gt;0),"error",""),""))</f>
        <v/>
      </c>
      <c r="BD250" s="422" t="str">
        <f>IF(E250="","",IF(AND(フラグ管理用!K244=1,フラグ管理用!G244=1),IF(OR(S250&lt;&gt;0,T250&lt;&gt;0,W250&lt;&gt;0,X250&lt;&gt;0),"error",""),""))</f>
        <v/>
      </c>
      <c r="BE250" s="422" t="str">
        <f t="shared" si="84"/>
        <v/>
      </c>
      <c r="BF250" s="422" t="str">
        <f t="shared" si="85"/>
        <v/>
      </c>
      <c r="BG250" s="422"/>
      <c r="BH250" s="422" t="str">
        <f t="shared" si="70"/>
        <v/>
      </c>
      <c r="BI250" s="422" t="str">
        <f t="shared" si="71"/>
        <v/>
      </c>
      <c r="BJ250" s="422" t="str">
        <f t="shared" si="72"/>
        <v/>
      </c>
      <c r="BK250" s="422" t="str">
        <f>IF(E250="","",IF(フラグ管理用!AD244=2,IF(AND(フラグ管理用!E244=2,フラグ管理用!AA244=1),"","error"),""))</f>
        <v/>
      </c>
      <c r="BL250" s="422" t="str">
        <f>IF(E250="","",IF(AND(フラグ管理用!E244=1,フラグ管理用!K244=1,H250&lt;&gt;"妊娠出産子育て支援交付金"),"error",""))</f>
        <v/>
      </c>
      <c r="BM250" s="422"/>
      <c r="BN250" s="422" t="str">
        <f t="shared" si="73"/>
        <v/>
      </c>
      <c r="BO250" s="422" t="str">
        <f>IF(E250="","",IF(フラグ管理用!AF244=29,"error",IF(AND(フラグ管理用!AO244="事業始期_通常",フラグ管理用!AF244&lt;17),"error",IF(AND(フラグ管理用!AO244="事業始期_補助",フラグ管理用!AF244&lt;14),"error",""))))</f>
        <v/>
      </c>
      <c r="BP250" s="422" t="str">
        <f t="shared" si="74"/>
        <v/>
      </c>
      <c r="BQ250" s="422" t="str">
        <f>IF(E250="","",IF(AND(フラグ管理用!AP244="事業終期_通常",OR(フラグ管理用!AG244&lt;17,フラグ管理用!AG244&gt;28)),"error",IF(AND(フラグ管理用!AP244="事業終期_基金",フラグ管理用!AG244&lt;17),"error","")))</f>
        <v/>
      </c>
      <c r="BR250" s="422" t="str">
        <f>IF(E250="","",IF(VLOOKUP(AF250,―!$X$2:$Y$30,2,FALSE)&lt;=VLOOKUP(AG250,―!$X$2:$Y$30,2,FALSE),"","error"))</f>
        <v/>
      </c>
      <c r="BS250" s="422" t="str">
        <f t="shared" si="75"/>
        <v/>
      </c>
      <c r="BT250" s="422" t="str">
        <f t="shared" si="76"/>
        <v/>
      </c>
      <c r="BU250" s="422" t="str">
        <f>IF(E250="","",IF(AND(フラグ管理用!AQ244="予算区分_地単_通常",フラグ管理用!AL244&gt;3),"error",IF(AND(フラグ管理用!AQ244="予算区分_地単_検査等",フラグ管理用!AL244&gt;6),"error",IF(AND(フラグ管理用!AQ244="予算区分_補助",フラグ管理用!AL244&lt;7),"error",""))))</f>
        <v/>
      </c>
      <c r="BV250" s="452" t="str">
        <f>フラグ管理用!AW244</f>
        <v/>
      </c>
      <c r="BW250" s="457" t="str">
        <f t="shared" si="77"/>
        <v/>
      </c>
    </row>
    <row r="251" spans="1:75">
      <c r="A251" s="6"/>
      <c r="B251" s="14"/>
      <c r="C251" s="40">
        <v>221</v>
      </c>
      <c r="D251" s="50"/>
      <c r="E251" s="57"/>
      <c r="F251" s="57"/>
      <c r="G251" s="78"/>
      <c r="H251" s="86"/>
      <c r="I251" s="96" t="str">
        <f>IF(E251="補",VLOOKUP(H251,'事業名一覧 '!$A$3:$C$55,3,FALSE),"")</f>
        <v/>
      </c>
      <c r="J251" s="112"/>
      <c r="K251" s="112"/>
      <c r="L251" s="112"/>
      <c r="M251" s="112"/>
      <c r="N251" s="112"/>
      <c r="O251" s="112"/>
      <c r="P251" s="86"/>
      <c r="Q251" s="181" t="str">
        <f t="shared" si="65"/>
        <v/>
      </c>
      <c r="R251" s="194" t="str">
        <f t="shared" si="79"/>
        <v/>
      </c>
      <c r="S251" s="202"/>
      <c r="T251" s="213"/>
      <c r="U251" s="213"/>
      <c r="V251" s="213"/>
      <c r="W251" s="235"/>
      <c r="X251" s="235"/>
      <c r="Y251" s="213"/>
      <c r="Z251" s="213"/>
      <c r="AA251" s="86"/>
      <c r="AB251" s="112"/>
      <c r="AC251" s="112"/>
      <c r="AD251" s="112"/>
      <c r="AE251" s="57"/>
      <c r="AF251" s="57"/>
      <c r="AG251" s="57"/>
      <c r="AH251" s="321"/>
      <c r="AI251" s="321"/>
      <c r="AJ251" s="86"/>
      <c r="AK251" s="86"/>
      <c r="AL251" s="354"/>
      <c r="AM251" s="372"/>
      <c r="AN251" s="381"/>
      <c r="AO251" s="392" t="str">
        <f t="shared" si="66"/>
        <v/>
      </c>
      <c r="AP251" s="397" t="str">
        <f t="shared" si="80"/>
        <v/>
      </c>
      <c r="AQ251" s="402" t="str">
        <f t="shared" si="78"/>
        <v/>
      </c>
      <c r="AR251" s="407" t="str">
        <f>IF(E251="","",IF(AND(フラグ管理用!G245=2,フラグ管理用!F245=1),"error",""))</f>
        <v/>
      </c>
      <c r="AS251" s="407" t="str">
        <f>IF(E251="","",IF(AND(フラグ管理用!G245=2,フラグ管理用!E245=1),"error",""))</f>
        <v/>
      </c>
      <c r="AT251" s="415" t="str">
        <f t="shared" si="81"/>
        <v/>
      </c>
      <c r="AU251" s="422" t="str">
        <f>IF(E251="","",IF(フラグ管理用!AX245=1,"",IF(AND(フラグ管理用!E245=1,フラグ管理用!J245=1),"",IF(AND(フラグ管理用!E245=2,フラグ管理用!F245=1,フラグ管理用!J245=1),"",IF(AND(フラグ管理用!E245=2,フラグ管理用!F245=2,フラグ管理用!G245=1),"",IF(AND(フラグ管理用!E245=2,フラグ管理用!F245=2,フラグ管理用!G245=2,フラグ管理用!K245=1),"","error"))))))</f>
        <v/>
      </c>
      <c r="AV251" s="428" t="str">
        <f t="shared" si="82"/>
        <v/>
      </c>
      <c r="AW251" s="428" t="str">
        <f t="shared" si="67"/>
        <v/>
      </c>
      <c r="AX251" s="428" t="str">
        <f t="shared" si="68"/>
        <v/>
      </c>
      <c r="AY251" s="428" t="str">
        <f>IF(E251="","",IF(AND(フラグ管理用!J245=1,フラグ管理用!O245=1),"",IF(AND(フラグ管理用!K245=1,フラグ管理用!O245&gt;1,フラグ管理用!G245=1),"","error")))</f>
        <v/>
      </c>
      <c r="AZ251" s="428" t="str">
        <f>IF(E251="","",IF(AND(フラグ管理用!O245=10,ISBLANK(P251)=FALSE),"",IF(AND(フラグ管理用!O245&lt;10,ISBLANK(P251)=TRUE),"","error")))</f>
        <v/>
      </c>
      <c r="BA251" s="422" t="str">
        <f t="shared" si="69"/>
        <v/>
      </c>
      <c r="BB251" s="422" t="str">
        <f t="shared" si="83"/>
        <v/>
      </c>
      <c r="BC251" s="422" t="str">
        <f>IF(E251="","",IF(AND(フラグ管理用!F245=2,フラグ管理用!J245=1),IF(OR(U251&lt;&gt;0,V251&lt;&gt;0,W251&lt;&gt;0,X251&lt;&gt;0),"error",""),""))</f>
        <v/>
      </c>
      <c r="BD251" s="422" t="str">
        <f>IF(E251="","",IF(AND(フラグ管理用!K245=1,フラグ管理用!G245=1),IF(OR(S251&lt;&gt;0,T251&lt;&gt;0,W251&lt;&gt;0,X251&lt;&gt;0),"error",""),""))</f>
        <v/>
      </c>
      <c r="BE251" s="422" t="str">
        <f t="shared" si="84"/>
        <v/>
      </c>
      <c r="BF251" s="422" t="str">
        <f t="shared" si="85"/>
        <v/>
      </c>
      <c r="BG251" s="422"/>
      <c r="BH251" s="422" t="str">
        <f t="shared" si="70"/>
        <v/>
      </c>
      <c r="BI251" s="422" t="str">
        <f t="shared" si="71"/>
        <v/>
      </c>
      <c r="BJ251" s="422" t="str">
        <f t="shared" si="72"/>
        <v/>
      </c>
      <c r="BK251" s="422" t="str">
        <f>IF(E251="","",IF(フラグ管理用!AD245=2,IF(AND(フラグ管理用!E245=2,フラグ管理用!AA245=1),"","error"),""))</f>
        <v/>
      </c>
      <c r="BL251" s="422" t="str">
        <f>IF(E251="","",IF(AND(フラグ管理用!E245=1,フラグ管理用!K245=1,H251&lt;&gt;"妊娠出産子育て支援交付金"),"error",""))</f>
        <v/>
      </c>
      <c r="BM251" s="422"/>
      <c r="BN251" s="422" t="str">
        <f t="shared" si="73"/>
        <v/>
      </c>
      <c r="BO251" s="422" t="str">
        <f>IF(E251="","",IF(フラグ管理用!AF245=29,"error",IF(AND(フラグ管理用!AO245="事業始期_通常",フラグ管理用!AF245&lt;17),"error",IF(AND(フラグ管理用!AO245="事業始期_補助",フラグ管理用!AF245&lt;14),"error",""))))</f>
        <v/>
      </c>
      <c r="BP251" s="422" t="str">
        <f t="shared" si="74"/>
        <v/>
      </c>
      <c r="BQ251" s="422" t="str">
        <f>IF(E251="","",IF(AND(フラグ管理用!AP245="事業終期_通常",OR(フラグ管理用!AG245&lt;17,フラグ管理用!AG245&gt;28)),"error",IF(AND(フラグ管理用!AP245="事業終期_基金",フラグ管理用!AG245&lt;17),"error","")))</f>
        <v/>
      </c>
      <c r="BR251" s="422" t="str">
        <f>IF(E251="","",IF(VLOOKUP(AF251,―!$X$2:$Y$30,2,FALSE)&lt;=VLOOKUP(AG251,―!$X$2:$Y$30,2,FALSE),"","error"))</f>
        <v/>
      </c>
      <c r="BS251" s="422" t="str">
        <f t="shared" si="75"/>
        <v/>
      </c>
      <c r="BT251" s="422" t="str">
        <f t="shared" si="76"/>
        <v/>
      </c>
      <c r="BU251" s="422" t="str">
        <f>IF(E251="","",IF(AND(フラグ管理用!AQ245="予算区分_地単_通常",フラグ管理用!AL245&gt;3),"error",IF(AND(フラグ管理用!AQ245="予算区分_地単_検査等",フラグ管理用!AL245&gt;6),"error",IF(AND(フラグ管理用!AQ245="予算区分_補助",フラグ管理用!AL245&lt;7),"error",""))))</f>
        <v/>
      </c>
      <c r="BV251" s="452" t="str">
        <f>フラグ管理用!AW245</f>
        <v/>
      </c>
      <c r="BW251" s="457" t="str">
        <f t="shared" si="77"/>
        <v/>
      </c>
    </row>
    <row r="252" spans="1:75">
      <c r="A252" s="6"/>
      <c r="B252" s="14"/>
      <c r="C252" s="40">
        <v>222</v>
      </c>
      <c r="D252" s="50"/>
      <c r="E252" s="57"/>
      <c r="F252" s="57"/>
      <c r="G252" s="78"/>
      <c r="H252" s="86"/>
      <c r="I252" s="96" t="str">
        <f>IF(E252="補",VLOOKUP(H252,'事業名一覧 '!$A$3:$C$55,3,FALSE),"")</f>
        <v/>
      </c>
      <c r="J252" s="112"/>
      <c r="K252" s="112"/>
      <c r="L252" s="112"/>
      <c r="M252" s="112"/>
      <c r="N252" s="112"/>
      <c r="O252" s="112"/>
      <c r="P252" s="86"/>
      <c r="Q252" s="181" t="str">
        <f t="shared" si="65"/>
        <v/>
      </c>
      <c r="R252" s="194" t="str">
        <f t="shared" si="79"/>
        <v/>
      </c>
      <c r="S252" s="202"/>
      <c r="T252" s="213"/>
      <c r="U252" s="213"/>
      <c r="V252" s="213"/>
      <c r="W252" s="235"/>
      <c r="X252" s="235"/>
      <c r="Y252" s="213"/>
      <c r="Z252" s="213"/>
      <c r="AA252" s="86"/>
      <c r="AB252" s="112"/>
      <c r="AC252" s="112"/>
      <c r="AD252" s="112"/>
      <c r="AE252" s="57"/>
      <c r="AF252" s="57"/>
      <c r="AG252" s="57"/>
      <c r="AH252" s="321"/>
      <c r="AI252" s="321"/>
      <c r="AJ252" s="86"/>
      <c r="AK252" s="86"/>
      <c r="AL252" s="354"/>
      <c r="AM252" s="372"/>
      <c r="AN252" s="381"/>
      <c r="AO252" s="392" t="str">
        <f t="shared" si="66"/>
        <v/>
      </c>
      <c r="AP252" s="397" t="str">
        <f t="shared" si="80"/>
        <v/>
      </c>
      <c r="AQ252" s="402" t="str">
        <f t="shared" si="78"/>
        <v/>
      </c>
      <c r="AR252" s="407" t="str">
        <f>IF(E252="","",IF(AND(フラグ管理用!G246=2,フラグ管理用!F246=1),"error",""))</f>
        <v/>
      </c>
      <c r="AS252" s="407" t="str">
        <f>IF(E252="","",IF(AND(フラグ管理用!G246=2,フラグ管理用!E246=1),"error",""))</f>
        <v/>
      </c>
      <c r="AT252" s="415" t="str">
        <f t="shared" si="81"/>
        <v/>
      </c>
      <c r="AU252" s="422" t="str">
        <f>IF(E252="","",IF(フラグ管理用!AX246=1,"",IF(AND(フラグ管理用!E246=1,フラグ管理用!J246=1),"",IF(AND(フラグ管理用!E246=2,フラグ管理用!F246=1,フラグ管理用!J246=1),"",IF(AND(フラグ管理用!E246=2,フラグ管理用!F246=2,フラグ管理用!G246=1),"",IF(AND(フラグ管理用!E246=2,フラグ管理用!F246=2,フラグ管理用!G246=2,フラグ管理用!K246=1),"","error"))))))</f>
        <v/>
      </c>
      <c r="AV252" s="428" t="str">
        <f t="shared" si="82"/>
        <v/>
      </c>
      <c r="AW252" s="428" t="str">
        <f t="shared" si="67"/>
        <v/>
      </c>
      <c r="AX252" s="428" t="str">
        <f t="shared" si="68"/>
        <v/>
      </c>
      <c r="AY252" s="428" t="str">
        <f>IF(E252="","",IF(AND(フラグ管理用!J246=1,フラグ管理用!O246=1),"",IF(AND(フラグ管理用!K246=1,フラグ管理用!O246&gt;1,フラグ管理用!G246=1),"","error")))</f>
        <v/>
      </c>
      <c r="AZ252" s="428" t="str">
        <f>IF(E252="","",IF(AND(フラグ管理用!O246=10,ISBLANK(P252)=FALSE),"",IF(AND(フラグ管理用!O246&lt;10,ISBLANK(P252)=TRUE),"","error")))</f>
        <v/>
      </c>
      <c r="BA252" s="422" t="str">
        <f t="shared" si="69"/>
        <v/>
      </c>
      <c r="BB252" s="422" t="str">
        <f t="shared" si="83"/>
        <v/>
      </c>
      <c r="BC252" s="422" t="str">
        <f>IF(E252="","",IF(AND(フラグ管理用!F246=2,フラグ管理用!J246=1),IF(OR(U252&lt;&gt;0,V252&lt;&gt;0,W252&lt;&gt;0,X252&lt;&gt;0),"error",""),""))</f>
        <v/>
      </c>
      <c r="BD252" s="422" t="str">
        <f>IF(E252="","",IF(AND(フラグ管理用!K246=1,フラグ管理用!G246=1),IF(OR(S252&lt;&gt;0,T252&lt;&gt;0,W252&lt;&gt;0,X252&lt;&gt;0),"error",""),""))</f>
        <v/>
      </c>
      <c r="BE252" s="422" t="str">
        <f t="shared" si="84"/>
        <v/>
      </c>
      <c r="BF252" s="422" t="str">
        <f t="shared" si="85"/>
        <v/>
      </c>
      <c r="BG252" s="422"/>
      <c r="BH252" s="422" t="str">
        <f t="shared" si="70"/>
        <v/>
      </c>
      <c r="BI252" s="422" t="str">
        <f t="shared" si="71"/>
        <v/>
      </c>
      <c r="BJ252" s="422" t="str">
        <f t="shared" si="72"/>
        <v/>
      </c>
      <c r="BK252" s="422" t="str">
        <f>IF(E252="","",IF(フラグ管理用!AD246=2,IF(AND(フラグ管理用!E246=2,フラグ管理用!AA246=1),"","error"),""))</f>
        <v/>
      </c>
      <c r="BL252" s="422" t="str">
        <f>IF(E252="","",IF(AND(フラグ管理用!E246=1,フラグ管理用!K246=1,H252&lt;&gt;"妊娠出産子育て支援交付金"),"error",""))</f>
        <v/>
      </c>
      <c r="BM252" s="422"/>
      <c r="BN252" s="422" t="str">
        <f t="shared" si="73"/>
        <v/>
      </c>
      <c r="BO252" s="422" t="str">
        <f>IF(E252="","",IF(フラグ管理用!AF246=29,"error",IF(AND(フラグ管理用!AO246="事業始期_通常",フラグ管理用!AF246&lt;17),"error",IF(AND(フラグ管理用!AO246="事業始期_補助",フラグ管理用!AF246&lt;14),"error",""))))</f>
        <v/>
      </c>
      <c r="BP252" s="422" t="str">
        <f t="shared" si="74"/>
        <v/>
      </c>
      <c r="BQ252" s="422" t="str">
        <f>IF(E252="","",IF(AND(フラグ管理用!AP246="事業終期_通常",OR(フラグ管理用!AG246&lt;17,フラグ管理用!AG246&gt;28)),"error",IF(AND(フラグ管理用!AP246="事業終期_基金",フラグ管理用!AG246&lt;17),"error","")))</f>
        <v/>
      </c>
      <c r="BR252" s="422" t="str">
        <f>IF(E252="","",IF(VLOOKUP(AF252,―!$X$2:$Y$30,2,FALSE)&lt;=VLOOKUP(AG252,―!$X$2:$Y$30,2,FALSE),"","error"))</f>
        <v/>
      </c>
      <c r="BS252" s="422" t="str">
        <f t="shared" si="75"/>
        <v/>
      </c>
      <c r="BT252" s="422" t="str">
        <f t="shared" si="76"/>
        <v/>
      </c>
      <c r="BU252" s="422" t="str">
        <f>IF(E252="","",IF(AND(フラグ管理用!AQ246="予算区分_地単_通常",フラグ管理用!AL246&gt;3),"error",IF(AND(フラグ管理用!AQ246="予算区分_地単_検査等",フラグ管理用!AL246&gt;6),"error",IF(AND(フラグ管理用!AQ246="予算区分_補助",フラグ管理用!AL246&lt;7),"error",""))))</f>
        <v/>
      </c>
      <c r="BV252" s="452" t="str">
        <f>フラグ管理用!AW246</f>
        <v/>
      </c>
      <c r="BW252" s="457" t="str">
        <f t="shared" si="77"/>
        <v/>
      </c>
    </row>
    <row r="253" spans="1:75">
      <c r="A253" s="6"/>
      <c r="B253" s="14"/>
      <c r="C253" s="40">
        <v>223</v>
      </c>
      <c r="D253" s="50"/>
      <c r="E253" s="57"/>
      <c r="F253" s="57"/>
      <c r="G253" s="78"/>
      <c r="H253" s="86"/>
      <c r="I253" s="96" t="str">
        <f>IF(E253="補",VLOOKUP(H253,'事業名一覧 '!$A$3:$C$55,3,FALSE),"")</f>
        <v/>
      </c>
      <c r="J253" s="112"/>
      <c r="K253" s="112"/>
      <c r="L253" s="112"/>
      <c r="M253" s="112"/>
      <c r="N253" s="112"/>
      <c r="O253" s="112"/>
      <c r="P253" s="86"/>
      <c r="Q253" s="181" t="str">
        <f t="shared" si="65"/>
        <v/>
      </c>
      <c r="R253" s="194" t="str">
        <f t="shared" si="79"/>
        <v/>
      </c>
      <c r="S253" s="202"/>
      <c r="T253" s="213"/>
      <c r="U253" s="213"/>
      <c r="V253" s="213"/>
      <c r="W253" s="235"/>
      <c r="X253" s="235"/>
      <c r="Y253" s="213"/>
      <c r="Z253" s="213"/>
      <c r="AA253" s="86"/>
      <c r="AB253" s="112"/>
      <c r="AC253" s="112"/>
      <c r="AD253" s="112"/>
      <c r="AE253" s="57"/>
      <c r="AF253" s="57"/>
      <c r="AG253" s="57"/>
      <c r="AH253" s="321"/>
      <c r="AI253" s="321"/>
      <c r="AJ253" s="86"/>
      <c r="AK253" s="86"/>
      <c r="AL253" s="354"/>
      <c r="AM253" s="372"/>
      <c r="AN253" s="381"/>
      <c r="AO253" s="392" t="str">
        <f t="shared" si="66"/>
        <v/>
      </c>
      <c r="AP253" s="397" t="str">
        <f t="shared" si="80"/>
        <v/>
      </c>
      <c r="AQ253" s="402" t="str">
        <f t="shared" si="78"/>
        <v/>
      </c>
      <c r="AR253" s="407" t="str">
        <f>IF(E253="","",IF(AND(フラグ管理用!G247=2,フラグ管理用!F247=1),"error",""))</f>
        <v/>
      </c>
      <c r="AS253" s="407" t="str">
        <f>IF(E253="","",IF(AND(フラグ管理用!G247=2,フラグ管理用!E247=1),"error",""))</f>
        <v/>
      </c>
      <c r="AT253" s="415" t="str">
        <f t="shared" si="81"/>
        <v/>
      </c>
      <c r="AU253" s="422" t="str">
        <f>IF(E253="","",IF(フラグ管理用!AX247=1,"",IF(AND(フラグ管理用!E247=1,フラグ管理用!J247=1),"",IF(AND(フラグ管理用!E247=2,フラグ管理用!F247=1,フラグ管理用!J247=1),"",IF(AND(フラグ管理用!E247=2,フラグ管理用!F247=2,フラグ管理用!G247=1),"",IF(AND(フラグ管理用!E247=2,フラグ管理用!F247=2,フラグ管理用!G247=2,フラグ管理用!K247=1),"","error"))))))</f>
        <v/>
      </c>
      <c r="AV253" s="428" t="str">
        <f t="shared" si="82"/>
        <v/>
      </c>
      <c r="AW253" s="428" t="str">
        <f t="shared" si="67"/>
        <v/>
      </c>
      <c r="AX253" s="428" t="str">
        <f t="shared" si="68"/>
        <v/>
      </c>
      <c r="AY253" s="428" t="str">
        <f>IF(E253="","",IF(AND(フラグ管理用!J247=1,フラグ管理用!O247=1),"",IF(AND(フラグ管理用!K247=1,フラグ管理用!O247&gt;1,フラグ管理用!G247=1),"","error")))</f>
        <v/>
      </c>
      <c r="AZ253" s="428" t="str">
        <f>IF(E253="","",IF(AND(フラグ管理用!O247=10,ISBLANK(P253)=FALSE),"",IF(AND(フラグ管理用!O247&lt;10,ISBLANK(P253)=TRUE),"","error")))</f>
        <v/>
      </c>
      <c r="BA253" s="422" t="str">
        <f t="shared" si="69"/>
        <v/>
      </c>
      <c r="BB253" s="422" t="str">
        <f t="shared" si="83"/>
        <v/>
      </c>
      <c r="BC253" s="422" t="str">
        <f>IF(E253="","",IF(AND(フラグ管理用!F247=2,フラグ管理用!J247=1),IF(OR(U253&lt;&gt;0,V253&lt;&gt;0,W253&lt;&gt;0,X253&lt;&gt;0),"error",""),""))</f>
        <v/>
      </c>
      <c r="BD253" s="422" t="str">
        <f>IF(E253="","",IF(AND(フラグ管理用!K247=1,フラグ管理用!G247=1),IF(OR(S253&lt;&gt;0,T253&lt;&gt;0,W253&lt;&gt;0,X253&lt;&gt;0),"error",""),""))</f>
        <v/>
      </c>
      <c r="BE253" s="422" t="str">
        <f t="shared" si="84"/>
        <v/>
      </c>
      <c r="BF253" s="422" t="str">
        <f t="shared" si="85"/>
        <v/>
      </c>
      <c r="BG253" s="422"/>
      <c r="BH253" s="422" t="str">
        <f t="shared" si="70"/>
        <v/>
      </c>
      <c r="BI253" s="422" t="str">
        <f t="shared" si="71"/>
        <v/>
      </c>
      <c r="BJ253" s="422" t="str">
        <f t="shared" si="72"/>
        <v/>
      </c>
      <c r="BK253" s="422" t="str">
        <f>IF(E253="","",IF(フラグ管理用!AD247=2,IF(AND(フラグ管理用!E247=2,フラグ管理用!AA247=1),"","error"),""))</f>
        <v/>
      </c>
      <c r="BL253" s="422" t="str">
        <f>IF(E253="","",IF(AND(フラグ管理用!E247=1,フラグ管理用!K247=1,H253&lt;&gt;"妊娠出産子育て支援交付金"),"error",""))</f>
        <v/>
      </c>
      <c r="BM253" s="422"/>
      <c r="BN253" s="422" t="str">
        <f t="shared" si="73"/>
        <v/>
      </c>
      <c r="BO253" s="422" t="str">
        <f>IF(E253="","",IF(フラグ管理用!AF247=29,"error",IF(AND(フラグ管理用!AO247="事業始期_通常",フラグ管理用!AF247&lt;17),"error",IF(AND(フラグ管理用!AO247="事業始期_補助",フラグ管理用!AF247&lt;14),"error",""))))</f>
        <v/>
      </c>
      <c r="BP253" s="422" t="str">
        <f t="shared" si="74"/>
        <v/>
      </c>
      <c r="BQ253" s="422" t="str">
        <f>IF(E253="","",IF(AND(フラグ管理用!AP247="事業終期_通常",OR(フラグ管理用!AG247&lt;17,フラグ管理用!AG247&gt;28)),"error",IF(AND(フラグ管理用!AP247="事業終期_基金",フラグ管理用!AG247&lt;17),"error","")))</f>
        <v/>
      </c>
      <c r="BR253" s="422" t="str">
        <f>IF(E253="","",IF(VLOOKUP(AF253,―!$X$2:$Y$30,2,FALSE)&lt;=VLOOKUP(AG253,―!$X$2:$Y$30,2,FALSE),"","error"))</f>
        <v/>
      </c>
      <c r="BS253" s="422" t="str">
        <f t="shared" si="75"/>
        <v/>
      </c>
      <c r="BT253" s="422" t="str">
        <f t="shared" si="76"/>
        <v/>
      </c>
      <c r="BU253" s="422" t="str">
        <f>IF(E253="","",IF(AND(フラグ管理用!AQ247="予算区分_地単_通常",フラグ管理用!AL247&gt;3),"error",IF(AND(フラグ管理用!AQ247="予算区分_地単_検査等",フラグ管理用!AL247&gt;6),"error",IF(AND(フラグ管理用!AQ247="予算区分_補助",フラグ管理用!AL247&lt;7),"error",""))))</f>
        <v/>
      </c>
      <c r="BV253" s="452" t="str">
        <f>フラグ管理用!AW247</f>
        <v/>
      </c>
      <c r="BW253" s="457" t="str">
        <f t="shared" si="77"/>
        <v/>
      </c>
    </row>
    <row r="254" spans="1:75">
      <c r="A254" s="6"/>
      <c r="B254" s="14"/>
      <c r="C254" s="40">
        <v>224</v>
      </c>
      <c r="D254" s="50"/>
      <c r="E254" s="57"/>
      <c r="F254" s="57"/>
      <c r="G254" s="78"/>
      <c r="H254" s="86"/>
      <c r="I254" s="96" t="str">
        <f>IF(E254="補",VLOOKUP(H254,'事業名一覧 '!$A$3:$C$55,3,FALSE),"")</f>
        <v/>
      </c>
      <c r="J254" s="112"/>
      <c r="K254" s="112"/>
      <c r="L254" s="112"/>
      <c r="M254" s="112"/>
      <c r="N254" s="112"/>
      <c r="O254" s="112"/>
      <c r="P254" s="86"/>
      <c r="Q254" s="181" t="str">
        <f t="shared" si="65"/>
        <v/>
      </c>
      <c r="R254" s="194" t="str">
        <f t="shared" si="79"/>
        <v/>
      </c>
      <c r="S254" s="202"/>
      <c r="T254" s="213"/>
      <c r="U254" s="213"/>
      <c r="V254" s="213"/>
      <c r="W254" s="235"/>
      <c r="X254" s="235"/>
      <c r="Y254" s="213"/>
      <c r="Z254" s="213"/>
      <c r="AA254" s="86"/>
      <c r="AB254" s="112"/>
      <c r="AC254" s="112"/>
      <c r="AD254" s="112"/>
      <c r="AE254" s="57"/>
      <c r="AF254" s="57"/>
      <c r="AG254" s="57"/>
      <c r="AH254" s="321"/>
      <c r="AI254" s="321"/>
      <c r="AJ254" s="86"/>
      <c r="AK254" s="86"/>
      <c r="AL254" s="354"/>
      <c r="AM254" s="372"/>
      <c r="AN254" s="381"/>
      <c r="AO254" s="392" t="str">
        <f t="shared" si="66"/>
        <v/>
      </c>
      <c r="AP254" s="397" t="str">
        <f t="shared" si="80"/>
        <v/>
      </c>
      <c r="AQ254" s="402" t="str">
        <f t="shared" si="78"/>
        <v/>
      </c>
      <c r="AR254" s="407" t="str">
        <f>IF(E254="","",IF(AND(フラグ管理用!G248=2,フラグ管理用!F248=1),"error",""))</f>
        <v/>
      </c>
      <c r="AS254" s="407" t="str">
        <f>IF(E254="","",IF(AND(フラグ管理用!G248=2,フラグ管理用!E248=1),"error",""))</f>
        <v/>
      </c>
      <c r="AT254" s="415" t="str">
        <f t="shared" si="81"/>
        <v/>
      </c>
      <c r="AU254" s="422" t="str">
        <f>IF(E254="","",IF(フラグ管理用!AX248=1,"",IF(AND(フラグ管理用!E248=1,フラグ管理用!J248=1),"",IF(AND(フラグ管理用!E248=2,フラグ管理用!F248=1,フラグ管理用!J248=1),"",IF(AND(フラグ管理用!E248=2,フラグ管理用!F248=2,フラグ管理用!G248=1),"",IF(AND(フラグ管理用!E248=2,フラグ管理用!F248=2,フラグ管理用!G248=2,フラグ管理用!K248=1),"","error"))))))</f>
        <v/>
      </c>
      <c r="AV254" s="428" t="str">
        <f t="shared" si="82"/>
        <v/>
      </c>
      <c r="AW254" s="428" t="str">
        <f t="shared" si="67"/>
        <v/>
      </c>
      <c r="AX254" s="428" t="str">
        <f t="shared" si="68"/>
        <v/>
      </c>
      <c r="AY254" s="428" t="str">
        <f>IF(E254="","",IF(AND(フラグ管理用!J248=1,フラグ管理用!O248=1),"",IF(AND(フラグ管理用!K248=1,フラグ管理用!O248&gt;1,フラグ管理用!G248=1),"","error")))</f>
        <v/>
      </c>
      <c r="AZ254" s="428" t="str">
        <f>IF(E254="","",IF(AND(フラグ管理用!O248=10,ISBLANK(P254)=FALSE),"",IF(AND(フラグ管理用!O248&lt;10,ISBLANK(P254)=TRUE),"","error")))</f>
        <v/>
      </c>
      <c r="BA254" s="422" t="str">
        <f t="shared" si="69"/>
        <v/>
      </c>
      <c r="BB254" s="422" t="str">
        <f t="shared" si="83"/>
        <v/>
      </c>
      <c r="BC254" s="422" t="str">
        <f>IF(E254="","",IF(AND(フラグ管理用!F248=2,フラグ管理用!J248=1),IF(OR(U254&lt;&gt;0,V254&lt;&gt;0,W254&lt;&gt;0,X254&lt;&gt;0),"error",""),""))</f>
        <v/>
      </c>
      <c r="BD254" s="422" t="str">
        <f>IF(E254="","",IF(AND(フラグ管理用!K248=1,フラグ管理用!G248=1),IF(OR(S254&lt;&gt;0,T254&lt;&gt;0,W254&lt;&gt;0,X254&lt;&gt;0),"error",""),""))</f>
        <v/>
      </c>
      <c r="BE254" s="422" t="str">
        <f t="shared" si="84"/>
        <v/>
      </c>
      <c r="BF254" s="422" t="str">
        <f t="shared" si="85"/>
        <v/>
      </c>
      <c r="BG254" s="422"/>
      <c r="BH254" s="422" t="str">
        <f t="shared" si="70"/>
        <v/>
      </c>
      <c r="BI254" s="422" t="str">
        <f t="shared" si="71"/>
        <v/>
      </c>
      <c r="BJ254" s="422" t="str">
        <f t="shared" si="72"/>
        <v/>
      </c>
      <c r="BK254" s="422" t="str">
        <f>IF(E254="","",IF(フラグ管理用!AD248=2,IF(AND(フラグ管理用!E248=2,フラグ管理用!AA248=1),"","error"),""))</f>
        <v/>
      </c>
      <c r="BL254" s="422" t="str">
        <f>IF(E254="","",IF(AND(フラグ管理用!E248=1,フラグ管理用!K248=1,H254&lt;&gt;"妊娠出産子育て支援交付金"),"error",""))</f>
        <v/>
      </c>
      <c r="BM254" s="422"/>
      <c r="BN254" s="422" t="str">
        <f t="shared" si="73"/>
        <v/>
      </c>
      <c r="BO254" s="422" t="str">
        <f>IF(E254="","",IF(フラグ管理用!AF248=29,"error",IF(AND(フラグ管理用!AO248="事業始期_通常",フラグ管理用!AF248&lt;17),"error",IF(AND(フラグ管理用!AO248="事業始期_補助",フラグ管理用!AF248&lt;14),"error",""))))</f>
        <v/>
      </c>
      <c r="BP254" s="422" t="str">
        <f t="shared" si="74"/>
        <v/>
      </c>
      <c r="BQ254" s="422" t="str">
        <f>IF(E254="","",IF(AND(フラグ管理用!AP248="事業終期_通常",OR(フラグ管理用!AG248&lt;17,フラグ管理用!AG248&gt;28)),"error",IF(AND(フラグ管理用!AP248="事業終期_基金",フラグ管理用!AG248&lt;17),"error","")))</f>
        <v/>
      </c>
      <c r="BR254" s="422" t="str">
        <f>IF(E254="","",IF(VLOOKUP(AF254,―!$X$2:$Y$30,2,FALSE)&lt;=VLOOKUP(AG254,―!$X$2:$Y$30,2,FALSE),"","error"))</f>
        <v/>
      </c>
      <c r="BS254" s="422" t="str">
        <f t="shared" si="75"/>
        <v/>
      </c>
      <c r="BT254" s="422" t="str">
        <f t="shared" si="76"/>
        <v/>
      </c>
      <c r="BU254" s="422" t="str">
        <f>IF(E254="","",IF(AND(フラグ管理用!AQ248="予算区分_地単_通常",フラグ管理用!AL248&gt;3),"error",IF(AND(フラグ管理用!AQ248="予算区分_地単_検査等",フラグ管理用!AL248&gt;6),"error",IF(AND(フラグ管理用!AQ248="予算区分_補助",フラグ管理用!AL248&lt;7),"error",""))))</f>
        <v/>
      </c>
      <c r="BV254" s="452" t="str">
        <f>フラグ管理用!AW248</f>
        <v/>
      </c>
      <c r="BW254" s="457" t="str">
        <f t="shared" si="77"/>
        <v/>
      </c>
    </row>
    <row r="255" spans="1:75">
      <c r="A255" s="6"/>
      <c r="B255" s="14"/>
      <c r="C255" s="40">
        <v>225</v>
      </c>
      <c r="D255" s="50"/>
      <c r="E255" s="57"/>
      <c r="F255" s="57"/>
      <c r="G255" s="78"/>
      <c r="H255" s="86"/>
      <c r="I255" s="96" t="str">
        <f>IF(E255="補",VLOOKUP(H255,'事業名一覧 '!$A$3:$C$55,3,FALSE),"")</f>
        <v/>
      </c>
      <c r="J255" s="112"/>
      <c r="K255" s="112"/>
      <c r="L255" s="112"/>
      <c r="M255" s="112"/>
      <c r="N255" s="112"/>
      <c r="O255" s="112"/>
      <c r="P255" s="86"/>
      <c r="Q255" s="181" t="str">
        <f t="shared" si="65"/>
        <v/>
      </c>
      <c r="R255" s="194" t="str">
        <f t="shared" si="79"/>
        <v/>
      </c>
      <c r="S255" s="202"/>
      <c r="T255" s="213"/>
      <c r="U255" s="213"/>
      <c r="V255" s="213"/>
      <c r="W255" s="235"/>
      <c r="X255" s="235"/>
      <c r="Y255" s="213"/>
      <c r="Z255" s="213"/>
      <c r="AA255" s="86"/>
      <c r="AB255" s="112"/>
      <c r="AC255" s="112"/>
      <c r="AD255" s="112"/>
      <c r="AE255" s="57"/>
      <c r="AF255" s="57"/>
      <c r="AG255" s="57"/>
      <c r="AH255" s="321"/>
      <c r="AI255" s="321"/>
      <c r="AJ255" s="86"/>
      <c r="AK255" s="86"/>
      <c r="AL255" s="354"/>
      <c r="AM255" s="372"/>
      <c r="AN255" s="381"/>
      <c r="AO255" s="392" t="str">
        <f t="shared" si="66"/>
        <v/>
      </c>
      <c r="AP255" s="397" t="str">
        <f t="shared" si="80"/>
        <v/>
      </c>
      <c r="AQ255" s="402" t="str">
        <f t="shared" si="78"/>
        <v/>
      </c>
      <c r="AR255" s="407" t="str">
        <f>IF(E255="","",IF(AND(フラグ管理用!G249=2,フラグ管理用!F249=1),"error",""))</f>
        <v/>
      </c>
      <c r="AS255" s="407" t="str">
        <f>IF(E255="","",IF(AND(フラグ管理用!G249=2,フラグ管理用!E249=1),"error",""))</f>
        <v/>
      </c>
      <c r="AT255" s="415" t="str">
        <f t="shared" si="81"/>
        <v/>
      </c>
      <c r="AU255" s="422" t="str">
        <f>IF(E255="","",IF(フラグ管理用!AX249=1,"",IF(AND(フラグ管理用!E249=1,フラグ管理用!J249=1),"",IF(AND(フラグ管理用!E249=2,フラグ管理用!F249=1,フラグ管理用!J249=1),"",IF(AND(フラグ管理用!E249=2,フラグ管理用!F249=2,フラグ管理用!G249=1),"",IF(AND(フラグ管理用!E249=2,フラグ管理用!F249=2,フラグ管理用!G249=2,フラグ管理用!K249=1),"","error"))))))</f>
        <v/>
      </c>
      <c r="AV255" s="428" t="str">
        <f t="shared" si="82"/>
        <v/>
      </c>
      <c r="AW255" s="428" t="str">
        <f t="shared" si="67"/>
        <v/>
      </c>
      <c r="AX255" s="428" t="str">
        <f t="shared" si="68"/>
        <v/>
      </c>
      <c r="AY255" s="428" t="str">
        <f>IF(E255="","",IF(AND(フラグ管理用!J249=1,フラグ管理用!O249=1),"",IF(AND(フラグ管理用!K249=1,フラグ管理用!O249&gt;1,フラグ管理用!G249=1),"","error")))</f>
        <v/>
      </c>
      <c r="AZ255" s="428" t="str">
        <f>IF(E255="","",IF(AND(フラグ管理用!O249=10,ISBLANK(P255)=FALSE),"",IF(AND(フラグ管理用!O249&lt;10,ISBLANK(P255)=TRUE),"","error")))</f>
        <v/>
      </c>
      <c r="BA255" s="422" t="str">
        <f t="shared" si="69"/>
        <v/>
      </c>
      <c r="BB255" s="422" t="str">
        <f t="shared" si="83"/>
        <v/>
      </c>
      <c r="BC255" s="422" t="str">
        <f>IF(E255="","",IF(AND(フラグ管理用!F249=2,フラグ管理用!J249=1),IF(OR(U255&lt;&gt;0,V255&lt;&gt;0,W255&lt;&gt;0,X255&lt;&gt;0),"error",""),""))</f>
        <v/>
      </c>
      <c r="BD255" s="422" t="str">
        <f>IF(E255="","",IF(AND(フラグ管理用!K249=1,フラグ管理用!G249=1),IF(OR(S255&lt;&gt;0,T255&lt;&gt;0,W255&lt;&gt;0,X255&lt;&gt;0),"error",""),""))</f>
        <v/>
      </c>
      <c r="BE255" s="422" t="str">
        <f t="shared" si="84"/>
        <v/>
      </c>
      <c r="BF255" s="422" t="str">
        <f t="shared" si="85"/>
        <v/>
      </c>
      <c r="BG255" s="422"/>
      <c r="BH255" s="422" t="str">
        <f t="shared" si="70"/>
        <v/>
      </c>
      <c r="BI255" s="422" t="str">
        <f t="shared" si="71"/>
        <v/>
      </c>
      <c r="BJ255" s="422" t="str">
        <f t="shared" si="72"/>
        <v/>
      </c>
      <c r="BK255" s="422" t="str">
        <f>IF(E255="","",IF(フラグ管理用!AD249=2,IF(AND(フラグ管理用!E249=2,フラグ管理用!AA249=1),"","error"),""))</f>
        <v/>
      </c>
      <c r="BL255" s="422" t="str">
        <f>IF(E255="","",IF(AND(フラグ管理用!E249=1,フラグ管理用!K249=1,H255&lt;&gt;"妊娠出産子育て支援交付金"),"error",""))</f>
        <v/>
      </c>
      <c r="BM255" s="422"/>
      <c r="BN255" s="422" t="str">
        <f t="shared" si="73"/>
        <v/>
      </c>
      <c r="BO255" s="422" t="str">
        <f>IF(E255="","",IF(フラグ管理用!AF249=29,"error",IF(AND(フラグ管理用!AO249="事業始期_通常",フラグ管理用!AF249&lt;17),"error",IF(AND(フラグ管理用!AO249="事業始期_補助",フラグ管理用!AF249&lt;14),"error",""))))</f>
        <v/>
      </c>
      <c r="BP255" s="422" t="str">
        <f t="shared" si="74"/>
        <v/>
      </c>
      <c r="BQ255" s="422" t="str">
        <f>IF(E255="","",IF(AND(フラグ管理用!AP249="事業終期_通常",OR(フラグ管理用!AG249&lt;17,フラグ管理用!AG249&gt;28)),"error",IF(AND(フラグ管理用!AP249="事業終期_基金",フラグ管理用!AG249&lt;17),"error","")))</f>
        <v/>
      </c>
      <c r="BR255" s="422" t="str">
        <f>IF(E255="","",IF(VLOOKUP(AF255,―!$X$2:$Y$30,2,FALSE)&lt;=VLOOKUP(AG255,―!$X$2:$Y$30,2,FALSE),"","error"))</f>
        <v/>
      </c>
      <c r="BS255" s="422" t="str">
        <f t="shared" si="75"/>
        <v/>
      </c>
      <c r="BT255" s="422" t="str">
        <f t="shared" si="76"/>
        <v/>
      </c>
      <c r="BU255" s="422" t="str">
        <f>IF(E255="","",IF(AND(フラグ管理用!AQ249="予算区分_地単_通常",フラグ管理用!AL249&gt;3),"error",IF(AND(フラグ管理用!AQ249="予算区分_地単_検査等",フラグ管理用!AL249&gt;6),"error",IF(AND(フラグ管理用!AQ249="予算区分_補助",フラグ管理用!AL249&lt;7),"error",""))))</f>
        <v/>
      </c>
      <c r="BV255" s="452" t="str">
        <f>フラグ管理用!AW249</f>
        <v/>
      </c>
      <c r="BW255" s="457" t="str">
        <f t="shared" si="77"/>
        <v/>
      </c>
    </row>
    <row r="256" spans="1:75">
      <c r="A256" s="6"/>
      <c r="B256" s="14"/>
      <c r="C256" s="40">
        <v>226</v>
      </c>
      <c r="D256" s="50"/>
      <c r="E256" s="57"/>
      <c r="F256" s="57"/>
      <c r="G256" s="78"/>
      <c r="H256" s="86"/>
      <c r="I256" s="96" t="str">
        <f>IF(E256="補",VLOOKUP(H256,'事業名一覧 '!$A$3:$C$55,3,FALSE),"")</f>
        <v/>
      </c>
      <c r="J256" s="112"/>
      <c r="K256" s="112"/>
      <c r="L256" s="112"/>
      <c r="M256" s="112"/>
      <c r="N256" s="112"/>
      <c r="O256" s="112"/>
      <c r="P256" s="86"/>
      <c r="Q256" s="181" t="str">
        <f t="shared" si="65"/>
        <v/>
      </c>
      <c r="R256" s="194" t="str">
        <f t="shared" si="79"/>
        <v/>
      </c>
      <c r="S256" s="202"/>
      <c r="T256" s="213"/>
      <c r="U256" s="213"/>
      <c r="V256" s="213"/>
      <c r="W256" s="235"/>
      <c r="X256" s="235"/>
      <c r="Y256" s="213"/>
      <c r="Z256" s="213"/>
      <c r="AA256" s="86"/>
      <c r="AB256" s="112"/>
      <c r="AC256" s="112"/>
      <c r="AD256" s="112"/>
      <c r="AE256" s="57"/>
      <c r="AF256" s="57"/>
      <c r="AG256" s="57"/>
      <c r="AH256" s="321"/>
      <c r="AI256" s="321"/>
      <c r="AJ256" s="86"/>
      <c r="AK256" s="86"/>
      <c r="AL256" s="354"/>
      <c r="AM256" s="372"/>
      <c r="AN256" s="381"/>
      <c r="AO256" s="392" t="str">
        <f t="shared" si="66"/>
        <v/>
      </c>
      <c r="AP256" s="397" t="str">
        <f t="shared" si="80"/>
        <v/>
      </c>
      <c r="AQ256" s="402" t="str">
        <f t="shared" si="78"/>
        <v/>
      </c>
      <c r="AR256" s="407" t="str">
        <f>IF(E256="","",IF(AND(フラグ管理用!G250=2,フラグ管理用!F250=1),"error",""))</f>
        <v/>
      </c>
      <c r="AS256" s="407" t="str">
        <f>IF(E256="","",IF(AND(フラグ管理用!G250=2,フラグ管理用!E250=1),"error",""))</f>
        <v/>
      </c>
      <c r="AT256" s="415" t="str">
        <f t="shared" si="81"/>
        <v/>
      </c>
      <c r="AU256" s="422" t="str">
        <f>IF(E256="","",IF(フラグ管理用!AX250=1,"",IF(AND(フラグ管理用!E250=1,フラグ管理用!J250=1),"",IF(AND(フラグ管理用!E250=2,フラグ管理用!F250=1,フラグ管理用!J250=1),"",IF(AND(フラグ管理用!E250=2,フラグ管理用!F250=2,フラグ管理用!G250=1),"",IF(AND(フラグ管理用!E250=2,フラグ管理用!F250=2,フラグ管理用!G250=2,フラグ管理用!K250=1),"","error"))))))</f>
        <v/>
      </c>
      <c r="AV256" s="428" t="str">
        <f t="shared" si="82"/>
        <v/>
      </c>
      <c r="AW256" s="428" t="str">
        <f t="shared" si="67"/>
        <v/>
      </c>
      <c r="AX256" s="428" t="str">
        <f t="shared" si="68"/>
        <v/>
      </c>
      <c r="AY256" s="428" t="str">
        <f>IF(E256="","",IF(AND(フラグ管理用!J250=1,フラグ管理用!O250=1),"",IF(AND(フラグ管理用!K250=1,フラグ管理用!O250&gt;1,フラグ管理用!G250=1),"","error")))</f>
        <v/>
      </c>
      <c r="AZ256" s="428" t="str">
        <f>IF(E256="","",IF(AND(フラグ管理用!O250=10,ISBLANK(P256)=FALSE),"",IF(AND(フラグ管理用!O250&lt;10,ISBLANK(P256)=TRUE),"","error")))</f>
        <v/>
      </c>
      <c r="BA256" s="422" t="str">
        <f t="shared" si="69"/>
        <v/>
      </c>
      <c r="BB256" s="422" t="str">
        <f t="shared" si="83"/>
        <v/>
      </c>
      <c r="BC256" s="422" t="str">
        <f>IF(E256="","",IF(AND(フラグ管理用!F250=2,フラグ管理用!J250=1),IF(OR(U256&lt;&gt;0,V256&lt;&gt;0,W256&lt;&gt;0,X256&lt;&gt;0),"error",""),""))</f>
        <v/>
      </c>
      <c r="BD256" s="422" t="str">
        <f>IF(E256="","",IF(AND(フラグ管理用!K250=1,フラグ管理用!G250=1),IF(OR(S256&lt;&gt;0,T256&lt;&gt;0,W256&lt;&gt;0,X256&lt;&gt;0),"error",""),""))</f>
        <v/>
      </c>
      <c r="BE256" s="422" t="str">
        <f t="shared" si="84"/>
        <v/>
      </c>
      <c r="BF256" s="422" t="str">
        <f t="shared" si="85"/>
        <v/>
      </c>
      <c r="BG256" s="422"/>
      <c r="BH256" s="422" t="str">
        <f t="shared" si="70"/>
        <v/>
      </c>
      <c r="BI256" s="422" t="str">
        <f t="shared" si="71"/>
        <v/>
      </c>
      <c r="BJ256" s="422" t="str">
        <f t="shared" si="72"/>
        <v/>
      </c>
      <c r="BK256" s="422" t="str">
        <f>IF(E256="","",IF(フラグ管理用!AD250=2,IF(AND(フラグ管理用!E250=2,フラグ管理用!AA250=1),"","error"),""))</f>
        <v/>
      </c>
      <c r="BL256" s="422" t="str">
        <f>IF(E256="","",IF(AND(フラグ管理用!E250=1,フラグ管理用!K250=1,H256&lt;&gt;"妊娠出産子育て支援交付金"),"error",""))</f>
        <v/>
      </c>
      <c r="BM256" s="422"/>
      <c r="BN256" s="422" t="str">
        <f t="shared" si="73"/>
        <v/>
      </c>
      <c r="BO256" s="422" t="str">
        <f>IF(E256="","",IF(フラグ管理用!AF250=29,"error",IF(AND(フラグ管理用!AO250="事業始期_通常",フラグ管理用!AF250&lt;17),"error",IF(AND(フラグ管理用!AO250="事業始期_補助",フラグ管理用!AF250&lt;14),"error",""))))</f>
        <v/>
      </c>
      <c r="BP256" s="422" t="str">
        <f t="shared" si="74"/>
        <v/>
      </c>
      <c r="BQ256" s="422" t="str">
        <f>IF(E256="","",IF(AND(フラグ管理用!AP250="事業終期_通常",OR(フラグ管理用!AG250&lt;17,フラグ管理用!AG250&gt;28)),"error",IF(AND(フラグ管理用!AP250="事業終期_基金",フラグ管理用!AG250&lt;17),"error","")))</f>
        <v/>
      </c>
      <c r="BR256" s="422" t="str">
        <f>IF(E256="","",IF(VLOOKUP(AF256,―!$X$2:$Y$30,2,FALSE)&lt;=VLOOKUP(AG256,―!$X$2:$Y$30,2,FALSE),"","error"))</f>
        <v/>
      </c>
      <c r="BS256" s="422" t="str">
        <f t="shared" si="75"/>
        <v/>
      </c>
      <c r="BT256" s="422" t="str">
        <f t="shared" si="76"/>
        <v/>
      </c>
      <c r="BU256" s="422" t="str">
        <f>IF(E256="","",IF(AND(フラグ管理用!AQ250="予算区分_地単_通常",フラグ管理用!AL250&gt;3),"error",IF(AND(フラグ管理用!AQ250="予算区分_地単_検査等",フラグ管理用!AL250&gt;6),"error",IF(AND(フラグ管理用!AQ250="予算区分_補助",フラグ管理用!AL250&lt;7),"error",""))))</f>
        <v/>
      </c>
      <c r="BV256" s="452" t="str">
        <f>フラグ管理用!AW250</f>
        <v/>
      </c>
      <c r="BW256" s="457" t="str">
        <f t="shared" si="77"/>
        <v/>
      </c>
    </row>
    <row r="257" spans="1:75">
      <c r="A257" s="6"/>
      <c r="B257" s="14"/>
      <c r="C257" s="40">
        <v>227</v>
      </c>
      <c r="D257" s="50"/>
      <c r="E257" s="57"/>
      <c r="F257" s="57"/>
      <c r="G257" s="78"/>
      <c r="H257" s="86"/>
      <c r="I257" s="96" t="str">
        <f>IF(E257="補",VLOOKUP(H257,'事業名一覧 '!$A$3:$C$55,3,FALSE),"")</f>
        <v/>
      </c>
      <c r="J257" s="112"/>
      <c r="K257" s="112"/>
      <c r="L257" s="112"/>
      <c r="M257" s="112"/>
      <c r="N257" s="112"/>
      <c r="O257" s="112"/>
      <c r="P257" s="86"/>
      <c r="Q257" s="181" t="str">
        <f t="shared" si="65"/>
        <v/>
      </c>
      <c r="R257" s="194" t="str">
        <f t="shared" si="79"/>
        <v/>
      </c>
      <c r="S257" s="202"/>
      <c r="T257" s="213"/>
      <c r="U257" s="213"/>
      <c r="V257" s="213"/>
      <c r="W257" s="235"/>
      <c r="X257" s="235"/>
      <c r="Y257" s="213"/>
      <c r="Z257" s="213"/>
      <c r="AA257" s="86"/>
      <c r="AB257" s="112"/>
      <c r="AC257" s="112"/>
      <c r="AD257" s="112"/>
      <c r="AE257" s="57"/>
      <c r="AF257" s="57"/>
      <c r="AG257" s="57"/>
      <c r="AH257" s="321"/>
      <c r="AI257" s="321"/>
      <c r="AJ257" s="86"/>
      <c r="AK257" s="86"/>
      <c r="AL257" s="354"/>
      <c r="AM257" s="372"/>
      <c r="AN257" s="381"/>
      <c r="AO257" s="392" t="str">
        <f t="shared" si="66"/>
        <v/>
      </c>
      <c r="AP257" s="397" t="str">
        <f t="shared" si="80"/>
        <v/>
      </c>
      <c r="AQ257" s="402" t="str">
        <f t="shared" si="78"/>
        <v/>
      </c>
      <c r="AR257" s="407" t="str">
        <f>IF(E257="","",IF(AND(フラグ管理用!G251=2,フラグ管理用!F251=1),"error",""))</f>
        <v/>
      </c>
      <c r="AS257" s="407" t="str">
        <f>IF(E257="","",IF(AND(フラグ管理用!G251=2,フラグ管理用!E251=1),"error",""))</f>
        <v/>
      </c>
      <c r="AT257" s="415" t="str">
        <f t="shared" si="81"/>
        <v/>
      </c>
      <c r="AU257" s="422" t="str">
        <f>IF(E257="","",IF(フラグ管理用!AX251=1,"",IF(AND(フラグ管理用!E251=1,フラグ管理用!J251=1),"",IF(AND(フラグ管理用!E251=2,フラグ管理用!F251=1,フラグ管理用!J251=1),"",IF(AND(フラグ管理用!E251=2,フラグ管理用!F251=2,フラグ管理用!G251=1),"",IF(AND(フラグ管理用!E251=2,フラグ管理用!F251=2,フラグ管理用!G251=2,フラグ管理用!K251=1),"","error"))))))</f>
        <v/>
      </c>
      <c r="AV257" s="428" t="str">
        <f t="shared" si="82"/>
        <v/>
      </c>
      <c r="AW257" s="428" t="str">
        <f t="shared" si="67"/>
        <v/>
      </c>
      <c r="AX257" s="428" t="str">
        <f t="shared" si="68"/>
        <v/>
      </c>
      <c r="AY257" s="428" t="str">
        <f>IF(E257="","",IF(AND(フラグ管理用!J251=1,フラグ管理用!O251=1),"",IF(AND(フラグ管理用!K251=1,フラグ管理用!O251&gt;1,フラグ管理用!G251=1),"","error")))</f>
        <v/>
      </c>
      <c r="AZ257" s="428" t="str">
        <f>IF(E257="","",IF(AND(フラグ管理用!O251=10,ISBLANK(P257)=FALSE),"",IF(AND(フラグ管理用!O251&lt;10,ISBLANK(P257)=TRUE),"","error")))</f>
        <v/>
      </c>
      <c r="BA257" s="422" t="str">
        <f t="shared" si="69"/>
        <v/>
      </c>
      <c r="BB257" s="422" t="str">
        <f t="shared" si="83"/>
        <v/>
      </c>
      <c r="BC257" s="422" t="str">
        <f>IF(E257="","",IF(AND(フラグ管理用!F251=2,フラグ管理用!J251=1),IF(OR(U257&lt;&gt;0,V257&lt;&gt;0,W257&lt;&gt;0,X257&lt;&gt;0),"error",""),""))</f>
        <v/>
      </c>
      <c r="BD257" s="422" t="str">
        <f>IF(E257="","",IF(AND(フラグ管理用!K251=1,フラグ管理用!G251=1),IF(OR(S257&lt;&gt;0,T257&lt;&gt;0,W257&lt;&gt;0,X257&lt;&gt;0),"error",""),""))</f>
        <v/>
      </c>
      <c r="BE257" s="422" t="str">
        <f t="shared" si="84"/>
        <v/>
      </c>
      <c r="BF257" s="422" t="str">
        <f t="shared" si="85"/>
        <v/>
      </c>
      <c r="BG257" s="422"/>
      <c r="BH257" s="422" t="str">
        <f t="shared" si="70"/>
        <v/>
      </c>
      <c r="BI257" s="422" t="str">
        <f t="shared" si="71"/>
        <v/>
      </c>
      <c r="BJ257" s="422" t="str">
        <f t="shared" si="72"/>
        <v/>
      </c>
      <c r="BK257" s="422" t="str">
        <f>IF(E257="","",IF(フラグ管理用!AD251=2,IF(AND(フラグ管理用!E251=2,フラグ管理用!AA251=1),"","error"),""))</f>
        <v/>
      </c>
      <c r="BL257" s="422" t="str">
        <f>IF(E257="","",IF(AND(フラグ管理用!E251=1,フラグ管理用!K251=1,H257&lt;&gt;"妊娠出産子育て支援交付金"),"error",""))</f>
        <v/>
      </c>
      <c r="BM257" s="422"/>
      <c r="BN257" s="422" t="str">
        <f t="shared" si="73"/>
        <v/>
      </c>
      <c r="BO257" s="422" t="str">
        <f>IF(E257="","",IF(フラグ管理用!AF251=29,"error",IF(AND(フラグ管理用!AO251="事業始期_通常",フラグ管理用!AF251&lt;17),"error",IF(AND(フラグ管理用!AO251="事業始期_補助",フラグ管理用!AF251&lt;14),"error",""))))</f>
        <v/>
      </c>
      <c r="BP257" s="422" t="str">
        <f t="shared" si="74"/>
        <v/>
      </c>
      <c r="BQ257" s="422" t="str">
        <f>IF(E257="","",IF(AND(フラグ管理用!AP251="事業終期_通常",OR(フラグ管理用!AG251&lt;17,フラグ管理用!AG251&gt;28)),"error",IF(AND(フラグ管理用!AP251="事業終期_基金",フラグ管理用!AG251&lt;17),"error","")))</f>
        <v/>
      </c>
      <c r="BR257" s="422" t="str">
        <f>IF(E257="","",IF(VLOOKUP(AF257,―!$X$2:$Y$30,2,FALSE)&lt;=VLOOKUP(AG257,―!$X$2:$Y$30,2,FALSE),"","error"))</f>
        <v/>
      </c>
      <c r="BS257" s="422" t="str">
        <f t="shared" si="75"/>
        <v/>
      </c>
      <c r="BT257" s="422" t="str">
        <f t="shared" si="76"/>
        <v/>
      </c>
      <c r="BU257" s="422" t="str">
        <f>IF(E257="","",IF(AND(フラグ管理用!AQ251="予算区分_地単_通常",フラグ管理用!AL251&gt;3),"error",IF(AND(フラグ管理用!AQ251="予算区分_地単_検査等",フラグ管理用!AL251&gt;6),"error",IF(AND(フラグ管理用!AQ251="予算区分_補助",フラグ管理用!AL251&lt;7),"error",""))))</f>
        <v/>
      </c>
      <c r="BV257" s="452" t="str">
        <f>フラグ管理用!AW251</f>
        <v/>
      </c>
      <c r="BW257" s="457" t="str">
        <f t="shared" si="77"/>
        <v/>
      </c>
    </row>
    <row r="258" spans="1:75">
      <c r="A258" s="6"/>
      <c r="B258" s="14"/>
      <c r="C258" s="40">
        <v>228</v>
      </c>
      <c r="D258" s="50"/>
      <c r="E258" s="57"/>
      <c r="F258" s="57"/>
      <c r="G258" s="78"/>
      <c r="H258" s="86"/>
      <c r="I258" s="96" t="str">
        <f>IF(E258="補",VLOOKUP(H258,'事業名一覧 '!$A$3:$C$55,3,FALSE),"")</f>
        <v/>
      </c>
      <c r="J258" s="112"/>
      <c r="K258" s="112"/>
      <c r="L258" s="112"/>
      <c r="M258" s="112"/>
      <c r="N258" s="112"/>
      <c r="O258" s="112"/>
      <c r="P258" s="86"/>
      <c r="Q258" s="181" t="str">
        <f t="shared" si="65"/>
        <v/>
      </c>
      <c r="R258" s="194" t="str">
        <f t="shared" si="79"/>
        <v/>
      </c>
      <c r="S258" s="202"/>
      <c r="T258" s="213"/>
      <c r="U258" s="213"/>
      <c r="V258" s="213"/>
      <c r="W258" s="235"/>
      <c r="X258" s="235"/>
      <c r="Y258" s="213"/>
      <c r="Z258" s="213"/>
      <c r="AA258" s="86"/>
      <c r="AB258" s="112"/>
      <c r="AC258" s="112"/>
      <c r="AD258" s="112"/>
      <c r="AE258" s="57"/>
      <c r="AF258" s="57"/>
      <c r="AG258" s="57"/>
      <c r="AH258" s="321"/>
      <c r="AI258" s="321"/>
      <c r="AJ258" s="86"/>
      <c r="AK258" s="86"/>
      <c r="AL258" s="354"/>
      <c r="AM258" s="372"/>
      <c r="AN258" s="381"/>
      <c r="AO258" s="392" t="str">
        <f t="shared" si="66"/>
        <v/>
      </c>
      <c r="AP258" s="397" t="str">
        <f t="shared" si="80"/>
        <v/>
      </c>
      <c r="AQ258" s="402" t="str">
        <f t="shared" si="78"/>
        <v/>
      </c>
      <c r="AR258" s="407" t="str">
        <f>IF(E258="","",IF(AND(フラグ管理用!G252=2,フラグ管理用!F252=1),"error",""))</f>
        <v/>
      </c>
      <c r="AS258" s="407" t="str">
        <f>IF(E258="","",IF(AND(フラグ管理用!G252=2,フラグ管理用!E252=1),"error",""))</f>
        <v/>
      </c>
      <c r="AT258" s="415" t="str">
        <f t="shared" si="81"/>
        <v/>
      </c>
      <c r="AU258" s="422" t="str">
        <f>IF(E258="","",IF(フラグ管理用!AX252=1,"",IF(AND(フラグ管理用!E252=1,フラグ管理用!J252=1),"",IF(AND(フラグ管理用!E252=2,フラグ管理用!F252=1,フラグ管理用!J252=1),"",IF(AND(フラグ管理用!E252=2,フラグ管理用!F252=2,フラグ管理用!G252=1),"",IF(AND(フラグ管理用!E252=2,フラグ管理用!F252=2,フラグ管理用!G252=2,フラグ管理用!K252=1),"","error"))))))</f>
        <v/>
      </c>
      <c r="AV258" s="428" t="str">
        <f t="shared" si="82"/>
        <v/>
      </c>
      <c r="AW258" s="428" t="str">
        <f t="shared" si="67"/>
        <v/>
      </c>
      <c r="AX258" s="428" t="str">
        <f t="shared" si="68"/>
        <v/>
      </c>
      <c r="AY258" s="428" t="str">
        <f>IF(E258="","",IF(AND(フラグ管理用!J252=1,フラグ管理用!O252=1),"",IF(AND(フラグ管理用!K252=1,フラグ管理用!O252&gt;1,フラグ管理用!G252=1),"","error")))</f>
        <v/>
      </c>
      <c r="AZ258" s="428" t="str">
        <f>IF(E258="","",IF(AND(フラグ管理用!O252=10,ISBLANK(P258)=FALSE),"",IF(AND(フラグ管理用!O252&lt;10,ISBLANK(P258)=TRUE),"","error")))</f>
        <v/>
      </c>
      <c r="BA258" s="422" t="str">
        <f t="shared" si="69"/>
        <v/>
      </c>
      <c r="BB258" s="422" t="str">
        <f t="shared" si="83"/>
        <v/>
      </c>
      <c r="BC258" s="422" t="str">
        <f>IF(E258="","",IF(AND(フラグ管理用!F252=2,フラグ管理用!J252=1),IF(OR(U258&lt;&gt;0,V258&lt;&gt;0,W258&lt;&gt;0,X258&lt;&gt;0),"error",""),""))</f>
        <v/>
      </c>
      <c r="BD258" s="422" t="str">
        <f>IF(E258="","",IF(AND(フラグ管理用!K252=1,フラグ管理用!G252=1),IF(OR(S258&lt;&gt;0,T258&lt;&gt;0,W258&lt;&gt;0,X258&lt;&gt;0),"error",""),""))</f>
        <v/>
      </c>
      <c r="BE258" s="422" t="str">
        <f t="shared" si="84"/>
        <v/>
      </c>
      <c r="BF258" s="422" t="str">
        <f t="shared" si="85"/>
        <v/>
      </c>
      <c r="BG258" s="422"/>
      <c r="BH258" s="422" t="str">
        <f t="shared" si="70"/>
        <v/>
      </c>
      <c r="BI258" s="422" t="str">
        <f t="shared" si="71"/>
        <v/>
      </c>
      <c r="BJ258" s="422" t="str">
        <f t="shared" si="72"/>
        <v/>
      </c>
      <c r="BK258" s="422" t="str">
        <f>IF(E258="","",IF(フラグ管理用!AD252=2,IF(AND(フラグ管理用!E252=2,フラグ管理用!AA252=1),"","error"),""))</f>
        <v/>
      </c>
      <c r="BL258" s="422" t="str">
        <f>IF(E258="","",IF(AND(フラグ管理用!E252=1,フラグ管理用!K252=1,H258&lt;&gt;"妊娠出産子育て支援交付金"),"error",""))</f>
        <v/>
      </c>
      <c r="BM258" s="422"/>
      <c r="BN258" s="422" t="str">
        <f t="shared" si="73"/>
        <v/>
      </c>
      <c r="BO258" s="422" t="str">
        <f>IF(E258="","",IF(フラグ管理用!AF252=29,"error",IF(AND(フラグ管理用!AO252="事業始期_通常",フラグ管理用!AF252&lt;17),"error",IF(AND(フラグ管理用!AO252="事業始期_補助",フラグ管理用!AF252&lt;14),"error",""))))</f>
        <v/>
      </c>
      <c r="BP258" s="422" t="str">
        <f t="shared" si="74"/>
        <v/>
      </c>
      <c r="BQ258" s="422" t="str">
        <f>IF(E258="","",IF(AND(フラグ管理用!AP252="事業終期_通常",OR(フラグ管理用!AG252&lt;17,フラグ管理用!AG252&gt;28)),"error",IF(AND(フラグ管理用!AP252="事業終期_基金",フラグ管理用!AG252&lt;17),"error","")))</f>
        <v/>
      </c>
      <c r="BR258" s="422" t="str">
        <f>IF(E258="","",IF(VLOOKUP(AF258,―!$X$2:$Y$30,2,FALSE)&lt;=VLOOKUP(AG258,―!$X$2:$Y$30,2,FALSE),"","error"))</f>
        <v/>
      </c>
      <c r="BS258" s="422" t="str">
        <f t="shared" si="75"/>
        <v/>
      </c>
      <c r="BT258" s="422" t="str">
        <f t="shared" si="76"/>
        <v/>
      </c>
      <c r="BU258" s="422" t="str">
        <f>IF(E258="","",IF(AND(フラグ管理用!AQ252="予算区分_地単_通常",フラグ管理用!AL252&gt;3),"error",IF(AND(フラグ管理用!AQ252="予算区分_地単_検査等",フラグ管理用!AL252&gt;6),"error",IF(AND(フラグ管理用!AQ252="予算区分_補助",フラグ管理用!AL252&lt;7),"error",""))))</f>
        <v/>
      </c>
      <c r="BV258" s="452" t="str">
        <f>フラグ管理用!AW252</f>
        <v/>
      </c>
      <c r="BW258" s="457" t="str">
        <f t="shared" si="77"/>
        <v/>
      </c>
    </row>
    <row r="259" spans="1:75">
      <c r="A259" s="6"/>
      <c r="B259" s="14"/>
      <c r="C259" s="40">
        <v>229</v>
      </c>
      <c r="D259" s="50"/>
      <c r="E259" s="57"/>
      <c r="F259" s="57"/>
      <c r="G259" s="78"/>
      <c r="H259" s="86"/>
      <c r="I259" s="96" t="str">
        <f>IF(E259="補",VLOOKUP(H259,'事業名一覧 '!$A$3:$C$55,3,FALSE),"")</f>
        <v/>
      </c>
      <c r="J259" s="112"/>
      <c r="K259" s="112"/>
      <c r="L259" s="112"/>
      <c r="M259" s="112"/>
      <c r="N259" s="112"/>
      <c r="O259" s="112"/>
      <c r="P259" s="86"/>
      <c r="Q259" s="181" t="str">
        <f t="shared" si="65"/>
        <v/>
      </c>
      <c r="R259" s="194" t="str">
        <f t="shared" si="79"/>
        <v/>
      </c>
      <c r="S259" s="202"/>
      <c r="T259" s="213"/>
      <c r="U259" s="213"/>
      <c r="V259" s="213"/>
      <c r="W259" s="235"/>
      <c r="X259" s="235"/>
      <c r="Y259" s="213"/>
      <c r="Z259" s="213"/>
      <c r="AA259" s="86"/>
      <c r="AB259" s="112"/>
      <c r="AC259" s="112"/>
      <c r="AD259" s="112"/>
      <c r="AE259" s="57"/>
      <c r="AF259" s="57"/>
      <c r="AG259" s="57"/>
      <c r="AH259" s="321"/>
      <c r="AI259" s="321"/>
      <c r="AJ259" s="86"/>
      <c r="AK259" s="86"/>
      <c r="AL259" s="354"/>
      <c r="AM259" s="372"/>
      <c r="AN259" s="381"/>
      <c r="AO259" s="392" t="str">
        <f t="shared" si="66"/>
        <v/>
      </c>
      <c r="AP259" s="397" t="str">
        <f t="shared" si="80"/>
        <v/>
      </c>
      <c r="AQ259" s="402" t="str">
        <f t="shared" si="78"/>
        <v/>
      </c>
      <c r="AR259" s="407" t="str">
        <f>IF(E259="","",IF(AND(フラグ管理用!G253=2,フラグ管理用!F253=1),"error",""))</f>
        <v/>
      </c>
      <c r="AS259" s="407" t="str">
        <f>IF(E259="","",IF(AND(フラグ管理用!G253=2,フラグ管理用!E253=1),"error",""))</f>
        <v/>
      </c>
      <c r="AT259" s="415" t="str">
        <f t="shared" si="81"/>
        <v/>
      </c>
      <c r="AU259" s="422" t="str">
        <f>IF(E259="","",IF(フラグ管理用!AX253=1,"",IF(AND(フラグ管理用!E253=1,フラグ管理用!J253=1),"",IF(AND(フラグ管理用!E253=2,フラグ管理用!F253=1,フラグ管理用!J253=1),"",IF(AND(フラグ管理用!E253=2,フラグ管理用!F253=2,フラグ管理用!G253=1),"",IF(AND(フラグ管理用!E253=2,フラグ管理用!F253=2,フラグ管理用!G253=2,フラグ管理用!K253=1),"","error"))))))</f>
        <v/>
      </c>
      <c r="AV259" s="428" t="str">
        <f t="shared" si="82"/>
        <v/>
      </c>
      <c r="AW259" s="428" t="str">
        <f t="shared" si="67"/>
        <v/>
      </c>
      <c r="AX259" s="428" t="str">
        <f t="shared" si="68"/>
        <v/>
      </c>
      <c r="AY259" s="428" t="str">
        <f>IF(E259="","",IF(AND(フラグ管理用!J253=1,フラグ管理用!O253=1),"",IF(AND(フラグ管理用!K253=1,フラグ管理用!O253&gt;1,フラグ管理用!G253=1),"","error")))</f>
        <v/>
      </c>
      <c r="AZ259" s="428" t="str">
        <f>IF(E259="","",IF(AND(フラグ管理用!O253=10,ISBLANK(P259)=FALSE),"",IF(AND(フラグ管理用!O253&lt;10,ISBLANK(P259)=TRUE),"","error")))</f>
        <v/>
      </c>
      <c r="BA259" s="422" t="str">
        <f t="shared" si="69"/>
        <v/>
      </c>
      <c r="BB259" s="422" t="str">
        <f t="shared" si="83"/>
        <v/>
      </c>
      <c r="BC259" s="422" t="str">
        <f>IF(E259="","",IF(AND(フラグ管理用!F253=2,フラグ管理用!J253=1),IF(OR(U259&lt;&gt;0,V259&lt;&gt;0,W259&lt;&gt;0,X259&lt;&gt;0),"error",""),""))</f>
        <v/>
      </c>
      <c r="BD259" s="422" t="str">
        <f>IF(E259="","",IF(AND(フラグ管理用!K253=1,フラグ管理用!G253=1),IF(OR(S259&lt;&gt;0,T259&lt;&gt;0,W259&lt;&gt;0,X259&lt;&gt;0),"error",""),""))</f>
        <v/>
      </c>
      <c r="BE259" s="422" t="str">
        <f t="shared" si="84"/>
        <v/>
      </c>
      <c r="BF259" s="422" t="str">
        <f t="shared" si="85"/>
        <v/>
      </c>
      <c r="BG259" s="422"/>
      <c r="BH259" s="422" t="str">
        <f t="shared" si="70"/>
        <v/>
      </c>
      <c r="BI259" s="422" t="str">
        <f t="shared" si="71"/>
        <v/>
      </c>
      <c r="BJ259" s="422" t="str">
        <f t="shared" si="72"/>
        <v/>
      </c>
      <c r="BK259" s="422" t="str">
        <f>IF(E259="","",IF(フラグ管理用!AD253=2,IF(AND(フラグ管理用!E253=2,フラグ管理用!AA253=1),"","error"),""))</f>
        <v/>
      </c>
      <c r="BL259" s="422" t="str">
        <f>IF(E259="","",IF(AND(フラグ管理用!E253=1,フラグ管理用!K253=1,H259&lt;&gt;"妊娠出産子育て支援交付金"),"error",""))</f>
        <v/>
      </c>
      <c r="BM259" s="422"/>
      <c r="BN259" s="422" t="str">
        <f t="shared" si="73"/>
        <v/>
      </c>
      <c r="BO259" s="422" t="str">
        <f>IF(E259="","",IF(フラグ管理用!AF253=29,"error",IF(AND(フラグ管理用!AO253="事業始期_通常",フラグ管理用!AF253&lt;17),"error",IF(AND(フラグ管理用!AO253="事業始期_補助",フラグ管理用!AF253&lt;14),"error",""))))</f>
        <v/>
      </c>
      <c r="BP259" s="422" t="str">
        <f t="shared" si="74"/>
        <v/>
      </c>
      <c r="BQ259" s="422" t="str">
        <f>IF(E259="","",IF(AND(フラグ管理用!AP253="事業終期_通常",OR(フラグ管理用!AG253&lt;17,フラグ管理用!AG253&gt;28)),"error",IF(AND(フラグ管理用!AP253="事業終期_基金",フラグ管理用!AG253&lt;17),"error","")))</f>
        <v/>
      </c>
      <c r="BR259" s="422" t="str">
        <f>IF(E259="","",IF(VLOOKUP(AF259,―!$X$2:$Y$30,2,FALSE)&lt;=VLOOKUP(AG259,―!$X$2:$Y$30,2,FALSE),"","error"))</f>
        <v/>
      </c>
      <c r="BS259" s="422" t="str">
        <f t="shared" si="75"/>
        <v/>
      </c>
      <c r="BT259" s="422" t="str">
        <f t="shared" si="76"/>
        <v/>
      </c>
      <c r="BU259" s="422" t="str">
        <f>IF(E259="","",IF(AND(フラグ管理用!AQ253="予算区分_地単_通常",フラグ管理用!AL253&gt;3),"error",IF(AND(フラグ管理用!AQ253="予算区分_地単_検査等",フラグ管理用!AL253&gt;6),"error",IF(AND(フラグ管理用!AQ253="予算区分_補助",フラグ管理用!AL253&lt;7),"error",""))))</f>
        <v/>
      </c>
      <c r="BV259" s="452" t="str">
        <f>フラグ管理用!AW253</f>
        <v/>
      </c>
      <c r="BW259" s="457" t="str">
        <f t="shared" si="77"/>
        <v/>
      </c>
    </row>
    <row r="260" spans="1:75">
      <c r="A260" s="6"/>
      <c r="B260" s="14"/>
      <c r="C260" s="40">
        <v>230</v>
      </c>
      <c r="D260" s="50"/>
      <c r="E260" s="57"/>
      <c r="F260" s="57"/>
      <c r="G260" s="78"/>
      <c r="H260" s="86"/>
      <c r="I260" s="96" t="str">
        <f>IF(E260="補",VLOOKUP(H260,'事業名一覧 '!$A$3:$C$55,3,FALSE),"")</f>
        <v/>
      </c>
      <c r="J260" s="112"/>
      <c r="K260" s="112"/>
      <c r="L260" s="112"/>
      <c r="M260" s="112"/>
      <c r="N260" s="112"/>
      <c r="O260" s="112"/>
      <c r="P260" s="86"/>
      <c r="Q260" s="181" t="str">
        <f t="shared" si="65"/>
        <v/>
      </c>
      <c r="R260" s="194" t="str">
        <f t="shared" si="79"/>
        <v/>
      </c>
      <c r="S260" s="202"/>
      <c r="T260" s="213"/>
      <c r="U260" s="213"/>
      <c r="V260" s="213"/>
      <c r="W260" s="235"/>
      <c r="X260" s="235"/>
      <c r="Y260" s="213"/>
      <c r="Z260" s="213"/>
      <c r="AA260" s="86"/>
      <c r="AB260" s="112"/>
      <c r="AC260" s="112"/>
      <c r="AD260" s="112"/>
      <c r="AE260" s="57"/>
      <c r="AF260" s="57"/>
      <c r="AG260" s="57"/>
      <c r="AH260" s="321"/>
      <c r="AI260" s="321"/>
      <c r="AJ260" s="86"/>
      <c r="AK260" s="86"/>
      <c r="AL260" s="354"/>
      <c r="AM260" s="372"/>
      <c r="AN260" s="381"/>
      <c r="AO260" s="392" t="str">
        <f t="shared" si="66"/>
        <v/>
      </c>
      <c r="AP260" s="397" t="str">
        <f t="shared" si="80"/>
        <v/>
      </c>
      <c r="AQ260" s="402" t="str">
        <f t="shared" si="78"/>
        <v/>
      </c>
      <c r="AR260" s="407" t="str">
        <f>IF(E260="","",IF(AND(フラグ管理用!G254=2,フラグ管理用!F254=1),"error",""))</f>
        <v/>
      </c>
      <c r="AS260" s="407" t="str">
        <f>IF(E260="","",IF(AND(フラグ管理用!G254=2,フラグ管理用!E254=1),"error",""))</f>
        <v/>
      </c>
      <c r="AT260" s="415" t="str">
        <f t="shared" si="81"/>
        <v/>
      </c>
      <c r="AU260" s="422" t="str">
        <f>IF(E260="","",IF(フラグ管理用!AX254=1,"",IF(AND(フラグ管理用!E254=1,フラグ管理用!J254=1),"",IF(AND(フラグ管理用!E254=2,フラグ管理用!F254=1,フラグ管理用!J254=1),"",IF(AND(フラグ管理用!E254=2,フラグ管理用!F254=2,フラグ管理用!G254=1),"",IF(AND(フラグ管理用!E254=2,フラグ管理用!F254=2,フラグ管理用!G254=2,フラグ管理用!K254=1),"","error"))))))</f>
        <v/>
      </c>
      <c r="AV260" s="428" t="str">
        <f t="shared" si="82"/>
        <v/>
      </c>
      <c r="AW260" s="428" t="str">
        <f t="shared" si="67"/>
        <v/>
      </c>
      <c r="AX260" s="428" t="str">
        <f t="shared" si="68"/>
        <v/>
      </c>
      <c r="AY260" s="428" t="str">
        <f>IF(E260="","",IF(AND(フラグ管理用!J254=1,フラグ管理用!O254=1),"",IF(AND(フラグ管理用!K254=1,フラグ管理用!O254&gt;1,フラグ管理用!G254=1),"","error")))</f>
        <v/>
      </c>
      <c r="AZ260" s="428" t="str">
        <f>IF(E260="","",IF(AND(フラグ管理用!O254=10,ISBLANK(P260)=FALSE),"",IF(AND(フラグ管理用!O254&lt;10,ISBLANK(P260)=TRUE),"","error")))</f>
        <v/>
      </c>
      <c r="BA260" s="422" t="str">
        <f t="shared" si="69"/>
        <v/>
      </c>
      <c r="BB260" s="422" t="str">
        <f t="shared" si="83"/>
        <v/>
      </c>
      <c r="BC260" s="422" t="str">
        <f>IF(E260="","",IF(AND(フラグ管理用!F254=2,フラグ管理用!J254=1),IF(OR(U260&lt;&gt;0,V260&lt;&gt;0,W260&lt;&gt;0,X260&lt;&gt;0),"error",""),""))</f>
        <v/>
      </c>
      <c r="BD260" s="422" t="str">
        <f>IF(E260="","",IF(AND(フラグ管理用!K254=1,フラグ管理用!G254=1),IF(OR(S260&lt;&gt;0,T260&lt;&gt;0,W260&lt;&gt;0,X260&lt;&gt;0),"error",""),""))</f>
        <v/>
      </c>
      <c r="BE260" s="422" t="str">
        <f t="shared" si="84"/>
        <v/>
      </c>
      <c r="BF260" s="422" t="str">
        <f t="shared" si="85"/>
        <v/>
      </c>
      <c r="BG260" s="422"/>
      <c r="BH260" s="422" t="str">
        <f t="shared" si="70"/>
        <v/>
      </c>
      <c r="BI260" s="422" t="str">
        <f t="shared" si="71"/>
        <v/>
      </c>
      <c r="BJ260" s="422" t="str">
        <f t="shared" si="72"/>
        <v/>
      </c>
      <c r="BK260" s="422" t="str">
        <f>IF(E260="","",IF(フラグ管理用!AD254=2,IF(AND(フラグ管理用!E254=2,フラグ管理用!AA254=1),"","error"),""))</f>
        <v/>
      </c>
      <c r="BL260" s="422" t="str">
        <f>IF(E260="","",IF(AND(フラグ管理用!E254=1,フラグ管理用!K254=1,H260&lt;&gt;"妊娠出産子育て支援交付金"),"error",""))</f>
        <v/>
      </c>
      <c r="BM260" s="422"/>
      <c r="BN260" s="422" t="str">
        <f t="shared" si="73"/>
        <v/>
      </c>
      <c r="BO260" s="422" t="str">
        <f>IF(E260="","",IF(フラグ管理用!AF254=29,"error",IF(AND(フラグ管理用!AO254="事業始期_通常",フラグ管理用!AF254&lt;17),"error",IF(AND(フラグ管理用!AO254="事業始期_補助",フラグ管理用!AF254&lt;14),"error",""))))</f>
        <v/>
      </c>
      <c r="BP260" s="422" t="str">
        <f t="shared" si="74"/>
        <v/>
      </c>
      <c r="BQ260" s="422" t="str">
        <f>IF(E260="","",IF(AND(フラグ管理用!AP254="事業終期_通常",OR(フラグ管理用!AG254&lt;17,フラグ管理用!AG254&gt;28)),"error",IF(AND(フラグ管理用!AP254="事業終期_基金",フラグ管理用!AG254&lt;17),"error","")))</f>
        <v/>
      </c>
      <c r="BR260" s="422" t="str">
        <f>IF(E260="","",IF(VLOOKUP(AF260,―!$X$2:$Y$30,2,FALSE)&lt;=VLOOKUP(AG260,―!$X$2:$Y$30,2,FALSE),"","error"))</f>
        <v/>
      </c>
      <c r="BS260" s="422" t="str">
        <f t="shared" si="75"/>
        <v/>
      </c>
      <c r="BT260" s="422" t="str">
        <f t="shared" si="76"/>
        <v/>
      </c>
      <c r="BU260" s="422" t="str">
        <f>IF(E260="","",IF(AND(フラグ管理用!AQ254="予算区分_地単_通常",フラグ管理用!AL254&gt;3),"error",IF(AND(フラグ管理用!AQ254="予算区分_地単_検査等",フラグ管理用!AL254&gt;6),"error",IF(AND(フラグ管理用!AQ254="予算区分_補助",フラグ管理用!AL254&lt;7),"error",""))))</f>
        <v/>
      </c>
      <c r="BV260" s="452" t="str">
        <f>フラグ管理用!AW254</f>
        <v/>
      </c>
      <c r="BW260" s="457" t="str">
        <f t="shared" si="77"/>
        <v/>
      </c>
    </row>
    <row r="261" spans="1:75">
      <c r="A261" s="6"/>
      <c r="B261" s="14"/>
      <c r="C261" s="40">
        <v>231</v>
      </c>
      <c r="D261" s="50"/>
      <c r="E261" s="57"/>
      <c r="F261" s="57"/>
      <c r="G261" s="78"/>
      <c r="H261" s="86"/>
      <c r="I261" s="96" t="str">
        <f>IF(E261="補",VLOOKUP(H261,'事業名一覧 '!$A$3:$C$55,3,FALSE),"")</f>
        <v/>
      </c>
      <c r="J261" s="112"/>
      <c r="K261" s="112"/>
      <c r="L261" s="112"/>
      <c r="M261" s="112"/>
      <c r="N261" s="112"/>
      <c r="O261" s="112"/>
      <c r="P261" s="86"/>
      <c r="Q261" s="181" t="str">
        <f t="shared" si="65"/>
        <v/>
      </c>
      <c r="R261" s="194" t="str">
        <f t="shared" si="79"/>
        <v/>
      </c>
      <c r="S261" s="202"/>
      <c r="T261" s="213"/>
      <c r="U261" s="213"/>
      <c r="V261" s="213"/>
      <c r="W261" s="235"/>
      <c r="X261" s="235"/>
      <c r="Y261" s="213"/>
      <c r="Z261" s="213"/>
      <c r="AA261" s="86"/>
      <c r="AB261" s="112"/>
      <c r="AC261" s="112"/>
      <c r="AD261" s="112"/>
      <c r="AE261" s="57"/>
      <c r="AF261" s="57"/>
      <c r="AG261" s="57"/>
      <c r="AH261" s="321"/>
      <c r="AI261" s="321"/>
      <c r="AJ261" s="86"/>
      <c r="AK261" s="86"/>
      <c r="AL261" s="354"/>
      <c r="AM261" s="372"/>
      <c r="AN261" s="381"/>
      <c r="AO261" s="392" t="str">
        <f t="shared" si="66"/>
        <v/>
      </c>
      <c r="AP261" s="397" t="str">
        <f t="shared" si="80"/>
        <v/>
      </c>
      <c r="AQ261" s="402" t="str">
        <f t="shared" si="78"/>
        <v/>
      </c>
      <c r="AR261" s="407" t="str">
        <f>IF(E261="","",IF(AND(フラグ管理用!G255=2,フラグ管理用!F255=1),"error",""))</f>
        <v/>
      </c>
      <c r="AS261" s="407" t="str">
        <f>IF(E261="","",IF(AND(フラグ管理用!G255=2,フラグ管理用!E255=1),"error",""))</f>
        <v/>
      </c>
      <c r="AT261" s="415" t="str">
        <f t="shared" si="81"/>
        <v/>
      </c>
      <c r="AU261" s="422" t="str">
        <f>IF(E261="","",IF(フラグ管理用!AX255=1,"",IF(AND(フラグ管理用!E255=1,フラグ管理用!J255=1),"",IF(AND(フラグ管理用!E255=2,フラグ管理用!F255=1,フラグ管理用!J255=1),"",IF(AND(フラグ管理用!E255=2,フラグ管理用!F255=2,フラグ管理用!G255=1),"",IF(AND(フラグ管理用!E255=2,フラグ管理用!F255=2,フラグ管理用!G255=2,フラグ管理用!K255=1),"","error"))))))</f>
        <v/>
      </c>
      <c r="AV261" s="428" t="str">
        <f t="shared" si="82"/>
        <v/>
      </c>
      <c r="AW261" s="428" t="str">
        <f t="shared" si="67"/>
        <v/>
      </c>
      <c r="AX261" s="428" t="str">
        <f t="shared" si="68"/>
        <v/>
      </c>
      <c r="AY261" s="428" t="str">
        <f>IF(E261="","",IF(AND(フラグ管理用!J255=1,フラグ管理用!O255=1),"",IF(AND(フラグ管理用!K255=1,フラグ管理用!O255&gt;1,フラグ管理用!G255=1),"","error")))</f>
        <v/>
      </c>
      <c r="AZ261" s="428" t="str">
        <f>IF(E261="","",IF(AND(フラグ管理用!O255=10,ISBLANK(P261)=FALSE),"",IF(AND(フラグ管理用!O255&lt;10,ISBLANK(P261)=TRUE),"","error")))</f>
        <v/>
      </c>
      <c r="BA261" s="422" t="str">
        <f t="shared" si="69"/>
        <v/>
      </c>
      <c r="BB261" s="422" t="str">
        <f t="shared" si="83"/>
        <v/>
      </c>
      <c r="BC261" s="422" t="str">
        <f>IF(E261="","",IF(AND(フラグ管理用!F255=2,フラグ管理用!J255=1),IF(OR(U261&lt;&gt;0,V261&lt;&gt;0,W261&lt;&gt;0,X261&lt;&gt;0),"error",""),""))</f>
        <v/>
      </c>
      <c r="BD261" s="422" t="str">
        <f>IF(E261="","",IF(AND(フラグ管理用!K255=1,フラグ管理用!G255=1),IF(OR(S261&lt;&gt;0,T261&lt;&gt;0,W261&lt;&gt;0,X261&lt;&gt;0),"error",""),""))</f>
        <v/>
      </c>
      <c r="BE261" s="422" t="str">
        <f t="shared" si="84"/>
        <v/>
      </c>
      <c r="BF261" s="422" t="str">
        <f t="shared" si="85"/>
        <v/>
      </c>
      <c r="BG261" s="422"/>
      <c r="BH261" s="422" t="str">
        <f t="shared" si="70"/>
        <v/>
      </c>
      <c r="BI261" s="422" t="str">
        <f t="shared" si="71"/>
        <v/>
      </c>
      <c r="BJ261" s="422" t="str">
        <f t="shared" si="72"/>
        <v/>
      </c>
      <c r="BK261" s="422" t="str">
        <f>IF(E261="","",IF(フラグ管理用!AD255=2,IF(AND(フラグ管理用!E255=2,フラグ管理用!AA255=1),"","error"),""))</f>
        <v/>
      </c>
      <c r="BL261" s="422" t="str">
        <f>IF(E261="","",IF(AND(フラグ管理用!E255=1,フラグ管理用!K255=1,H261&lt;&gt;"妊娠出産子育て支援交付金"),"error",""))</f>
        <v/>
      </c>
      <c r="BM261" s="422"/>
      <c r="BN261" s="422" t="str">
        <f t="shared" si="73"/>
        <v/>
      </c>
      <c r="BO261" s="422" t="str">
        <f>IF(E261="","",IF(フラグ管理用!AF255=29,"error",IF(AND(フラグ管理用!AO255="事業始期_通常",フラグ管理用!AF255&lt;17),"error",IF(AND(フラグ管理用!AO255="事業始期_補助",フラグ管理用!AF255&lt;14),"error",""))))</f>
        <v/>
      </c>
      <c r="BP261" s="422" t="str">
        <f t="shared" si="74"/>
        <v/>
      </c>
      <c r="BQ261" s="422" t="str">
        <f>IF(E261="","",IF(AND(フラグ管理用!AP255="事業終期_通常",OR(フラグ管理用!AG255&lt;17,フラグ管理用!AG255&gt;28)),"error",IF(AND(フラグ管理用!AP255="事業終期_基金",フラグ管理用!AG255&lt;17),"error","")))</f>
        <v/>
      </c>
      <c r="BR261" s="422" t="str">
        <f>IF(E261="","",IF(VLOOKUP(AF261,―!$X$2:$Y$30,2,FALSE)&lt;=VLOOKUP(AG261,―!$X$2:$Y$30,2,FALSE),"","error"))</f>
        <v/>
      </c>
      <c r="BS261" s="422" t="str">
        <f t="shared" si="75"/>
        <v/>
      </c>
      <c r="BT261" s="422" t="str">
        <f t="shared" si="76"/>
        <v/>
      </c>
      <c r="BU261" s="422" t="str">
        <f>IF(E261="","",IF(AND(フラグ管理用!AQ255="予算区分_地単_通常",フラグ管理用!AL255&gt;3),"error",IF(AND(フラグ管理用!AQ255="予算区分_地単_検査等",フラグ管理用!AL255&gt;6),"error",IF(AND(フラグ管理用!AQ255="予算区分_補助",フラグ管理用!AL255&lt;7),"error",""))))</f>
        <v/>
      </c>
      <c r="BV261" s="452" t="str">
        <f>フラグ管理用!AW255</f>
        <v/>
      </c>
      <c r="BW261" s="457" t="str">
        <f t="shared" si="77"/>
        <v/>
      </c>
    </row>
    <row r="262" spans="1:75">
      <c r="A262" s="6"/>
      <c r="B262" s="14"/>
      <c r="C262" s="40">
        <v>232</v>
      </c>
      <c r="D262" s="50"/>
      <c r="E262" s="57"/>
      <c r="F262" s="57"/>
      <c r="G262" s="78"/>
      <c r="H262" s="86"/>
      <c r="I262" s="96" t="str">
        <f>IF(E262="補",VLOOKUP(H262,'事業名一覧 '!$A$3:$C$55,3,FALSE),"")</f>
        <v/>
      </c>
      <c r="J262" s="112"/>
      <c r="K262" s="112"/>
      <c r="L262" s="112"/>
      <c r="M262" s="112"/>
      <c r="N262" s="112"/>
      <c r="O262" s="112"/>
      <c r="P262" s="86"/>
      <c r="Q262" s="181" t="str">
        <f t="shared" si="65"/>
        <v/>
      </c>
      <c r="R262" s="194" t="str">
        <f t="shared" si="79"/>
        <v/>
      </c>
      <c r="S262" s="202"/>
      <c r="T262" s="213"/>
      <c r="U262" s="213"/>
      <c r="V262" s="213"/>
      <c r="W262" s="235"/>
      <c r="X262" s="235"/>
      <c r="Y262" s="213"/>
      <c r="Z262" s="213"/>
      <c r="AA262" s="86"/>
      <c r="AB262" s="112"/>
      <c r="AC262" s="112"/>
      <c r="AD262" s="112"/>
      <c r="AE262" s="57"/>
      <c r="AF262" s="57"/>
      <c r="AG262" s="57"/>
      <c r="AH262" s="321"/>
      <c r="AI262" s="321"/>
      <c r="AJ262" s="86"/>
      <c r="AK262" s="86"/>
      <c r="AL262" s="354"/>
      <c r="AM262" s="372"/>
      <c r="AN262" s="381"/>
      <c r="AO262" s="392" t="str">
        <f t="shared" si="66"/>
        <v/>
      </c>
      <c r="AP262" s="397" t="str">
        <f t="shared" si="80"/>
        <v/>
      </c>
      <c r="AQ262" s="402" t="str">
        <f t="shared" si="78"/>
        <v/>
      </c>
      <c r="AR262" s="407" t="str">
        <f>IF(E262="","",IF(AND(フラグ管理用!G256=2,フラグ管理用!F256=1),"error",""))</f>
        <v/>
      </c>
      <c r="AS262" s="407" t="str">
        <f>IF(E262="","",IF(AND(フラグ管理用!G256=2,フラグ管理用!E256=1),"error",""))</f>
        <v/>
      </c>
      <c r="AT262" s="415" t="str">
        <f t="shared" si="81"/>
        <v/>
      </c>
      <c r="AU262" s="422" t="str">
        <f>IF(E262="","",IF(フラグ管理用!AX256=1,"",IF(AND(フラグ管理用!E256=1,フラグ管理用!J256=1),"",IF(AND(フラグ管理用!E256=2,フラグ管理用!F256=1,フラグ管理用!J256=1),"",IF(AND(フラグ管理用!E256=2,フラグ管理用!F256=2,フラグ管理用!G256=1),"",IF(AND(フラグ管理用!E256=2,フラグ管理用!F256=2,フラグ管理用!G256=2,フラグ管理用!K256=1),"","error"))))))</f>
        <v/>
      </c>
      <c r="AV262" s="428" t="str">
        <f t="shared" si="82"/>
        <v/>
      </c>
      <c r="AW262" s="428" t="str">
        <f t="shared" si="67"/>
        <v/>
      </c>
      <c r="AX262" s="428" t="str">
        <f t="shared" si="68"/>
        <v/>
      </c>
      <c r="AY262" s="428" t="str">
        <f>IF(E262="","",IF(AND(フラグ管理用!J256=1,フラグ管理用!O256=1),"",IF(AND(フラグ管理用!K256=1,フラグ管理用!O256&gt;1,フラグ管理用!G256=1),"","error")))</f>
        <v/>
      </c>
      <c r="AZ262" s="428" t="str">
        <f>IF(E262="","",IF(AND(フラグ管理用!O256=10,ISBLANK(P262)=FALSE),"",IF(AND(フラグ管理用!O256&lt;10,ISBLANK(P262)=TRUE),"","error")))</f>
        <v/>
      </c>
      <c r="BA262" s="422" t="str">
        <f t="shared" si="69"/>
        <v/>
      </c>
      <c r="BB262" s="422" t="str">
        <f t="shared" si="83"/>
        <v/>
      </c>
      <c r="BC262" s="422" t="str">
        <f>IF(E262="","",IF(AND(フラグ管理用!F256=2,フラグ管理用!J256=1),IF(OR(U262&lt;&gt;0,V262&lt;&gt;0,W262&lt;&gt;0,X262&lt;&gt;0),"error",""),""))</f>
        <v/>
      </c>
      <c r="BD262" s="422" t="str">
        <f>IF(E262="","",IF(AND(フラグ管理用!K256=1,フラグ管理用!G256=1),IF(OR(S262&lt;&gt;0,T262&lt;&gt;0,W262&lt;&gt;0,X262&lt;&gt;0),"error",""),""))</f>
        <v/>
      </c>
      <c r="BE262" s="422" t="str">
        <f t="shared" si="84"/>
        <v/>
      </c>
      <c r="BF262" s="422" t="str">
        <f t="shared" si="85"/>
        <v/>
      </c>
      <c r="BG262" s="422"/>
      <c r="BH262" s="422" t="str">
        <f t="shared" si="70"/>
        <v/>
      </c>
      <c r="BI262" s="422" t="str">
        <f t="shared" si="71"/>
        <v/>
      </c>
      <c r="BJ262" s="422" t="str">
        <f t="shared" si="72"/>
        <v/>
      </c>
      <c r="BK262" s="422" t="str">
        <f>IF(E262="","",IF(フラグ管理用!AD256=2,IF(AND(フラグ管理用!E256=2,フラグ管理用!AA256=1),"","error"),""))</f>
        <v/>
      </c>
      <c r="BL262" s="422" t="str">
        <f>IF(E262="","",IF(AND(フラグ管理用!E256=1,フラグ管理用!K256=1,H262&lt;&gt;"妊娠出産子育て支援交付金"),"error",""))</f>
        <v/>
      </c>
      <c r="BM262" s="422"/>
      <c r="BN262" s="422" t="str">
        <f t="shared" si="73"/>
        <v/>
      </c>
      <c r="BO262" s="422" t="str">
        <f>IF(E262="","",IF(フラグ管理用!AF256=29,"error",IF(AND(フラグ管理用!AO256="事業始期_通常",フラグ管理用!AF256&lt;17),"error",IF(AND(フラグ管理用!AO256="事業始期_補助",フラグ管理用!AF256&lt;14),"error",""))))</f>
        <v/>
      </c>
      <c r="BP262" s="422" t="str">
        <f t="shared" si="74"/>
        <v/>
      </c>
      <c r="BQ262" s="422" t="str">
        <f>IF(E262="","",IF(AND(フラグ管理用!AP256="事業終期_通常",OR(フラグ管理用!AG256&lt;17,フラグ管理用!AG256&gt;28)),"error",IF(AND(フラグ管理用!AP256="事業終期_基金",フラグ管理用!AG256&lt;17),"error","")))</f>
        <v/>
      </c>
      <c r="BR262" s="422" t="str">
        <f>IF(E262="","",IF(VLOOKUP(AF262,―!$X$2:$Y$30,2,FALSE)&lt;=VLOOKUP(AG262,―!$X$2:$Y$30,2,FALSE),"","error"))</f>
        <v/>
      </c>
      <c r="BS262" s="422" t="str">
        <f t="shared" si="75"/>
        <v/>
      </c>
      <c r="BT262" s="422" t="str">
        <f t="shared" si="76"/>
        <v/>
      </c>
      <c r="BU262" s="422" t="str">
        <f>IF(E262="","",IF(AND(フラグ管理用!AQ256="予算区分_地単_通常",フラグ管理用!AL256&gt;3),"error",IF(AND(フラグ管理用!AQ256="予算区分_地単_検査等",フラグ管理用!AL256&gt;6),"error",IF(AND(フラグ管理用!AQ256="予算区分_補助",フラグ管理用!AL256&lt;7),"error",""))))</f>
        <v/>
      </c>
      <c r="BV262" s="452" t="str">
        <f>フラグ管理用!AW256</f>
        <v/>
      </c>
      <c r="BW262" s="457" t="str">
        <f t="shared" si="77"/>
        <v/>
      </c>
    </row>
    <row r="263" spans="1:75">
      <c r="A263" s="6"/>
      <c r="B263" s="14"/>
      <c r="C263" s="40">
        <v>233</v>
      </c>
      <c r="D263" s="50"/>
      <c r="E263" s="57"/>
      <c r="F263" s="57"/>
      <c r="G263" s="78"/>
      <c r="H263" s="86"/>
      <c r="I263" s="96" t="str">
        <f>IF(E263="補",VLOOKUP(H263,'事業名一覧 '!$A$3:$C$55,3,FALSE),"")</f>
        <v/>
      </c>
      <c r="J263" s="112"/>
      <c r="K263" s="112"/>
      <c r="L263" s="112"/>
      <c r="M263" s="112"/>
      <c r="N263" s="112"/>
      <c r="O263" s="112"/>
      <c r="P263" s="86"/>
      <c r="Q263" s="181" t="str">
        <f t="shared" si="65"/>
        <v/>
      </c>
      <c r="R263" s="194" t="str">
        <f t="shared" si="79"/>
        <v/>
      </c>
      <c r="S263" s="202"/>
      <c r="T263" s="213"/>
      <c r="U263" s="213"/>
      <c r="V263" s="213"/>
      <c r="W263" s="235"/>
      <c r="X263" s="235"/>
      <c r="Y263" s="213"/>
      <c r="Z263" s="213"/>
      <c r="AA263" s="86"/>
      <c r="AB263" s="112"/>
      <c r="AC263" s="112"/>
      <c r="AD263" s="112"/>
      <c r="AE263" s="57"/>
      <c r="AF263" s="57"/>
      <c r="AG263" s="57"/>
      <c r="AH263" s="321"/>
      <c r="AI263" s="321"/>
      <c r="AJ263" s="86"/>
      <c r="AK263" s="86"/>
      <c r="AL263" s="354"/>
      <c r="AM263" s="372"/>
      <c r="AN263" s="381"/>
      <c r="AO263" s="392" t="str">
        <f t="shared" si="66"/>
        <v/>
      </c>
      <c r="AP263" s="397" t="str">
        <f t="shared" si="80"/>
        <v/>
      </c>
      <c r="AQ263" s="402" t="str">
        <f t="shared" si="78"/>
        <v/>
      </c>
      <c r="AR263" s="407" t="str">
        <f>IF(E263="","",IF(AND(フラグ管理用!G257=2,フラグ管理用!F257=1),"error",""))</f>
        <v/>
      </c>
      <c r="AS263" s="407" t="str">
        <f>IF(E263="","",IF(AND(フラグ管理用!G257=2,フラグ管理用!E257=1),"error",""))</f>
        <v/>
      </c>
      <c r="AT263" s="415" t="str">
        <f t="shared" si="81"/>
        <v/>
      </c>
      <c r="AU263" s="422" t="str">
        <f>IF(E263="","",IF(フラグ管理用!AX257=1,"",IF(AND(フラグ管理用!E257=1,フラグ管理用!J257=1),"",IF(AND(フラグ管理用!E257=2,フラグ管理用!F257=1,フラグ管理用!J257=1),"",IF(AND(フラグ管理用!E257=2,フラグ管理用!F257=2,フラグ管理用!G257=1),"",IF(AND(フラグ管理用!E257=2,フラグ管理用!F257=2,フラグ管理用!G257=2,フラグ管理用!K257=1),"","error"))))))</f>
        <v/>
      </c>
      <c r="AV263" s="428" t="str">
        <f t="shared" si="82"/>
        <v/>
      </c>
      <c r="AW263" s="428" t="str">
        <f t="shared" si="67"/>
        <v/>
      </c>
      <c r="AX263" s="428" t="str">
        <f t="shared" si="68"/>
        <v/>
      </c>
      <c r="AY263" s="428" t="str">
        <f>IF(E263="","",IF(AND(フラグ管理用!J257=1,フラグ管理用!O257=1),"",IF(AND(フラグ管理用!K257=1,フラグ管理用!O257&gt;1,フラグ管理用!G257=1),"","error")))</f>
        <v/>
      </c>
      <c r="AZ263" s="428" t="str">
        <f>IF(E263="","",IF(AND(フラグ管理用!O257=10,ISBLANK(P263)=FALSE),"",IF(AND(フラグ管理用!O257&lt;10,ISBLANK(P263)=TRUE),"","error")))</f>
        <v/>
      </c>
      <c r="BA263" s="422" t="str">
        <f t="shared" si="69"/>
        <v/>
      </c>
      <c r="BB263" s="422" t="str">
        <f t="shared" si="83"/>
        <v/>
      </c>
      <c r="BC263" s="422" t="str">
        <f>IF(E263="","",IF(AND(フラグ管理用!F257=2,フラグ管理用!J257=1),IF(OR(U263&lt;&gt;0,V263&lt;&gt;0,W263&lt;&gt;0,X263&lt;&gt;0),"error",""),""))</f>
        <v/>
      </c>
      <c r="BD263" s="422" t="str">
        <f>IF(E263="","",IF(AND(フラグ管理用!K257=1,フラグ管理用!G257=1),IF(OR(S263&lt;&gt;0,T263&lt;&gt;0,W263&lt;&gt;0,X263&lt;&gt;0),"error",""),""))</f>
        <v/>
      </c>
      <c r="BE263" s="422" t="str">
        <f t="shared" si="84"/>
        <v/>
      </c>
      <c r="BF263" s="422" t="str">
        <f t="shared" si="85"/>
        <v/>
      </c>
      <c r="BG263" s="422"/>
      <c r="BH263" s="422" t="str">
        <f t="shared" si="70"/>
        <v/>
      </c>
      <c r="BI263" s="422" t="str">
        <f t="shared" si="71"/>
        <v/>
      </c>
      <c r="BJ263" s="422" t="str">
        <f t="shared" si="72"/>
        <v/>
      </c>
      <c r="BK263" s="422" t="str">
        <f>IF(E263="","",IF(フラグ管理用!AD257=2,IF(AND(フラグ管理用!E257=2,フラグ管理用!AA257=1),"","error"),""))</f>
        <v/>
      </c>
      <c r="BL263" s="422" t="str">
        <f>IF(E263="","",IF(AND(フラグ管理用!E257=1,フラグ管理用!K257=1,H263&lt;&gt;"妊娠出産子育て支援交付金"),"error",""))</f>
        <v/>
      </c>
      <c r="BM263" s="422"/>
      <c r="BN263" s="422" t="str">
        <f t="shared" si="73"/>
        <v/>
      </c>
      <c r="BO263" s="422" t="str">
        <f>IF(E263="","",IF(フラグ管理用!AF257=29,"error",IF(AND(フラグ管理用!AO257="事業始期_通常",フラグ管理用!AF257&lt;17),"error",IF(AND(フラグ管理用!AO257="事業始期_補助",フラグ管理用!AF257&lt;14),"error",""))))</f>
        <v/>
      </c>
      <c r="BP263" s="422" t="str">
        <f t="shared" si="74"/>
        <v/>
      </c>
      <c r="BQ263" s="422" t="str">
        <f>IF(E263="","",IF(AND(フラグ管理用!AP257="事業終期_通常",OR(フラグ管理用!AG257&lt;17,フラグ管理用!AG257&gt;28)),"error",IF(AND(フラグ管理用!AP257="事業終期_基金",フラグ管理用!AG257&lt;17),"error","")))</f>
        <v/>
      </c>
      <c r="BR263" s="422" t="str">
        <f>IF(E263="","",IF(VLOOKUP(AF263,―!$X$2:$Y$30,2,FALSE)&lt;=VLOOKUP(AG263,―!$X$2:$Y$30,2,FALSE),"","error"))</f>
        <v/>
      </c>
      <c r="BS263" s="422" t="str">
        <f t="shared" si="75"/>
        <v/>
      </c>
      <c r="BT263" s="422" t="str">
        <f t="shared" si="76"/>
        <v/>
      </c>
      <c r="BU263" s="422" t="str">
        <f>IF(E263="","",IF(AND(フラグ管理用!AQ257="予算区分_地単_通常",フラグ管理用!AL257&gt;3),"error",IF(AND(フラグ管理用!AQ257="予算区分_地単_検査等",フラグ管理用!AL257&gt;6),"error",IF(AND(フラグ管理用!AQ257="予算区分_補助",フラグ管理用!AL257&lt;7),"error",""))))</f>
        <v/>
      </c>
      <c r="BV263" s="452" t="str">
        <f>フラグ管理用!AW257</f>
        <v/>
      </c>
      <c r="BW263" s="457" t="str">
        <f t="shared" si="77"/>
        <v/>
      </c>
    </row>
    <row r="264" spans="1:75">
      <c r="A264" s="6"/>
      <c r="B264" s="14"/>
      <c r="C264" s="40">
        <v>234</v>
      </c>
      <c r="D264" s="50"/>
      <c r="E264" s="57"/>
      <c r="F264" s="57"/>
      <c r="G264" s="78"/>
      <c r="H264" s="86"/>
      <c r="I264" s="96" t="str">
        <f>IF(E264="補",VLOOKUP(H264,'事業名一覧 '!$A$3:$C$55,3,FALSE),"")</f>
        <v/>
      </c>
      <c r="J264" s="112"/>
      <c r="K264" s="112"/>
      <c r="L264" s="112"/>
      <c r="M264" s="112"/>
      <c r="N264" s="112"/>
      <c r="O264" s="112"/>
      <c r="P264" s="86"/>
      <c r="Q264" s="181" t="str">
        <f t="shared" si="65"/>
        <v/>
      </c>
      <c r="R264" s="194" t="str">
        <f t="shared" si="79"/>
        <v/>
      </c>
      <c r="S264" s="202"/>
      <c r="T264" s="213"/>
      <c r="U264" s="213"/>
      <c r="V264" s="213"/>
      <c r="W264" s="235"/>
      <c r="X264" s="235"/>
      <c r="Y264" s="213"/>
      <c r="Z264" s="213"/>
      <c r="AA264" s="86"/>
      <c r="AB264" s="112"/>
      <c r="AC264" s="112"/>
      <c r="AD264" s="112"/>
      <c r="AE264" s="57"/>
      <c r="AF264" s="57"/>
      <c r="AG264" s="57"/>
      <c r="AH264" s="321"/>
      <c r="AI264" s="321"/>
      <c r="AJ264" s="86"/>
      <c r="AK264" s="86"/>
      <c r="AL264" s="354"/>
      <c r="AM264" s="372"/>
      <c r="AN264" s="381"/>
      <c r="AO264" s="392" t="str">
        <f t="shared" si="66"/>
        <v/>
      </c>
      <c r="AP264" s="397" t="str">
        <f t="shared" si="80"/>
        <v/>
      </c>
      <c r="AQ264" s="402" t="str">
        <f t="shared" si="78"/>
        <v/>
      </c>
      <c r="AR264" s="407" t="str">
        <f>IF(E264="","",IF(AND(フラグ管理用!G258=2,フラグ管理用!F258=1),"error",""))</f>
        <v/>
      </c>
      <c r="AS264" s="407" t="str">
        <f>IF(E264="","",IF(AND(フラグ管理用!G258=2,フラグ管理用!E258=1),"error",""))</f>
        <v/>
      </c>
      <c r="AT264" s="415" t="str">
        <f t="shared" si="81"/>
        <v/>
      </c>
      <c r="AU264" s="422" t="str">
        <f>IF(E264="","",IF(フラグ管理用!AX258=1,"",IF(AND(フラグ管理用!E258=1,フラグ管理用!J258=1),"",IF(AND(フラグ管理用!E258=2,フラグ管理用!F258=1,フラグ管理用!J258=1),"",IF(AND(フラグ管理用!E258=2,フラグ管理用!F258=2,フラグ管理用!G258=1),"",IF(AND(フラグ管理用!E258=2,フラグ管理用!F258=2,フラグ管理用!G258=2,フラグ管理用!K258=1),"","error"))))))</f>
        <v/>
      </c>
      <c r="AV264" s="428" t="str">
        <f t="shared" si="82"/>
        <v/>
      </c>
      <c r="AW264" s="428" t="str">
        <f t="shared" si="67"/>
        <v/>
      </c>
      <c r="AX264" s="428" t="str">
        <f t="shared" si="68"/>
        <v/>
      </c>
      <c r="AY264" s="428" t="str">
        <f>IF(E264="","",IF(AND(フラグ管理用!J258=1,フラグ管理用!O258=1),"",IF(AND(フラグ管理用!K258=1,フラグ管理用!O258&gt;1,フラグ管理用!G258=1),"","error")))</f>
        <v/>
      </c>
      <c r="AZ264" s="428" t="str">
        <f>IF(E264="","",IF(AND(フラグ管理用!O258=10,ISBLANK(P264)=FALSE),"",IF(AND(フラグ管理用!O258&lt;10,ISBLANK(P264)=TRUE),"","error")))</f>
        <v/>
      </c>
      <c r="BA264" s="422" t="str">
        <f t="shared" si="69"/>
        <v/>
      </c>
      <c r="BB264" s="422" t="str">
        <f t="shared" si="83"/>
        <v/>
      </c>
      <c r="BC264" s="422" t="str">
        <f>IF(E264="","",IF(AND(フラグ管理用!F258=2,フラグ管理用!J258=1),IF(OR(U264&lt;&gt;0,V264&lt;&gt;0,W264&lt;&gt;0,X264&lt;&gt;0),"error",""),""))</f>
        <v/>
      </c>
      <c r="BD264" s="422" t="str">
        <f>IF(E264="","",IF(AND(フラグ管理用!K258=1,フラグ管理用!G258=1),IF(OR(S264&lt;&gt;0,T264&lt;&gt;0,W264&lt;&gt;0,X264&lt;&gt;0),"error",""),""))</f>
        <v/>
      </c>
      <c r="BE264" s="422" t="str">
        <f t="shared" si="84"/>
        <v/>
      </c>
      <c r="BF264" s="422" t="str">
        <f t="shared" si="85"/>
        <v/>
      </c>
      <c r="BG264" s="422"/>
      <c r="BH264" s="422" t="str">
        <f t="shared" si="70"/>
        <v/>
      </c>
      <c r="BI264" s="422" t="str">
        <f t="shared" si="71"/>
        <v/>
      </c>
      <c r="BJ264" s="422" t="str">
        <f t="shared" si="72"/>
        <v/>
      </c>
      <c r="BK264" s="422" t="str">
        <f>IF(E264="","",IF(フラグ管理用!AD258=2,IF(AND(フラグ管理用!E258=2,フラグ管理用!AA258=1),"","error"),""))</f>
        <v/>
      </c>
      <c r="BL264" s="422" t="str">
        <f>IF(E264="","",IF(AND(フラグ管理用!E258=1,フラグ管理用!K258=1,H264&lt;&gt;"妊娠出産子育て支援交付金"),"error",""))</f>
        <v/>
      </c>
      <c r="BM264" s="422"/>
      <c r="BN264" s="422" t="str">
        <f t="shared" si="73"/>
        <v/>
      </c>
      <c r="BO264" s="422" t="str">
        <f>IF(E264="","",IF(フラグ管理用!AF258=29,"error",IF(AND(フラグ管理用!AO258="事業始期_通常",フラグ管理用!AF258&lt;17),"error",IF(AND(フラグ管理用!AO258="事業始期_補助",フラグ管理用!AF258&lt;14),"error",""))))</f>
        <v/>
      </c>
      <c r="BP264" s="422" t="str">
        <f t="shared" si="74"/>
        <v/>
      </c>
      <c r="BQ264" s="422" t="str">
        <f>IF(E264="","",IF(AND(フラグ管理用!AP258="事業終期_通常",OR(フラグ管理用!AG258&lt;17,フラグ管理用!AG258&gt;28)),"error",IF(AND(フラグ管理用!AP258="事業終期_基金",フラグ管理用!AG258&lt;17),"error","")))</f>
        <v/>
      </c>
      <c r="BR264" s="422" t="str">
        <f>IF(E264="","",IF(VLOOKUP(AF264,―!$X$2:$Y$30,2,FALSE)&lt;=VLOOKUP(AG264,―!$X$2:$Y$30,2,FALSE),"","error"))</f>
        <v/>
      </c>
      <c r="BS264" s="422" t="str">
        <f t="shared" si="75"/>
        <v/>
      </c>
      <c r="BT264" s="422" t="str">
        <f t="shared" si="76"/>
        <v/>
      </c>
      <c r="BU264" s="422" t="str">
        <f>IF(E264="","",IF(AND(フラグ管理用!AQ258="予算区分_地単_通常",フラグ管理用!AL258&gt;3),"error",IF(AND(フラグ管理用!AQ258="予算区分_地単_検査等",フラグ管理用!AL258&gt;6),"error",IF(AND(フラグ管理用!AQ258="予算区分_補助",フラグ管理用!AL258&lt;7),"error",""))))</f>
        <v/>
      </c>
      <c r="BV264" s="452" t="str">
        <f>フラグ管理用!AW258</f>
        <v/>
      </c>
      <c r="BW264" s="457" t="str">
        <f t="shared" si="77"/>
        <v/>
      </c>
    </row>
    <row r="265" spans="1:75">
      <c r="A265" s="6"/>
      <c r="B265" s="14"/>
      <c r="C265" s="40">
        <v>235</v>
      </c>
      <c r="D265" s="50"/>
      <c r="E265" s="57"/>
      <c r="F265" s="57"/>
      <c r="G265" s="78"/>
      <c r="H265" s="86"/>
      <c r="I265" s="96" t="str">
        <f>IF(E265="補",VLOOKUP(H265,'事業名一覧 '!$A$3:$C$55,3,FALSE),"")</f>
        <v/>
      </c>
      <c r="J265" s="112"/>
      <c r="K265" s="112"/>
      <c r="L265" s="112"/>
      <c r="M265" s="112"/>
      <c r="N265" s="112"/>
      <c r="O265" s="112"/>
      <c r="P265" s="86"/>
      <c r="Q265" s="181" t="str">
        <f t="shared" si="65"/>
        <v/>
      </c>
      <c r="R265" s="194" t="str">
        <f t="shared" si="79"/>
        <v/>
      </c>
      <c r="S265" s="202"/>
      <c r="T265" s="213"/>
      <c r="U265" s="213"/>
      <c r="V265" s="213"/>
      <c r="W265" s="235"/>
      <c r="X265" s="235"/>
      <c r="Y265" s="213"/>
      <c r="Z265" s="213"/>
      <c r="AA265" s="86"/>
      <c r="AB265" s="112"/>
      <c r="AC265" s="112"/>
      <c r="AD265" s="112"/>
      <c r="AE265" s="57"/>
      <c r="AF265" s="57"/>
      <c r="AG265" s="57"/>
      <c r="AH265" s="321"/>
      <c r="AI265" s="321"/>
      <c r="AJ265" s="86"/>
      <c r="AK265" s="86"/>
      <c r="AL265" s="354"/>
      <c r="AM265" s="372"/>
      <c r="AN265" s="381"/>
      <c r="AO265" s="392" t="str">
        <f t="shared" si="66"/>
        <v/>
      </c>
      <c r="AP265" s="397" t="str">
        <f t="shared" si="80"/>
        <v/>
      </c>
      <c r="AQ265" s="402" t="str">
        <f t="shared" si="78"/>
        <v/>
      </c>
      <c r="AR265" s="407" t="str">
        <f>IF(E265="","",IF(AND(フラグ管理用!G259=2,フラグ管理用!F259=1),"error",""))</f>
        <v/>
      </c>
      <c r="AS265" s="407" t="str">
        <f>IF(E265="","",IF(AND(フラグ管理用!G259=2,フラグ管理用!E259=1),"error",""))</f>
        <v/>
      </c>
      <c r="AT265" s="415" t="str">
        <f t="shared" si="81"/>
        <v/>
      </c>
      <c r="AU265" s="422" t="str">
        <f>IF(E265="","",IF(フラグ管理用!AX259=1,"",IF(AND(フラグ管理用!E259=1,フラグ管理用!J259=1),"",IF(AND(フラグ管理用!E259=2,フラグ管理用!F259=1,フラグ管理用!J259=1),"",IF(AND(フラグ管理用!E259=2,フラグ管理用!F259=2,フラグ管理用!G259=1),"",IF(AND(フラグ管理用!E259=2,フラグ管理用!F259=2,フラグ管理用!G259=2,フラグ管理用!K259=1),"","error"))))))</f>
        <v/>
      </c>
      <c r="AV265" s="428" t="str">
        <f t="shared" si="82"/>
        <v/>
      </c>
      <c r="AW265" s="428" t="str">
        <f t="shared" si="67"/>
        <v/>
      </c>
      <c r="AX265" s="428" t="str">
        <f t="shared" si="68"/>
        <v/>
      </c>
      <c r="AY265" s="428" t="str">
        <f>IF(E265="","",IF(AND(フラグ管理用!J259=1,フラグ管理用!O259=1),"",IF(AND(フラグ管理用!K259=1,フラグ管理用!O259&gt;1,フラグ管理用!G259=1),"","error")))</f>
        <v/>
      </c>
      <c r="AZ265" s="428" t="str">
        <f>IF(E265="","",IF(AND(フラグ管理用!O259=10,ISBLANK(P265)=FALSE),"",IF(AND(フラグ管理用!O259&lt;10,ISBLANK(P265)=TRUE),"","error")))</f>
        <v/>
      </c>
      <c r="BA265" s="422" t="str">
        <f t="shared" si="69"/>
        <v/>
      </c>
      <c r="BB265" s="422" t="str">
        <f t="shared" si="83"/>
        <v/>
      </c>
      <c r="BC265" s="422" t="str">
        <f>IF(E265="","",IF(AND(フラグ管理用!F259=2,フラグ管理用!J259=1),IF(OR(U265&lt;&gt;0,V265&lt;&gt;0,W265&lt;&gt;0,X265&lt;&gt;0),"error",""),""))</f>
        <v/>
      </c>
      <c r="BD265" s="422" t="str">
        <f>IF(E265="","",IF(AND(フラグ管理用!K259=1,フラグ管理用!G259=1),IF(OR(S265&lt;&gt;0,T265&lt;&gt;0,W265&lt;&gt;0,X265&lt;&gt;0),"error",""),""))</f>
        <v/>
      </c>
      <c r="BE265" s="422" t="str">
        <f t="shared" si="84"/>
        <v/>
      </c>
      <c r="BF265" s="422" t="str">
        <f t="shared" si="85"/>
        <v/>
      </c>
      <c r="BG265" s="422"/>
      <c r="BH265" s="422" t="str">
        <f t="shared" si="70"/>
        <v/>
      </c>
      <c r="BI265" s="422" t="str">
        <f t="shared" si="71"/>
        <v/>
      </c>
      <c r="BJ265" s="422" t="str">
        <f t="shared" si="72"/>
        <v/>
      </c>
      <c r="BK265" s="422" t="str">
        <f>IF(E265="","",IF(フラグ管理用!AD259=2,IF(AND(フラグ管理用!E259=2,フラグ管理用!AA259=1),"","error"),""))</f>
        <v/>
      </c>
      <c r="BL265" s="422" t="str">
        <f>IF(E265="","",IF(AND(フラグ管理用!E259=1,フラグ管理用!K259=1,H265&lt;&gt;"妊娠出産子育て支援交付金"),"error",""))</f>
        <v/>
      </c>
      <c r="BM265" s="422"/>
      <c r="BN265" s="422" t="str">
        <f t="shared" si="73"/>
        <v/>
      </c>
      <c r="BO265" s="422" t="str">
        <f>IF(E265="","",IF(フラグ管理用!AF259=29,"error",IF(AND(フラグ管理用!AO259="事業始期_通常",フラグ管理用!AF259&lt;17),"error",IF(AND(フラグ管理用!AO259="事業始期_補助",フラグ管理用!AF259&lt;14),"error",""))))</f>
        <v/>
      </c>
      <c r="BP265" s="422" t="str">
        <f t="shared" si="74"/>
        <v/>
      </c>
      <c r="BQ265" s="422" t="str">
        <f>IF(E265="","",IF(AND(フラグ管理用!AP259="事業終期_通常",OR(フラグ管理用!AG259&lt;17,フラグ管理用!AG259&gt;28)),"error",IF(AND(フラグ管理用!AP259="事業終期_基金",フラグ管理用!AG259&lt;17),"error","")))</f>
        <v/>
      </c>
      <c r="BR265" s="422" t="str">
        <f>IF(E265="","",IF(VLOOKUP(AF265,―!$X$2:$Y$30,2,FALSE)&lt;=VLOOKUP(AG265,―!$X$2:$Y$30,2,FALSE),"","error"))</f>
        <v/>
      </c>
      <c r="BS265" s="422" t="str">
        <f t="shared" si="75"/>
        <v/>
      </c>
      <c r="BT265" s="422" t="str">
        <f t="shared" si="76"/>
        <v/>
      </c>
      <c r="BU265" s="422" t="str">
        <f>IF(E265="","",IF(AND(フラグ管理用!AQ259="予算区分_地単_通常",フラグ管理用!AL259&gt;3),"error",IF(AND(フラグ管理用!AQ259="予算区分_地単_検査等",フラグ管理用!AL259&gt;6),"error",IF(AND(フラグ管理用!AQ259="予算区分_補助",フラグ管理用!AL259&lt;7),"error",""))))</f>
        <v/>
      </c>
      <c r="BV265" s="452" t="str">
        <f>フラグ管理用!AW259</f>
        <v/>
      </c>
      <c r="BW265" s="457" t="str">
        <f t="shared" si="77"/>
        <v/>
      </c>
    </row>
    <row r="266" spans="1:75">
      <c r="A266" s="6"/>
      <c r="B266" s="14"/>
      <c r="C266" s="40">
        <v>236</v>
      </c>
      <c r="D266" s="50"/>
      <c r="E266" s="57"/>
      <c r="F266" s="57"/>
      <c r="G266" s="78"/>
      <c r="H266" s="86"/>
      <c r="I266" s="96" t="str">
        <f>IF(E266="補",VLOOKUP(H266,'事業名一覧 '!$A$3:$C$55,3,FALSE),"")</f>
        <v/>
      </c>
      <c r="J266" s="112"/>
      <c r="K266" s="112"/>
      <c r="L266" s="112"/>
      <c r="M266" s="112"/>
      <c r="N266" s="112"/>
      <c r="O266" s="112"/>
      <c r="P266" s="86"/>
      <c r="Q266" s="181" t="str">
        <f t="shared" si="65"/>
        <v/>
      </c>
      <c r="R266" s="194" t="str">
        <f t="shared" si="79"/>
        <v/>
      </c>
      <c r="S266" s="202"/>
      <c r="T266" s="213"/>
      <c r="U266" s="213"/>
      <c r="V266" s="213"/>
      <c r="W266" s="235"/>
      <c r="X266" s="235"/>
      <c r="Y266" s="213"/>
      <c r="Z266" s="213"/>
      <c r="AA266" s="86"/>
      <c r="AB266" s="112"/>
      <c r="AC266" s="112"/>
      <c r="AD266" s="112"/>
      <c r="AE266" s="57"/>
      <c r="AF266" s="57"/>
      <c r="AG266" s="57"/>
      <c r="AH266" s="321"/>
      <c r="AI266" s="321"/>
      <c r="AJ266" s="86"/>
      <c r="AK266" s="86"/>
      <c r="AL266" s="354"/>
      <c r="AM266" s="372"/>
      <c r="AN266" s="381"/>
      <c r="AO266" s="392" t="str">
        <f t="shared" si="66"/>
        <v/>
      </c>
      <c r="AP266" s="397" t="str">
        <f t="shared" si="80"/>
        <v/>
      </c>
      <c r="AQ266" s="402" t="str">
        <f t="shared" si="78"/>
        <v/>
      </c>
      <c r="AR266" s="407" t="str">
        <f>IF(E266="","",IF(AND(フラグ管理用!G260=2,フラグ管理用!F260=1),"error",""))</f>
        <v/>
      </c>
      <c r="AS266" s="407" t="str">
        <f>IF(E266="","",IF(AND(フラグ管理用!G260=2,フラグ管理用!E260=1),"error",""))</f>
        <v/>
      </c>
      <c r="AT266" s="415" t="str">
        <f t="shared" si="81"/>
        <v/>
      </c>
      <c r="AU266" s="422" t="str">
        <f>IF(E266="","",IF(フラグ管理用!AX260=1,"",IF(AND(フラグ管理用!E260=1,フラグ管理用!J260=1),"",IF(AND(フラグ管理用!E260=2,フラグ管理用!F260=1,フラグ管理用!J260=1),"",IF(AND(フラグ管理用!E260=2,フラグ管理用!F260=2,フラグ管理用!G260=1),"",IF(AND(フラグ管理用!E260=2,フラグ管理用!F260=2,フラグ管理用!G260=2,フラグ管理用!K260=1),"","error"))))))</f>
        <v/>
      </c>
      <c r="AV266" s="428" t="str">
        <f t="shared" si="82"/>
        <v/>
      </c>
      <c r="AW266" s="428" t="str">
        <f t="shared" si="67"/>
        <v/>
      </c>
      <c r="AX266" s="428" t="str">
        <f t="shared" si="68"/>
        <v/>
      </c>
      <c r="AY266" s="428" t="str">
        <f>IF(E266="","",IF(AND(フラグ管理用!J260=1,フラグ管理用!O260=1),"",IF(AND(フラグ管理用!K260=1,フラグ管理用!O260&gt;1,フラグ管理用!G260=1),"","error")))</f>
        <v/>
      </c>
      <c r="AZ266" s="428" t="str">
        <f>IF(E266="","",IF(AND(フラグ管理用!O260=10,ISBLANK(P266)=FALSE),"",IF(AND(フラグ管理用!O260&lt;10,ISBLANK(P266)=TRUE),"","error")))</f>
        <v/>
      </c>
      <c r="BA266" s="422" t="str">
        <f t="shared" si="69"/>
        <v/>
      </c>
      <c r="BB266" s="422" t="str">
        <f t="shared" si="83"/>
        <v/>
      </c>
      <c r="BC266" s="422" t="str">
        <f>IF(E266="","",IF(AND(フラグ管理用!F260=2,フラグ管理用!J260=1),IF(OR(U266&lt;&gt;0,V266&lt;&gt;0,W266&lt;&gt;0,X266&lt;&gt;0),"error",""),""))</f>
        <v/>
      </c>
      <c r="BD266" s="422" t="str">
        <f>IF(E266="","",IF(AND(フラグ管理用!K260=1,フラグ管理用!G260=1),IF(OR(S266&lt;&gt;0,T266&lt;&gt;0,W266&lt;&gt;0,X266&lt;&gt;0),"error",""),""))</f>
        <v/>
      </c>
      <c r="BE266" s="422" t="str">
        <f t="shared" si="84"/>
        <v/>
      </c>
      <c r="BF266" s="422" t="str">
        <f t="shared" si="85"/>
        <v/>
      </c>
      <c r="BG266" s="422"/>
      <c r="BH266" s="422" t="str">
        <f t="shared" si="70"/>
        <v/>
      </c>
      <c r="BI266" s="422" t="str">
        <f t="shared" si="71"/>
        <v/>
      </c>
      <c r="BJ266" s="422" t="str">
        <f t="shared" si="72"/>
        <v/>
      </c>
      <c r="BK266" s="422" t="str">
        <f>IF(E266="","",IF(フラグ管理用!AD260=2,IF(AND(フラグ管理用!E260=2,フラグ管理用!AA260=1),"","error"),""))</f>
        <v/>
      </c>
      <c r="BL266" s="422" t="str">
        <f>IF(E266="","",IF(AND(フラグ管理用!E260=1,フラグ管理用!K260=1,H266&lt;&gt;"妊娠出産子育て支援交付金"),"error",""))</f>
        <v/>
      </c>
      <c r="BM266" s="422"/>
      <c r="BN266" s="422" t="str">
        <f t="shared" si="73"/>
        <v/>
      </c>
      <c r="BO266" s="422" t="str">
        <f>IF(E266="","",IF(フラグ管理用!AF260=29,"error",IF(AND(フラグ管理用!AO260="事業始期_通常",フラグ管理用!AF260&lt;17),"error",IF(AND(フラグ管理用!AO260="事業始期_補助",フラグ管理用!AF260&lt;14),"error",""))))</f>
        <v/>
      </c>
      <c r="BP266" s="422" t="str">
        <f t="shared" si="74"/>
        <v/>
      </c>
      <c r="BQ266" s="422" t="str">
        <f>IF(E266="","",IF(AND(フラグ管理用!AP260="事業終期_通常",OR(フラグ管理用!AG260&lt;17,フラグ管理用!AG260&gt;28)),"error",IF(AND(フラグ管理用!AP260="事業終期_基金",フラグ管理用!AG260&lt;17),"error","")))</f>
        <v/>
      </c>
      <c r="BR266" s="422" t="str">
        <f>IF(E266="","",IF(VLOOKUP(AF266,―!$X$2:$Y$30,2,FALSE)&lt;=VLOOKUP(AG266,―!$X$2:$Y$30,2,FALSE),"","error"))</f>
        <v/>
      </c>
      <c r="BS266" s="422" t="str">
        <f t="shared" si="75"/>
        <v/>
      </c>
      <c r="BT266" s="422" t="str">
        <f t="shared" si="76"/>
        <v/>
      </c>
      <c r="BU266" s="422" t="str">
        <f>IF(E266="","",IF(AND(フラグ管理用!AQ260="予算区分_地単_通常",フラグ管理用!AL260&gt;3),"error",IF(AND(フラグ管理用!AQ260="予算区分_地単_検査等",フラグ管理用!AL260&gt;6),"error",IF(AND(フラグ管理用!AQ260="予算区分_補助",フラグ管理用!AL260&lt;7),"error",""))))</f>
        <v/>
      </c>
      <c r="BV266" s="452" t="str">
        <f>フラグ管理用!AW260</f>
        <v/>
      </c>
      <c r="BW266" s="457" t="str">
        <f t="shared" si="77"/>
        <v/>
      </c>
    </row>
    <row r="267" spans="1:75">
      <c r="A267" s="6"/>
      <c r="B267" s="14"/>
      <c r="C267" s="40">
        <v>237</v>
      </c>
      <c r="D267" s="50"/>
      <c r="E267" s="57"/>
      <c r="F267" s="57"/>
      <c r="G267" s="78"/>
      <c r="H267" s="86"/>
      <c r="I267" s="96" t="str">
        <f>IF(E267="補",VLOOKUP(H267,'事業名一覧 '!$A$3:$C$55,3,FALSE),"")</f>
        <v/>
      </c>
      <c r="J267" s="112"/>
      <c r="K267" s="112"/>
      <c r="L267" s="112"/>
      <c r="M267" s="112"/>
      <c r="N267" s="112"/>
      <c r="O267" s="112"/>
      <c r="P267" s="86"/>
      <c r="Q267" s="181" t="str">
        <f t="shared" si="65"/>
        <v/>
      </c>
      <c r="R267" s="194" t="str">
        <f t="shared" si="79"/>
        <v/>
      </c>
      <c r="S267" s="202"/>
      <c r="T267" s="213"/>
      <c r="U267" s="213"/>
      <c r="V267" s="213"/>
      <c r="W267" s="235"/>
      <c r="X267" s="235"/>
      <c r="Y267" s="213"/>
      <c r="Z267" s="213"/>
      <c r="AA267" s="86"/>
      <c r="AB267" s="112"/>
      <c r="AC267" s="112"/>
      <c r="AD267" s="112"/>
      <c r="AE267" s="57"/>
      <c r="AF267" s="57"/>
      <c r="AG267" s="57"/>
      <c r="AH267" s="321"/>
      <c r="AI267" s="321"/>
      <c r="AJ267" s="86"/>
      <c r="AK267" s="86"/>
      <c r="AL267" s="354"/>
      <c r="AM267" s="372"/>
      <c r="AN267" s="381"/>
      <c r="AO267" s="392" t="str">
        <f t="shared" si="66"/>
        <v/>
      </c>
      <c r="AP267" s="397" t="str">
        <f t="shared" si="80"/>
        <v/>
      </c>
      <c r="AQ267" s="402" t="str">
        <f t="shared" si="78"/>
        <v/>
      </c>
      <c r="AR267" s="407" t="str">
        <f>IF(E267="","",IF(AND(フラグ管理用!G261=2,フラグ管理用!F261=1),"error",""))</f>
        <v/>
      </c>
      <c r="AS267" s="407" t="str">
        <f>IF(E267="","",IF(AND(フラグ管理用!G261=2,フラグ管理用!E261=1),"error",""))</f>
        <v/>
      </c>
      <c r="AT267" s="415" t="str">
        <f t="shared" si="81"/>
        <v/>
      </c>
      <c r="AU267" s="422" t="str">
        <f>IF(E267="","",IF(フラグ管理用!AX261=1,"",IF(AND(フラグ管理用!E261=1,フラグ管理用!J261=1),"",IF(AND(フラグ管理用!E261=2,フラグ管理用!F261=1,フラグ管理用!J261=1),"",IF(AND(フラグ管理用!E261=2,フラグ管理用!F261=2,フラグ管理用!G261=1),"",IF(AND(フラグ管理用!E261=2,フラグ管理用!F261=2,フラグ管理用!G261=2,フラグ管理用!K261=1),"","error"))))))</f>
        <v/>
      </c>
      <c r="AV267" s="428" t="str">
        <f t="shared" si="82"/>
        <v/>
      </c>
      <c r="AW267" s="428" t="str">
        <f t="shared" si="67"/>
        <v/>
      </c>
      <c r="AX267" s="428" t="str">
        <f t="shared" si="68"/>
        <v/>
      </c>
      <c r="AY267" s="428" t="str">
        <f>IF(E267="","",IF(AND(フラグ管理用!J261=1,フラグ管理用!O261=1),"",IF(AND(フラグ管理用!K261=1,フラグ管理用!O261&gt;1,フラグ管理用!G261=1),"","error")))</f>
        <v/>
      </c>
      <c r="AZ267" s="428" t="str">
        <f>IF(E267="","",IF(AND(フラグ管理用!O261=10,ISBLANK(P267)=FALSE),"",IF(AND(フラグ管理用!O261&lt;10,ISBLANK(P267)=TRUE),"","error")))</f>
        <v/>
      </c>
      <c r="BA267" s="422" t="str">
        <f t="shared" si="69"/>
        <v/>
      </c>
      <c r="BB267" s="422" t="str">
        <f t="shared" si="83"/>
        <v/>
      </c>
      <c r="BC267" s="422" t="str">
        <f>IF(E267="","",IF(AND(フラグ管理用!F261=2,フラグ管理用!J261=1),IF(OR(U267&lt;&gt;0,V267&lt;&gt;0,W267&lt;&gt;0,X267&lt;&gt;0),"error",""),""))</f>
        <v/>
      </c>
      <c r="BD267" s="422" t="str">
        <f>IF(E267="","",IF(AND(フラグ管理用!K261=1,フラグ管理用!G261=1),IF(OR(S267&lt;&gt;0,T267&lt;&gt;0,W267&lt;&gt;0,X267&lt;&gt;0),"error",""),""))</f>
        <v/>
      </c>
      <c r="BE267" s="422" t="str">
        <f t="shared" si="84"/>
        <v/>
      </c>
      <c r="BF267" s="422" t="str">
        <f t="shared" si="85"/>
        <v/>
      </c>
      <c r="BG267" s="422"/>
      <c r="BH267" s="422" t="str">
        <f t="shared" si="70"/>
        <v/>
      </c>
      <c r="BI267" s="422" t="str">
        <f t="shared" si="71"/>
        <v/>
      </c>
      <c r="BJ267" s="422" t="str">
        <f t="shared" si="72"/>
        <v/>
      </c>
      <c r="BK267" s="422" t="str">
        <f>IF(E267="","",IF(フラグ管理用!AD261=2,IF(AND(フラグ管理用!E261=2,フラグ管理用!AA261=1),"","error"),""))</f>
        <v/>
      </c>
      <c r="BL267" s="422" t="str">
        <f>IF(E267="","",IF(AND(フラグ管理用!E261=1,フラグ管理用!K261=1,H267&lt;&gt;"妊娠出産子育て支援交付金"),"error",""))</f>
        <v/>
      </c>
      <c r="BM267" s="422"/>
      <c r="BN267" s="422" t="str">
        <f t="shared" si="73"/>
        <v/>
      </c>
      <c r="BO267" s="422" t="str">
        <f>IF(E267="","",IF(フラグ管理用!AF261=29,"error",IF(AND(フラグ管理用!AO261="事業始期_通常",フラグ管理用!AF261&lt;17),"error",IF(AND(フラグ管理用!AO261="事業始期_補助",フラグ管理用!AF261&lt;14),"error",""))))</f>
        <v/>
      </c>
      <c r="BP267" s="422" t="str">
        <f t="shared" si="74"/>
        <v/>
      </c>
      <c r="BQ267" s="422" t="str">
        <f>IF(E267="","",IF(AND(フラグ管理用!AP261="事業終期_通常",OR(フラグ管理用!AG261&lt;17,フラグ管理用!AG261&gt;28)),"error",IF(AND(フラグ管理用!AP261="事業終期_基金",フラグ管理用!AG261&lt;17),"error","")))</f>
        <v/>
      </c>
      <c r="BR267" s="422" t="str">
        <f>IF(E267="","",IF(VLOOKUP(AF267,―!$X$2:$Y$30,2,FALSE)&lt;=VLOOKUP(AG267,―!$X$2:$Y$30,2,FALSE),"","error"))</f>
        <v/>
      </c>
      <c r="BS267" s="422" t="str">
        <f t="shared" si="75"/>
        <v/>
      </c>
      <c r="BT267" s="422" t="str">
        <f t="shared" si="76"/>
        <v/>
      </c>
      <c r="BU267" s="422" t="str">
        <f>IF(E267="","",IF(AND(フラグ管理用!AQ261="予算区分_地単_通常",フラグ管理用!AL261&gt;3),"error",IF(AND(フラグ管理用!AQ261="予算区分_地単_検査等",フラグ管理用!AL261&gt;6),"error",IF(AND(フラグ管理用!AQ261="予算区分_補助",フラグ管理用!AL261&lt;7),"error",""))))</f>
        <v/>
      </c>
      <c r="BV267" s="452" t="str">
        <f>フラグ管理用!AW261</f>
        <v/>
      </c>
      <c r="BW267" s="457" t="str">
        <f t="shared" si="77"/>
        <v/>
      </c>
    </row>
    <row r="268" spans="1:75">
      <c r="A268" s="6"/>
      <c r="B268" s="14"/>
      <c r="C268" s="40">
        <v>238</v>
      </c>
      <c r="D268" s="50"/>
      <c r="E268" s="57"/>
      <c r="F268" s="57"/>
      <c r="G268" s="78"/>
      <c r="H268" s="86"/>
      <c r="I268" s="96" t="str">
        <f>IF(E268="補",VLOOKUP(H268,'事業名一覧 '!$A$3:$C$55,3,FALSE),"")</f>
        <v/>
      </c>
      <c r="J268" s="112"/>
      <c r="K268" s="112"/>
      <c r="L268" s="112"/>
      <c r="M268" s="112"/>
      <c r="N268" s="112"/>
      <c r="O268" s="112"/>
      <c r="P268" s="86"/>
      <c r="Q268" s="181" t="str">
        <f t="shared" si="65"/>
        <v/>
      </c>
      <c r="R268" s="194" t="str">
        <f t="shared" si="79"/>
        <v/>
      </c>
      <c r="S268" s="202"/>
      <c r="T268" s="213"/>
      <c r="U268" s="213"/>
      <c r="V268" s="213"/>
      <c r="W268" s="235"/>
      <c r="X268" s="235"/>
      <c r="Y268" s="213"/>
      <c r="Z268" s="213"/>
      <c r="AA268" s="86"/>
      <c r="AB268" s="112"/>
      <c r="AC268" s="112"/>
      <c r="AD268" s="112"/>
      <c r="AE268" s="57"/>
      <c r="AF268" s="57"/>
      <c r="AG268" s="57"/>
      <c r="AH268" s="321"/>
      <c r="AI268" s="321"/>
      <c r="AJ268" s="86"/>
      <c r="AK268" s="86"/>
      <c r="AL268" s="354"/>
      <c r="AM268" s="372"/>
      <c r="AN268" s="381"/>
      <c r="AO268" s="392" t="str">
        <f t="shared" si="66"/>
        <v/>
      </c>
      <c r="AP268" s="397" t="str">
        <f t="shared" si="80"/>
        <v/>
      </c>
      <c r="AQ268" s="402" t="str">
        <f t="shared" si="78"/>
        <v/>
      </c>
      <c r="AR268" s="407" t="str">
        <f>IF(E268="","",IF(AND(フラグ管理用!G262=2,フラグ管理用!F262=1),"error",""))</f>
        <v/>
      </c>
      <c r="AS268" s="407" t="str">
        <f>IF(E268="","",IF(AND(フラグ管理用!G262=2,フラグ管理用!E262=1),"error",""))</f>
        <v/>
      </c>
      <c r="AT268" s="415" t="str">
        <f t="shared" si="81"/>
        <v/>
      </c>
      <c r="AU268" s="422" t="str">
        <f>IF(E268="","",IF(フラグ管理用!AX262=1,"",IF(AND(フラグ管理用!E262=1,フラグ管理用!J262=1),"",IF(AND(フラグ管理用!E262=2,フラグ管理用!F262=1,フラグ管理用!J262=1),"",IF(AND(フラグ管理用!E262=2,フラグ管理用!F262=2,フラグ管理用!G262=1),"",IF(AND(フラグ管理用!E262=2,フラグ管理用!F262=2,フラグ管理用!G262=2,フラグ管理用!K262=1),"","error"))))))</f>
        <v/>
      </c>
      <c r="AV268" s="428" t="str">
        <f t="shared" si="82"/>
        <v/>
      </c>
      <c r="AW268" s="428" t="str">
        <f t="shared" si="67"/>
        <v/>
      </c>
      <c r="AX268" s="428" t="str">
        <f t="shared" si="68"/>
        <v/>
      </c>
      <c r="AY268" s="428" t="str">
        <f>IF(E268="","",IF(AND(フラグ管理用!J262=1,フラグ管理用!O262=1),"",IF(AND(フラグ管理用!K262=1,フラグ管理用!O262&gt;1,フラグ管理用!G262=1),"","error")))</f>
        <v/>
      </c>
      <c r="AZ268" s="428" t="str">
        <f>IF(E268="","",IF(AND(フラグ管理用!O262=10,ISBLANK(P268)=FALSE),"",IF(AND(フラグ管理用!O262&lt;10,ISBLANK(P268)=TRUE),"","error")))</f>
        <v/>
      </c>
      <c r="BA268" s="422" t="str">
        <f t="shared" si="69"/>
        <v/>
      </c>
      <c r="BB268" s="422" t="str">
        <f t="shared" si="83"/>
        <v/>
      </c>
      <c r="BC268" s="422" t="str">
        <f>IF(E268="","",IF(AND(フラグ管理用!F262=2,フラグ管理用!J262=1),IF(OR(U268&lt;&gt;0,V268&lt;&gt;0,W268&lt;&gt;0,X268&lt;&gt;0),"error",""),""))</f>
        <v/>
      </c>
      <c r="BD268" s="422" t="str">
        <f>IF(E268="","",IF(AND(フラグ管理用!K262=1,フラグ管理用!G262=1),IF(OR(S268&lt;&gt;0,T268&lt;&gt;0,W268&lt;&gt;0,X268&lt;&gt;0),"error",""),""))</f>
        <v/>
      </c>
      <c r="BE268" s="422" t="str">
        <f t="shared" si="84"/>
        <v/>
      </c>
      <c r="BF268" s="422" t="str">
        <f t="shared" si="85"/>
        <v/>
      </c>
      <c r="BG268" s="422"/>
      <c r="BH268" s="422" t="str">
        <f t="shared" si="70"/>
        <v/>
      </c>
      <c r="BI268" s="422" t="str">
        <f t="shared" si="71"/>
        <v/>
      </c>
      <c r="BJ268" s="422" t="str">
        <f t="shared" si="72"/>
        <v/>
      </c>
      <c r="BK268" s="422" t="str">
        <f>IF(E268="","",IF(フラグ管理用!AD262=2,IF(AND(フラグ管理用!E262=2,フラグ管理用!AA262=1),"","error"),""))</f>
        <v/>
      </c>
      <c r="BL268" s="422" t="str">
        <f>IF(E268="","",IF(AND(フラグ管理用!E262=1,フラグ管理用!K262=1,H268&lt;&gt;"妊娠出産子育て支援交付金"),"error",""))</f>
        <v/>
      </c>
      <c r="BM268" s="422"/>
      <c r="BN268" s="422" t="str">
        <f t="shared" si="73"/>
        <v/>
      </c>
      <c r="BO268" s="422" t="str">
        <f>IF(E268="","",IF(フラグ管理用!AF262=29,"error",IF(AND(フラグ管理用!AO262="事業始期_通常",フラグ管理用!AF262&lt;17),"error",IF(AND(フラグ管理用!AO262="事業始期_補助",フラグ管理用!AF262&lt;14),"error",""))))</f>
        <v/>
      </c>
      <c r="BP268" s="422" t="str">
        <f t="shared" si="74"/>
        <v/>
      </c>
      <c r="BQ268" s="422" t="str">
        <f>IF(E268="","",IF(AND(フラグ管理用!AP262="事業終期_通常",OR(フラグ管理用!AG262&lt;17,フラグ管理用!AG262&gt;28)),"error",IF(AND(フラグ管理用!AP262="事業終期_基金",フラグ管理用!AG262&lt;17),"error","")))</f>
        <v/>
      </c>
      <c r="BR268" s="422" t="str">
        <f>IF(E268="","",IF(VLOOKUP(AF268,―!$X$2:$Y$30,2,FALSE)&lt;=VLOOKUP(AG268,―!$X$2:$Y$30,2,FALSE),"","error"))</f>
        <v/>
      </c>
      <c r="BS268" s="422" t="str">
        <f t="shared" si="75"/>
        <v/>
      </c>
      <c r="BT268" s="422" t="str">
        <f t="shared" si="76"/>
        <v/>
      </c>
      <c r="BU268" s="422" t="str">
        <f>IF(E268="","",IF(AND(フラグ管理用!AQ262="予算区分_地単_通常",フラグ管理用!AL262&gt;3),"error",IF(AND(フラグ管理用!AQ262="予算区分_地単_検査等",フラグ管理用!AL262&gt;6),"error",IF(AND(フラグ管理用!AQ262="予算区分_補助",フラグ管理用!AL262&lt;7),"error",""))))</f>
        <v/>
      </c>
      <c r="BV268" s="452" t="str">
        <f>フラグ管理用!AW262</f>
        <v/>
      </c>
      <c r="BW268" s="457" t="str">
        <f t="shared" si="77"/>
        <v/>
      </c>
    </row>
    <row r="269" spans="1:75">
      <c r="A269" s="6"/>
      <c r="B269" s="14"/>
      <c r="C269" s="40">
        <v>239</v>
      </c>
      <c r="D269" s="50"/>
      <c r="E269" s="57"/>
      <c r="F269" s="57"/>
      <c r="G269" s="78"/>
      <c r="H269" s="86"/>
      <c r="I269" s="96" t="str">
        <f>IF(E269="補",VLOOKUP(H269,'事業名一覧 '!$A$3:$C$55,3,FALSE),"")</f>
        <v/>
      </c>
      <c r="J269" s="112"/>
      <c r="K269" s="112"/>
      <c r="L269" s="112"/>
      <c r="M269" s="112"/>
      <c r="N269" s="112"/>
      <c r="O269" s="112"/>
      <c r="P269" s="86"/>
      <c r="Q269" s="181" t="str">
        <f t="shared" si="65"/>
        <v/>
      </c>
      <c r="R269" s="194" t="str">
        <f t="shared" si="79"/>
        <v/>
      </c>
      <c r="S269" s="202"/>
      <c r="T269" s="213"/>
      <c r="U269" s="213"/>
      <c r="V269" s="213"/>
      <c r="W269" s="235"/>
      <c r="X269" s="235"/>
      <c r="Y269" s="213"/>
      <c r="Z269" s="213"/>
      <c r="AA269" s="86"/>
      <c r="AB269" s="112"/>
      <c r="AC269" s="112"/>
      <c r="AD269" s="112"/>
      <c r="AE269" s="57"/>
      <c r="AF269" s="57"/>
      <c r="AG269" s="57"/>
      <c r="AH269" s="321"/>
      <c r="AI269" s="321"/>
      <c r="AJ269" s="86"/>
      <c r="AK269" s="86"/>
      <c r="AL269" s="354"/>
      <c r="AM269" s="372"/>
      <c r="AN269" s="381"/>
      <c r="AO269" s="392" t="str">
        <f t="shared" si="66"/>
        <v/>
      </c>
      <c r="AP269" s="397" t="str">
        <f t="shared" si="80"/>
        <v/>
      </c>
      <c r="AQ269" s="402" t="str">
        <f t="shared" si="78"/>
        <v/>
      </c>
      <c r="AR269" s="407" t="str">
        <f>IF(E269="","",IF(AND(フラグ管理用!G263=2,フラグ管理用!F263=1),"error",""))</f>
        <v/>
      </c>
      <c r="AS269" s="407" t="str">
        <f>IF(E269="","",IF(AND(フラグ管理用!G263=2,フラグ管理用!E263=1),"error",""))</f>
        <v/>
      </c>
      <c r="AT269" s="415" t="str">
        <f t="shared" si="81"/>
        <v/>
      </c>
      <c r="AU269" s="422" t="str">
        <f>IF(E269="","",IF(フラグ管理用!AX263=1,"",IF(AND(フラグ管理用!E263=1,フラグ管理用!J263=1),"",IF(AND(フラグ管理用!E263=2,フラグ管理用!F263=1,フラグ管理用!J263=1),"",IF(AND(フラグ管理用!E263=2,フラグ管理用!F263=2,フラグ管理用!G263=1),"",IF(AND(フラグ管理用!E263=2,フラグ管理用!F263=2,フラグ管理用!G263=2,フラグ管理用!K263=1),"","error"))))))</f>
        <v/>
      </c>
      <c r="AV269" s="428" t="str">
        <f t="shared" si="82"/>
        <v/>
      </c>
      <c r="AW269" s="428" t="str">
        <f t="shared" si="67"/>
        <v/>
      </c>
      <c r="AX269" s="428" t="str">
        <f t="shared" si="68"/>
        <v/>
      </c>
      <c r="AY269" s="428" t="str">
        <f>IF(E269="","",IF(AND(フラグ管理用!J263=1,フラグ管理用!O263=1),"",IF(AND(フラグ管理用!K263=1,フラグ管理用!O263&gt;1,フラグ管理用!G263=1),"","error")))</f>
        <v/>
      </c>
      <c r="AZ269" s="428" t="str">
        <f>IF(E269="","",IF(AND(フラグ管理用!O263=10,ISBLANK(P269)=FALSE),"",IF(AND(フラグ管理用!O263&lt;10,ISBLANK(P269)=TRUE),"","error")))</f>
        <v/>
      </c>
      <c r="BA269" s="422" t="str">
        <f t="shared" si="69"/>
        <v/>
      </c>
      <c r="BB269" s="422" t="str">
        <f t="shared" si="83"/>
        <v/>
      </c>
      <c r="BC269" s="422" t="str">
        <f>IF(E269="","",IF(AND(フラグ管理用!F263=2,フラグ管理用!J263=1),IF(OR(U269&lt;&gt;0,V269&lt;&gt;0,W269&lt;&gt;0,X269&lt;&gt;0),"error",""),""))</f>
        <v/>
      </c>
      <c r="BD269" s="422" t="str">
        <f>IF(E269="","",IF(AND(フラグ管理用!K263=1,フラグ管理用!G263=1),IF(OR(S269&lt;&gt;0,T269&lt;&gt;0,W269&lt;&gt;0,X269&lt;&gt;0),"error",""),""))</f>
        <v/>
      </c>
      <c r="BE269" s="422" t="str">
        <f t="shared" si="84"/>
        <v/>
      </c>
      <c r="BF269" s="422" t="str">
        <f t="shared" si="85"/>
        <v/>
      </c>
      <c r="BG269" s="422"/>
      <c r="BH269" s="422" t="str">
        <f t="shared" si="70"/>
        <v/>
      </c>
      <c r="BI269" s="422" t="str">
        <f t="shared" si="71"/>
        <v/>
      </c>
      <c r="BJ269" s="422" t="str">
        <f t="shared" si="72"/>
        <v/>
      </c>
      <c r="BK269" s="422" t="str">
        <f>IF(E269="","",IF(フラグ管理用!AD263=2,IF(AND(フラグ管理用!E263=2,フラグ管理用!AA263=1),"","error"),""))</f>
        <v/>
      </c>
      <c r="BL269" s="422" t="str">
        <f>IF(E269="","",IF(AND(フラグ管理用!E263=1,フラグ管理用!K263=1,H269&lt;&gt;"妊娠出産子育て支援交付金"),"error",""))</f>
        <v/>
      </c>
      <c r="BM269" s="422"/>
      <c r="BN269" s="422" t="str">
        <f t="shared" si="73"/>
        <v/>
      </c>
      <c r="BO269" s="422" t="str">
        <f>IF(E269="","",IF(フラグ管理用!AF263=29,"error",IF(AND(フラグ管理用!AO263="事業始期_通常",フラグ管理用!AF263&lt;17),"error",IF(AND(フラグ管理用!AO263="事業始期_補助",フラグ管理用!AF263&lt;14),"error",""))))</f>
        <v/>
      </c>
      <c r="BP269" s="422" t="str">
        <f t="shared" si="74"/>
        <v/>
      </c>
      <c r="BQ269" s="422" t="str">
        <f>IF(E269="","",IF(AND(フラグ管理用!AP263="事業終期_通常",OR(フラグ管理用!AG263&lt;17,フラグ管理用!AG263&gt;28)),"error",IF(AND(フラグ管理用!AP263="事業終期_基金",フラグ管理用!AG263&lt;17),"error","")))</f>
        <v/>
      </c>
      <c r="BR269" s="422" t="str">
        <f>IF(E269="","",IF(VLOOKUP(AF269,―!$X$2:$Y$30,2,FALSE)&lt;=VLOOKUP(AG269,―!$X$2:$Y$30,2,FALSE),"","error"))</f>
        <v/>
      </c>
      <c r="BS269" s="422" t="str">
        <f t="shared" si="75"/>
        <v/>
      </c>
      <c r="BT269" s="422" t="str">
        <f t="shared" si="76"/>
        <v/>
      </c>
      <c r="BU269" s="422" t="str">
        <f>IF(E269="","",IF(AND(フラグ管理用!AQ263="予算区分_地単_通常",フラグ管理用!AL263&gt;3),"error",IF(AND(フラグ管理用!AQ263="予算区分_地単_検査等",フラグ管理用!AL263&gt;6),"error",IF(AND(フラグ管理用!AQ263="予算区分_補助",フラグ管理用!AL263&lt;7),"error",""))))</f>
        <v/>
      </c>
      <c r="BV269" s="452" t="str">
        <f>フラグ管理用!AW263</f>
        <v/>
      </c>
      <c r="BW269" s="457" t="str">
        <f t="shared" si="77"/>
        <v/>
      </c>
    </row>
    <row r="270" spans="1:75">
      <c r="A270" s="6"/>
      <c r="B270" s="14"/>
      <c r="C270" s="40">
        <v>240</v>
      </c>
      <c r="D270" s="50"/>
      <c r="E270" s="57"/>
      <c r="F270" s="57"/>
      <c r="G270" s="78"/>
      <c r="H270" s="86"/>
      <c r="I270" s="96" t="str">
        <f>IF(E270="補",VLOOKUP(H270,'事業名一覧 '!$A$3:$C$55,3,FALSE),"")</f>
        <v/>
      </c>
      <c r="J270" s="112"/>
      <c r="K270" s="112"/>
      <c r="L270" s="112"/>
      <c r="M270" s="112"/>
      <c r="N270" s="112"/>
      <c r="O270" s="112"/>
      <c r="P270" s="86"/>
      <c r="Q270" s="181" t="str">
        <f t="shared" si="65"/>
        <v/>
      </c>
      <c r="R270" s="194" t="str">
        <f t="shared" si="79"/>
        <v/>
      </c>
      <c r="S270" s="202"/>
      <c r="T270" s="213"/>
      <c r="U270" s="213"/>
      <c r="V270" s="213"/>
      <c r="W270" s="235"/>
      <c r="X270" s="235"/>
      <c r="Y270" s="213"/>
      <c r="Z270" s="213"/>
      <c r="AA270" s="86"/>
      <c r="AB270" s="112"/>
      <c r="AC270" s="112"/>
      <c r="AD270" s="112"/>
      <c r="AE270" s="57"/>
      <c r="AF270" s="57"/>
      <c r="AG270" s="57"/>
      <c r="AH270" s="321"/>
      <c r="AI270" s="321"/>
      <c r="AJ270" s="86"/>
      <c r="AK270" s="86"/>
      <c r="AL270" s="354"/>
      <c r="AM270" s="372"/>
      <c r="AN270" s="381"/>
      <c r="AO270" s="392" t="str">
        <f t="shared" si="66"/>
        <v/>
      </c>
      <c r="AP270" s="397" t="str">
        <f t="shared" si="80"/>
        <v/>
      </c>
      <c r="AQ270" s="402" t="str">
        <f t="shared" si="78"/>
        <v/>
      </c>
      <c r="AR270" s="407" t="str">
        <f>IF(E270="","",IF(AND(フラグ管理用!G264=2,フラグ管理用!F264=1),"error",""))</f>
        <v/>
      </c>
      <c r="AS270" s="407" t="str">
        <f>IF(E270="","",IF(AND(フラグ管理用!G264=2,フラグ管理用!E264=1),"error",""))</f>
        <v/>
      </c>
      <c r="AT270" s="415" t="str">
        <f t="shared" si="81"/>
        <v/>
      </c>
      <c r="AU270" s="422" t="str">
        <f>IF(E270="","",IF(フラグ管理用!AX264=1,"",IF(AND(フラグ管理用!E264=1,フラグ管理用!J264=1),"",IF(AND(フラグ管理用!E264=2,フラグ管理用!F264=1,フラグ管理用!J264=1),"",IF(AND(フラグ管理用!E264=2,フラグ管理用!F264=2,フラグ管理用!G264=1),"",IF(AND(フラグ管理用!E264=2,フラグ管理用!F264=2,フラグ管理用!G264=2,フラグ管理用!K264=1),"","error"))))))</f>
        <v/>
      </c>
      <c r="AV270" s="428" t="str">
        <f t="shared" si="82"/>
        <v/>
      </c>
      <c r="AW270" s="428" t="str">
        <f t="shared" si="67"/>
        <v/>
      </c>
      <c r="AX270" s="428" t="str">
        <f t="shared" si="68"/>
        <v/>
      </c>
      <c r="AY270" s="428" t="str">
        <f>IF(E270="","",IF(AND(フラグ管理用!J264=1,フラグ管理用!O264=1),"",IF(AND(フラグ管理用!K264=1,フラグ管理用!O264&gt;1,フラグ管理用!G264=1),"","error")))</f>
        <v/>
      </c>
      <c r="AZ270" s="428" t="str">
        <f>IF(E270="","",IF(AND(フラグ管理用!O264=10,ISBLANK(P270)=FALSE),"",IF(AND(フラグ管理用!O264&lt;10,ISBLANK(P270)=TRUE),"","error")))</f>
        <v/>
      </c>
      <c r="BA270" s="422" t="str">
        <f t="shared" si="69"/>
        <v/>
      </c>
      <c r="BB270" s="422" t="str">
        <f t="shared" si="83"/>
        <v/>
      </c>
      <c r="BC270" s="422" t="str">
        <f>IF(E270="","",IF(AND(フラグ管理用!F264=2,フラグ管理用!J264=1),IF(OR(U270&lt;&gt;0,V270&lt;&gt;0,W270&lt;&gt;0,X270&lt;&gt;0),"error",""),""))</f>
        <v/>
      </c>
      <c r="BD270" s="422" t="str">
        <f>IF(E270="","",IF(AND(フラグ管理用!K264=1,フラグ管理用!G264=1),IF(OR(S270&lt;&gt;0,T270&lt;&gt;0,W270&lt;&gt;0,X270&lt;&gt;0),"error",""),""))</f>
        <v/>
      </c>
      <c r="BE270" s="422" t="str">
        <f t="shared" si="84"/>
        <v/>
      </c>
      <c r="BF270" s="422" t="str">
        <f t="shared" si="85"/>
        <v/>
      </c>
      <c r="BG270" s="422"/>
      <c r="BH270" s="422" t="str">
        <f t="shared" si="70"/>
        <v/>
      </c>
      <c r="BI270" s="422" t="str">
        <f t="shared" si="71"/>
        <v/>
      </c>
      <c r="BJ270" s="422" t="str">
        <f t="shared" si="72"/>
        <v/>
      </c>
      <c r="BK270" s="422" t="str">
        <f>IF(E270="","",IF(フラグ管理用!AD264=2,IF(AND(フラグ管理用!E264=2,フラグ管理用!AA264=1),"","error"),""))</f>
        <v/>
      </c>
      <c r="BL270" s="422" t="str">
        <f>IF(E270="","",IF(AND(フラグ管理用!E264=1,フラグ管理用!K264=1,H270&lt;&gt;"妊娠出産子育て支援交付金"),"error",""))</f>
        <v/>
      </c>
      <c r="BM270" s="422"/>
      <c r="BN270" s="422" t="str">
        <f t="shared" si="73"/>
        <v/>
      </c>
      <c r="BO270" s="422" t="str">
        <f>IF(E270="","",IF(フラグ管理用!AF264=29,"error",IF(AND(フラグ管理用!AO264="事業始期_通常",フラグ管理用!AF264&lt;17),"error",IF(AND(フラグ管理用!AO264="事業始期_補助",フラグ管理用!AF264&lt;14),"error",""))))</f>
        <v/>
      </c>
      <c r="BP270" s="422" t="str">
        <f t="shared" si="74"/>
        <v/>
      </c>
      <c r="BQ270" s="422" t="str">
        <f>IF(E270="","",IF(AND(フラグ管理用!AP264="事業終期_通常",OR(フラグ管理用!AG264&lt;17,フラグ管理用!AG264&gt;28)),"error",IF(AND(フラグ管理用!AP264="事業終期_基金",フラグ管理用!AG264&lt;17),"error","")))</f>
        <v/>
      </c>
      <c r="BR270" s="422" t="str">
        <f>IF(E270="","",IF(VLOOKUP(AF270,―!$X$2:$Y$30,2,FALSE)&lt;=VLOOKUP(AG270,―!$X$2:$Y$30,2,FALSE),"","error"))</f>
        <v/>
      </c>
      <c r="BS270" s="422" t="str">
        <f t="shared" si="75"/>
        <v/>
      </c>
      <c r="BT270" s="422" t="str">
        <f t="shared" si="76"/>
        <v/>
      </c>
      <c r="BU270" s="422" t="str">
        <f>IF(E270="","",IF(AND(フラグ管理用!AQ264="予算区分_地単_通常",フラグ管理用!AL264&gt;3),"error",IF(AND(フラグ管理用!AQ264="予算区分_地単_検査等",フラグ管理用!AL264&gt;6),"error",IF(AND(フラグ管理用!AQ264="予算区分_補助",フラグ管理用!AL264&lt;7),"error",""))))</f>
        <v/>
      </c>
      <c r="BV270" s="452" t="str">
        <f>フラグ管理用!AW264</f>
        <v/>
      </c>
      <c r="BW270" s="457" t="str">
        <f t="shared" si="77"/>
        <v/>
      </c>
    </row>
    <row r="271" spans="1:75">
      <c r="A271" s="6"/>
      <c r="B271" s="14"/>
      <c r="C271" s="40">
        <v>241</v>
      </c>
      <c r="D271" s="50"/>
      <c r="E271" s="57"/>
      <c r="F271" s="57"/>
      <c r="G271" s="78"/>
      <c r="H271" s="86"/>
      <c r="I271" s="96" t="str">
        <f>IF(E271="補",VLOOKUP(H271,'事業名一覧 '!$A$3:$C$55,3,FALSE),"")</f>
        <v/>
      </c>
      <c r="J271" s="112"/>
      <c r="K271" s="112"/>
      <c r="L271" s="112"/>
      <c r="M271" s="112"/>
      <c r="N271" s="112"/>
      <c r="O271" s="112"/>
      <c r="P271" s="86"/>
      <c r="Q271" s="181" t="str">
        <f t="shared" si="65"/>
        <v/>
      </c>
      <c r="R271" s="194" t="str">
        <f t="shared" si="79"/>
        <v/>
      </c>
      <c r="S271" s="202"/>
      <c r="T271" s="213"/>
      <c r="U271" s="213"/>
      <c r="V271" s="213"/>
      <c r="W271" s="235"/>
      <c r="X271" s="235"/>
      <c r="Y271" s="213"/>
      <c r="Z271" s="213"/>
      <c r="AA271" s="86"/>
      <c r="AB271" s="112"/>
      <c r="AC271" s="112"/>
      <c r="AD271" s="112"/>
      <c r="AE271" s="57"/>
      <c r="AF271" s="57"/>
      <c r="AG271" s="57"/>
      <c r="AH271" s="321"/>
      <c r="AI271" s="321"/>
      <c r="AJ271" s="86"/>
      <c r="AK271" s="86"/>
      <c r="AL271" s="354"/>
      <c r="AM271" s="372"/>
      <c r="AN271" s="381"/>
      <c r="AO271" s="392" t="str">
        <f t="shared" si="66"/>
        <v/>
      </c>
      <c r="AP271" s="397" t="str">
        <f t="shared" si="80"/>
        <v/>
      </c>
      <c r="AQ271" s="402" t="str">
        <f t="shared" si="78"/>
        <v/>
      </c>
      <c r="AR271" s="407" t="str">
        <f>IF(E271="","",IF(AND(フラグ管理用!G265=2,フラグ管理用!F265=1),"error",""))</f>
        <v/>
      </c>
      <c r="AS271" s="407" t="str">
        <f>IF(E271="","",IF(AND(フラグ管理用!G265=2,フラグ管理用!E265=1),"error",""))</f>
        <v/>
      </c>
      <c r="AT271" s="415" t="str">
        <f t="shared" si="81"/>
        <v/>
      </c>
      <c r="AU271" s="422" t="str">
        <f>IF(E271="","",IF(フラグ管理用!AX265=1,"",IF(AND(フラグ管理用!E265=1,フラグ管理用!J265=1),"",IF(AND(フラグ管理用!E265=2,フラグ管理用!F265=1,フラグ管理用!J265=1),"",IF(AND(フラグ管理用!E265=2,フラグ管理用!F265=2,フラグ管理用!G265=1),"",IF(AND(フラグ管理用!E265=2,フラグ管理用!F265=2,フラグ管理用!G265=2,フラグ管理用!K265=1),"","error"))))))</f>
        <v/>
      </c>
      <c r="AV271" s="428" t="str">
        <f t="shared" si="82"/>
        <v/>
      </c>
      <c r="AW271" s="428" t="str">
        <f t="shared" si="67"/>
        <v/>
      </c>
      <c r="AX271" s="428" t="str">
        <f t="shared" si="68"/>
        <v/>
      </c>
      <c r="AY271" s="428" t="str">
        <f>IF(E271="","",IF(AND(フラグ管理用!J265=1,フラグ管理用!O265=1),"",IF(AND(フラグ管理用!K265=1,フラグ管理用!O265&gt;1,フラグ管理用!G265=1),"","error")))</f>
        <v/>
      </c>
      <c r="AZ271" s="428" t="str">
        <f>IF(E271="","",IF(AND(フラグ管理用!O265=10,ISBLANK(P271)=FALSE),"",IF(AND(フラグ管理用!O265&lt;10,ISBLANK(P271)=TRUE),"","error")))</f>
        <v/>
      </c>
      <c r="BA271" s="422" t="str">
        <f t="shared" si="69"/>
        <v/>
      </c>
      <c r="BB271" s="422" t="str">
        <f t="shared" si="83"/>
        <v/>
      </c>
      <c r="BC271" s="422" t="str">
        <f>IF(E271="","",IF(AND(フラグ管理用!F265=2,フラグ管理用!J265=1),IF(OR(U271&lt;&gt;0,V271&lt;&gt;0,W271&lt;&gt;0,X271&lt;&gt;0),"error",""),""))</f>
        <v/>
      </c>
      <c r="BD271" s="422" t="str">
        <f>IF(E271="","",IF(AND(フラグ管理用!K265=1,フラグ管理用!G265=1),IF(OR(S271&lt;&gt;0,T271&lt;&gt;0,W271&lt;&gt;0,X271&lt;&gt;0),"error",""),""))</f>
        <v/>
      </c>
      <c r="BE271" s="422" t="str">
        <f t="shared" si="84"/>
        <v/>
      </c>
      <c r="BF271" s="422" t="str">
        <f t="shared" si="85"/>
        <v/>
      </c>
      <c r="BG271" s="422"/>
      <c r="BH271" s="422" t="str">
        <f t="shared" si="70"/>
        <v/>
      </c>
      <c r="BI271" s="422" t="str">
        <f t="shared" si="71"/>
        <v/>
      </c>
      <c r="BJ271" s="422" t="str">
        <f t="shared" si="72"/>
        <v/>
      </c>
      <c r="BK271" s="422" t="str">
        <f>IF(E271="","",IF(フラグ管理用!AD265=2,IF(AND(フラグ管理用!E265=2,フラグ管理用!AA265=1),"","error"),""))</f>
        <v/>
      </c>
      <c r="BL271" s="422" t="str">
        <f>IF(E271="","",IF(AND(フラグ管理用!E265=1,フラグ管理用!K265=1,H271&lt;&gt;"妊娠出産子育て支援交付金"),"error",""))</f>
        <v/>
      </c>
      <c r="BM271" s="422"/>
      <c r="BN271" s="422" t="str">
        <f t="shared" si="73"/>
        <v/>
      </c>
      <c r="BO271" s="422" t="str">
        <f>IF(E271="","",IF(フラグ管理用!AF265=29,"error",IF(AND(フラグ管理用!AO265="事業始期_通常",フラグ管理用!AF265&lt;17),"error",IF(AND(フラグ管理用!AO265="事業始期_補助",フラグ管理用!AF265&lt;14),"error",""))))</f>
        <v/>
      </c>
      <c r="BP271" s="422" t="str">
        <f t="shared" si="74"/>
        <v/>
      </c>
      <c r="BQ271" s="422" t="str">
        <f>IF(E271="","",IF(AND(フラグ管理用!AP265="事業終期_通常",OR(フラグ管理用!AG265&lt;17,フラグ管理用!AG265&gt;28)),"error",IF(AND(フラグ管理用!AP265="事業終期_基金",フラグ管理用!AG265&lt;17),"error","")))</f>
        <v/>
      </c>
      <c r="BR271" s="422" t="str">
        <f>IF(E271="","",IF(VLOOKUP(AF271,―!$X$2:$Y$30,2,FALSE)&lt;=VLOOKUP(AG271,―!$X$2:$Y$30,2,FALSE),"","error"))</f>
        <v/>
      </c>
      <c r="BS271" s="422" t="str">
        <f t="shared" si="75"/>
        <v/>
      </c>
      <c r="BT271" s="422" t="str">
        <f t="shared" si="76"/>
        <v/>
      </c>
      <c r="BU271" s="422" t="str">
        <f>IF(E271="","",IF(AND(フラグ管理用!AQ265="予算区分_地単_通常",フラグ管理用!AL265&gt;3),"error",IF(AND(フラグ管理用!AQ265="予算区分_地単_検査等",フラグ管理用!AL265&gt;6),"error",IF(AND(フラグ管理用!AQ265="予算区分_補助",フラグ管理用!AL265&lt;7),"error",""))))</f>
        <v/>
      </c>
      <c r="BV271" s="452" t="str">
        <f>フラグ管理用!AW265</f>
        <v/>
      </c>
      <c r="BW271" s="457" t="str">
        <f t="shared" si="77"/>
        <v/>
      </c>
    </row>
    <row r="272" spans="1:75">
      <c r="A272" s="6"/>
      <c r="B272" s="14"/>
      <c r="C272" s="40">
        <v>242</v>
      </c>
      <c r="D272" s="50"/>
      <c r="E272" s="57"/>
      <c r="F272" s="57"/>
      <c r="G272" s="78"/>
      <c r="H272" s="86"/>
      <c r="I272" s="96" t="str">
        <f>IF(E272="補",VLOOKUP(H272,'事業名一覧 '!$A$3:$C$55,3,FALSE),"")</f>
        <v/>
      </c>
      <c r="J272" s="112"/>
      <c r="K272" s="112"/>
      <c r="L272" s="112"/>
      <c r="M272" s="112"/>
      <c r="N272" s="112"/>
      <c r="O272" s="112"/>
      <c r="P272" s="86"/>
      <c r="Q272" s="181" t="str">
        <f t="shared" si="65"/>
        <v/>
      </c>
      <c r="R272" s="194" t="str">
        <f t="shared" si="79"/>
        <v/>
      </c>
      <c r="S272" s="202"/>
      <c r="T272" s="213"/>
      <c r="U272" s="213"/>
      <c r="V272" s="213"/>
      <c r="W272" s="235"/>
      <c r="X272" s="235"/>
      <c r="Y272" s="213"/>
      <c r="Z272" s="213"/>
      <c r="AA272" s="86"/>
      <c r="AB272" s="112"/>
      <c r="AC272" s="112"/>
      <c r="AD272" s="112"/>
      <c r="AE272" s="57"/>
      <c r="AF272" s="57"/>
      <c r="AG272" s="57"/>
      <c r="AH272" s="321"/>
      <c r="AI272" s="321"/>
      <c r="AJ272" s="86"/>
      <c r="AK272" s="86"/>
      <c r="AL272" s="354"/>
      <c r="AM272" s="372"/>
      <c r="AN272" s="381"/>
      <c r="AO272" s="392" t="str">
        <f t="shared" si="66"/>
        <v/>
      </c>
      <c r="AP272" s="397" t="str">
        <f t="shared" si="80"/>
        <v/>
      </c>
      <c r="AQ272" s="402" t="str">
        <f t="shared" si="78"/>
        <v/>
      </c>
      <c r="AR272" s="407" t="str">
        <f>IF(E272="","",IF(AND(フラグ管理用!G266=2,フラグ管理用!F266=1),"error",""))</f>
        <v/>
      </c>
      <c r="AS272" s="407" t="str">
        <f>IF(E272="","",IF(AND(フラグ管理用!G266=2,フラグ管理用!E266=1),"error",""))</f>
        <v/>
      </c>
      <c r="AT272" s="415" t="str">
        <f t="shared" si="81"/>
        <v/>
      </c>
      <c r="AU272" s="422" t="str">
        <f>IF(E272="","",IF(フラグ管理用!AX266=1,"",IF(AND(フラグ管理用!E266=1,フラグ管理用!J266=1),"",IF(AND(フラグ管理用!E266=2,フラグ管理用!F266=1,フラグ管理用!J266=1),"",IF(AND(フラグ管理用!E266=2,フラグ管理用!F266=2,フラグ管理用!G266=1),"",IF(AND(フラグ管理用!E266=2,フラグ管理用!F266=2,フラグ管理用!G266=2,フラグ管理用!K266=1),"","error"))))))</f>
        <v/>
      </c>
      <c r="AV272" s="428" t="str">
        <f t="shared" si="82"/>
        <v/>
      </c>
      <c r="AW272" s="428" t="str">
        <f t="shared" si="67"/>
        <v/>
      </c>
      <c r="AX272" s="428" t="str">
        <f t="shared" si="68"/>
        <v/>
      </c>
      <c r="AY272" s="428" t="str">
        <f>IF(E272="","",IF(AND(フラグ管理用!J266=1,フラグ管理用!O266=1),"",IF(AND(フラグ管理用!K266=1,フラグ管理用!O266&gt;1,フラグ管理用!G266=1),"","error")))</f>
        <v/>
      </c>
      <c r="AZ272" s="428" t="str">
        <f>IF(E272="","",IF(AND(フラグ管理用!O266=10,ISBLANK(P272)=FALSE),"",IF(AND(フラグ管理用!O266&lt;10,ISBLANK(P272)=TRUE),"","error")))</f>
        <v/>
      </c>
      <c r="BA272" s="422" t="str">
        <f t="shared" si="69"/>
        <v/>
      </c>
      <c r="BB272" s="422" t="str">
        <f t="shared" si="83"/>
        <v/>
      </c>
      <c r="BC272" s="422" t="str">
        <f>IF(E272="","",IF(AND(フラグ管理用!F266=2,フラグ管理用!J266=1),IF(OR(U272&lt;&gt;0,V272&lt;&gt;0,W272&lt;&gt;0,X272&lt;&gt;0),"error",""),""))</f>
        <v/>
      </c>
      <c r="BD272" s="422" t="str">
        <f>IF(E272="","",IF(AND(フラグ管理用!K266=1,フラグ管理用!G266=1),IF(OR(S272&lt;&gt;0,T272&lt;&gt;0,W272&lt;&gt;0,X272&lt;&gt;0),"error",""),""))</f>
        <v/>
      </c>
      <c r="BE272" s="422" t="str">
        <f t="shared" si="84"/>
        <v/>
      </c>
      <c r="BF272" s="422" t="str">
        <f t="shared" si="85"/>
        <v/>
      </c>
      <c r="BG272" s="422"/>
      <c r="BH272" s="422" t="str">
        <f t="shared" si="70"/>
        <v/>
      </c>
      <c r="BI272" s="422" t="str">
        <f t="shared" si="71"/>
        <v/>
      </c>
      <c r="BJ272" s="422" t="str">
        <f t="shared" si="72"/>
        <v/>
      </c>
      <c r="BK272" s="422" t="str">
        <f>IF(E272="","",IF(フラグ管理用!AD266=2,IF(AND(フラグ管理用!E266=2,フラグ管理用!AA266=1),"","error"),""))</f>
        <v/>
      </c>
      <c r="BL272" s="422" t="str">
        <f>IF(E272="","",IF(AND(フラグ管理用!E266=1,フラグ管理用!K266=1,H272&lt;&gt;"妊娠出産子育て支援交付金"),"error",""))</f>
        <v/>
      </c>
      <c r="BM272" s="422"/>
      <c r="BN272" s="422" t="str">
        <f t="shared" si="73"/>
        <v/>
      </c>
      <c r="BO272" s="422" t="str">
        <f>IF(E272="","",IF(フラグ管理用!AF266=29,"error",IF(AND(フラグ管理用!AO266="事業始期_通常",フラグ管理用!AF266&lt;17),"error",IF(AND(フラグ管理用!AO266="事業始期_補助",フラグ管理用!AF266&lt;14),"error",""))))</f>
        <v/>
      </c>
      <c r="BP272" s="422" t="str">
        <f t="shared" si="74"/>
        <v/>
      </c>
      <c r="BQ272" s="422" t="str">
        <f>IF(E272="","",IF(AND(フラグ管理用!AP266="事業終期_通常",OR(フラグ管理用!AG266&lt;17,フラグ管理用!AG266&gt;28)),"error",IF(AND(フラグ管理用!AP266="事業終期_基金",フラグ管理用!AG266&lt;17),"error","")))</f>
        <v/>
      </c>
      <c r="BR272" s="422" t="str">
        <f>IF(E272="","",IF(VLOOKUP(AF272,―!$X$2:$Y$30,2,FALSE)&lt;=VLOOKUP(AG272,―!$X$2:$Y$30,2,FALSE),"","error"))</f>
        <v/>
      </c>
      <c r="BS272" s="422" t="str">
        <f t="shared" si="75"/>
        <v/>
      </c>
      <c r="BT272" s="422" t="str">
        <f t="shared" si="76"/>
        <v/>
      </c>
      <c r="BU272" s="422" t="str">
        <f>IF(E272="","",IF(AND(フラグ管理用!AQ266="予算区分_地単_通常",フラグ管理用!AL266&gt;3),"error",IF(AND(フラグ管理用!AQ266="予算区分_地単_検査等",フラグ管理用!AL266&gt;6),"error",IF(AND(フラグ管理用!AQ266="予算区分_補助",フラグ管理用!AL266&lt;7),"error",""))))</f>
        <v/>
      </c>
      <c r="BV272" s="452" t="str">
        <f>フラグ管理用!AW266</f>
        <v/>
      </c>
      <c r="BW272" s="457" t="str">
        <f t="shared" si="77"/>
        <v/>
      </c>
    </row>
    <row r="273" spans="1:75">
      <c r="A273" s="6"/>
      <c r="B273" s="14"/>
      <c r="C273" s="40">
        <v>243</v>
      </c>
      <c r="D273" s="50"/>
      <c r="E273" s="57"/>
      <c r="F273" s="57"/>
      <c r="G273" s="78"/>
      <c r="H273" s="86"/>
      <c r="I273" s="96" t="str">
        <f>IF(E273="補",VLOOKUP(H273,'事業名一覧 '!$A$3:$C$55,3,FALSE),"")</f>
        <v/>
      </c>
      <c r="J273" s="112"/>
      <c r="K273" s="112"/>
      <c r="L273" s="112"/>
      <c r="M273" s="112"/>
      <c r="N273" s="112"/>
      <c r="O273" s="112"/>
      <c r="P273" s="86"/>
      <c r="Q273" s="181" t="str">
        <f t="shared" si="65"/>
        <v/>
      </c>
      <c r="R273" s="194" t="str">
        <f t="shared" si="79"/>
        <v/>
      </c>
      <c r="S273" s="202"/>
      <c r="T273" s="213"/>
      <c r="U273" s="213"/>
      <c r="V273" s="213"/>
      <c r="W273" s="235"/>
      <c r="X273" s="235"/>
      <c r="Y273" s="213"/>
      <c r="Z273" s="213"/>
      <c r="AA273" s="86"/>
      <c r="AB273" s="112"/>
      <c r="AC273" s="112"/>
      <c r="AD273" s="112"/>
      <c r="AE273" s="57"/>
      <c r="AF273" s="57"/>
      <c r="AG273" s="57"/>
      <c r="AH273" s="321"/>
      <c r="AI273" s="321"/>
      <c r="AJ273" s="86"/>
      <c r="AK273" s="86"/>
      <c r="AL273" s="354"/>
      <c r="AM273" s="372"/>
      <c r="AN273" s="381"/>
      <c r="AO273" s="392" t="str">
        <f t="shared" si="66"/>
        <v/>
      </c>
      <c r="AP273" s="397" t="str">
        <f t="shared" si="80"/>
        <v/>
      </c>
      <c r="AQ273" s="402" t="str">
        <f t="shared" si="78"/>
        <v/>
      </c>
      <c r="AR273" s="407" t="str">
        <f>IF(E273="","",IF(AND(フラグ管理用!G267=2,フラグ管理用!F267=1),"error",""))</f>
        <v/>
      </c>
      <c r="AS273" s="407" t="str">
        <f>IF(E273="","",IF(AND(フラグ管理用!G267=2,フラグ管理用!E267=1),"error",""))</f>
        <v/>
      </c>
      <c r="AT273" s="415" t="str">
        <f t="shared" si="81"/>
        <v/>
      </c>
      <c r="AU273" s="422" t="str">
        <f>IF(E273="","",IF(フラグ管理用!AX267=1,"",IF(AND(フラグ管理用!E267=1,フラグ管理用!J267=1),"",IF(AND(フラグ管理用!E267=2,フラグ管理用!F267=1,フラグ管理用!J267=1),"",IF(AND(フラグ管理用!E267=2,フラグ管理用!F267=2,フラグ管理用!G267=1),"",IF(AND(フラグ管理用!E267=2,フラグ管理用!F267=2,フラグ管理用!G267=2,フラグ管理用!K267=1),"","error"))))))</f>
        <v/>
      </c>
      <c r="AV273" s="428" t="str">
        <f t="shared" si="82"/>
        <v/>
      </c>
      <c r="AW273" s="428" t="str">
        <f t="shared" si="67"/>
        <v/>
      </c>
      <c r="AX273" s="428" t="str">
        <f t="shared" si="68"/>
        <v/>
      </c>
      <c r="AY273" s="428" t="str">
        <f>IF(E273="","",IF(AND(フラグ管理用!J267=1,フラグ管理用!O267=1),"",IF(AND(フラグ管理用!K267=1,フラグ管理用!O267&gt;1,フラグ管理用!G267=1),"","error")))</f>
        <v/>
      </c>
      <c r="AZ273" s="428" t="str">
        <f>IF(E273="","",IF(AND(フラグ管理用!O267=10,ISBLANK(P273)=FALSE),"",IF(AND(フラグ管理用!O267&lt;10,ISBLANK(P273)=TRUE),"","error")))</f>
        <v/>
      </c>
      <c r="BA273" s="422" t="str">
        <f t="shared" si="69"/>
        <v/>
      </c>
      <c r="BB273" s="422" t="str">
        <f t="shared" si="83"/>
        <v/>
      </c>
      <c r="BC273" s="422" t="str">
        <f>IF(E273="","",IF(AND(フラグ管理用!F267=2,フラグ管理用!J267=1),IF(OR(U273&lt;&gt;0,V273&lt;&gt;0,W273&lt;&gt;0,X273&lt;&gt;0),"error",""),""))</f>
        <v/>
      </c>
      <c r="BD273" s="422" t="str">
        <f>IF(E273="","",IF(AND(フラグ管理用!K267=1,フラグ管理用!G267=1),IF(OR(S273&lt;&gt;0,T273&lt;&gt;0,W273&lt;&gt;0,X273&lt;&gt;0),"error",""),""))</f>
        <v/>
      </c>
      <c r="BE273" s="422" t="str">
        <f t="shared" si="84"/>
        <v/>
      </c>
      <c r="BF273" s="422" t="str">
        <f t="shared" si="85"/>
        <v/>
      </c>
      <c r="BG273" s="422"/>
      <c r="BH273" s="422" t="str">
        <f t="shared" si="70"/>
        <v/>
      </c>
      <c r="BI273" s="422" t="str">
        <f t="shared" si="71"/>
        <v/>
      </c>
      <c r="BJ273" s="422" t="str">
        <f t="shared" si="72"/>
        <v/>
      </c>
      <c r="BK273" s="422" t="str">
        <f>IF(E273="","",IF(フラグ管理用!AD267=2,IF(AND(フラグ管理用!E267=2,フラグ管理用!AA267=1),"","error"),""))</f>
        <v/>
      </c>
      <c r="BL273" s="422" t="str">
        <f>IF(E273="","",IF(AND(フラグ管理用!E267=1,フラグ管理用!K267=1,H273&lt;&gt;"妊娠出産子育て支援交付金"),"error",""))</f>
        <v/>
      </c>
      <c r="BM273" s="422"/>
      <c r="BN273" s="422" t="str">
        <f t="shared" si="73"/>
        <v/>
      </c>
      <c r="BO273" s="422" t="str">
        <f>IF(E273="","",IF(フラグ管理用!AF267=29,"error",IF(AND(フラグ管理用!AO267="事業始期_通常",フラグ管理用!AF267&lt;17),"error",IF(AND(フラグ管理用!AO267="事業始期_補助",フラグ管理用!AF267&lt;14),"error",""))))</f>
        <v/>
      </c>
      <c r="BP273" s="422" t="str">
        <f t="shared" si="74"/>
        <v/>
      </c>
      <c r="BQ273" s="422" t="str">
        <f>IF(E273="","",IF(AND(フラグ管理用!AP267="事業終期_通常",OR(フラグ管理用!AG267&lt;17,フラグ管理用!AG267&gt;28)),"error",IF(AND(フラグ管理用!AP267="事業終期_基金",フラグ管理用!AG267&lt;17),"error","")))</f>
        <v/>
      </c>
      <c r="BR273" s="422" t="str">
        <f>IF(E273="","",IF(VLOOKUP(AF273,―!$X$2:$Y$30,2,FALSE)&lt;=VLOOKUP(AG273,―!$X$2:$Y$30,2,FALSE),"","error"))</f>
        <v/>
      </c>
      <c r="BS273" s="422" t="str">
        <f t="shared" si="75"/>
        <v/>
      </c>
      <c r="BT273" s="422" t="str">
        <f t="shared" si="76"/>
        <v/>
      </c>
      <c r="BU273" s="422" t="str">
        <f>IF(E273="","",IF(AND(フラグ管理用!AQ267="予算区分_地単_通常",フラグ管理用!AL267&gt;3),"error",IF(AND(フラグ管理用!AQ267="予算区分_地単_検査等",フラグ管理用!AL267&gt;6),"error",IF(AND(フラグ管理用!AQ267="予算区分_補助",フラグ管理用!AL267&lt;7),"error",""))))</f>
        <v/>
      </c>
      <c r="BV273" s="452" t="str">
        <f>フラグ管理用!AW267</f>
        <v/>
      </c>
      <c r="BW273" s="457" t="str">
        <f t="shared" si="77"/>
        <v/>
      </c>
    </row>
    <row r="274" spans="1:75">
      <c r="A274" s="6"/>
      <c r="B274" s="14"/>
      <c r="C274" s="40">
        <v>244</v>
      </c>
      <c r="D274" s="50"/>
      <c r="E274" s="57"/>
      <c r="F274" s="57"/>
      <c r="G274" s="78"/>
      <c r="H274" s="86"/>
      <c r="I274" s="96" t="str">
        <f>IF(E274="補",VLOOKUP(H274,'事業名一覧 '!$A$3:$C$55,3,FALSE),"")</f>
        <v/>
      </c>
      <c r="J274" s="112"/>
      <c r="K274" s="112"/>
      <c r="L274" s="112"/>
      <c r="M274" s="112"/>
      <c r="N274" s="112"/>
      <c r="O274" s="112"/>
      <c r="P274" s="86"/>
      <c r="Q274" s="181" t="str">
        <f t="shared" si="65"/>
        <v/>
      </c>
      <c r="R274" s="194" t="str">
        <f t="shared" si="79"/>
        <v/>
      </c>
      <c r="S274" s="202"/>
      <c r="T274" s="213"/>
      <c r="U274" s="213"/>
      <c r="V274" s="213"/>
      <c r="W274" s="235"/>
      <c r="X274" s="235"/>
      <c r="Y274" s="213"/>
      <c r="Z274" s="213"/>
      <c r="AA274" s="86"/>
      <c r="AB274" s="112"/>
      <c r="AC274" s="112"/>
      <c r="AD274" s="112"/>
      <c r="AE274" s="57"/>
      <c r="AF274" s="57"/>
      <c r="AG274" s="57"/>
      <c r="AH274" s="321"/>
      <c r="AI274" s="321"/>
      <c r="AJ274" s="86"/>
      <c r="AK274" s="86"/>
      <c r="AL274" s="354"/>
      <c r="AM274" s="372"/>
      <c r="AN274" s="381"/>
      <c r="AO274" s="392" t="str">
        <f t="shared" si="66"/>
        <v/>
      </c>
      <c r="AP274" s="397" t="str">
        <f t="shared" si="80"/>
        <v/>
      </c>
      <c r="AQ274" s="402" t="str">
        <f t="shared" si="78"/>
        <v/>
      </c>
      <c r="AR274" s="407" t="str">
        <f>IF(E274="","",IF(AND(フラグ管理用!G268=2,フラグ管理用!F268=1),"error",""))</f>
        <v/>
      </c>
      <c r="AS274" s="407" t="str">
        <f>IF(E274="","",IF(AND(フラグ管理用!G268=2,フラグ管理用!E268=1),"error",""))</f>
        <v/>
      </c>
      <c r="AT274" s="415" t="str">
        <f t="shared" si="81"/>
        <v/>
      </c>
      <c r="AU274" s="422" t="str">
        <f>IF(E274="","",IF(フラグ管理用!AX268=1,"",IF(AND(フラグ管理用!E268=1,フラグ管理用!J268=1),"",IF(AND(フラグ管理用!E268=2,フラグ管理用!F268=1,フラグ管理用!J268=1),"",IF(AND(フラグ管理用!E268=2,フラグ管理用!F268=2,フラグ管理用!G268=1),"",IF(AND(フラグ管理用!E268=2,フラグ管理用!F268=2,フラグ管理用!G268=2,フラグ管理用!K268=1),"","error"))))))</f>
        <v/>
      </c>
      <c r="AV274" s="428" t="str">
        <f t="shared" si="82"/>
        <v/>
      </c>
      <c r="AW274" s="428" t="str">
        <f t="shared" si="67"/>
        <v/>
      </c>
      <c r="AX274" s="428" t="str">
        <f t="shared" si="68"/>
        <v/>
      </c>
      <c r="AY274" s="428" t="str">
        <f>IF(E274="","",IF(AND(フラグ管理用!J268=1,フラグ管理用!O268=1),"",IF(AND(フラグ管理用!K268=1,フラグ管理用!O268&gt;1,フラグ管理用!G268=1),"","error")))</f>
        <v/>
      </c>
      <c r="AZ274" s="428" t="str">
        <f>IF(E274="","",IF(AND(フラグ管理用!O268=10,ISBLANK(P274)=FALSE),"",IF(AND(フラグ管理用!O268&lt;10,ISBLANK(P274)=TRUE),"","error")))</f>
        <v/>
      </c>
      <c r="BA274" s="422" t="str">
        <f t="shared" si="69"/>
        <v/>
      </c>
      <c r="BB274" s="422" t="str">
        <f t="shared" si="83"/>
        <v/>
      </c>
      <c r="BC274" s="422" t="str">
        <f>IF(E274="","",IF(AND(フラグ管理用!F268=2,フラグ管理用!J268=1),IF(OR(U274&lt;&gt;0,V274&lt;&gt;0,W274&lt;&gt;0,X274&lt;&gt;0),"error",""),""))</f>
        <v/>
      </c>
      <c r="BD274" s="422" t="str">
        <f>IF(E274="","",IF(AND(フラグ管理用!K268=1,フラグ管理用!G268=1),IF(OR(S274&lt;&gt;0,T274&lt;&gt;0,W274&lt;&gt;0,X274&lt;&gt;0),"error",""),""))</f>
        <v/>
      </c>
      <c r="BE274" s="422" t="str">
        <f t="shared" si="84"/>
        <v/>
      </c>
      <c r="BF274" s="422" t="str">
        <f t="shared" si="85"/>
        <v/>
      </c>
      <c r="BG274" s="422"/>
      <c r="BH274" s="422" t="str">
        <f t="shared" si="70"/>
        <v/>
      </c>
      <c r="BI274" s="422" t="str">
        <f t="shared" si="71"/>
        <v/>
      </c>
      <c r="BJ274" s="422" t="str">
        <f t="shared" si="72"/>
        <v/>
      </c>
      <c r="BK274" s="422" t="str">
        <f>IF(E274="","",IF(フラグ管理用!AD268=2,IF(AND(フラグ管理用!E268=2,フラグ管理用!AA268=1),"","error"),""))</f>
        <v/>
      </c>
      <c r="BL274" s="422" t="str">
        <f>IF(E274="","",IF(AND(フラグ管理用!E268=1,フラグ管理用!K268=1,H274&lt;&gt;"妊娠出産子育て支援交付金"),"error",""))</f>
        <v/>
      </c>
      <c r="BM274" s="422"/>
      <c r="BN274" s="422" t="str">
        <f t="shared" si="73"/>
        <v/>
      </c>
      <c r="BO274" s="422" t="str">
        <f>IF(E274="","",IF(フラグ管理用!AF268=29,"error",IF(AND(フラグ管理用!AO268="事業始期_通常",フラグ管理用!AF268&lt;17),"error",IF(AND(フラグ管理用!AO268="事業始期_補助",フラグ管理用!AF268&lt;14),"error",""))))</f>
        <v/>
      </c>
      <c r="BP274" s="422" t="str">
        <f t="shared" si="74"/>
        <v/>
      </c>
      <c r="BQ274" s="422" t="str">
        <f>IF(E274="","",IF(AND(フラグ管理用!AP268="事業終期_通常",OR(フラグ管理用!AG268&lt;17,フラグ管理用!AG268&gt;28)),"error",IF(AND(フラグ管理用!AP268="事業終期_基金",フラグ管理用!AG268&lt;17),"error","")))</f>
        <v/>
      </c>
      <c r="BR274" s="422" t="str">
        <f>IF(E274="","",IF(VLOOKUP(AF274,―!$X$2:$Y$30,2,FALSE)&lt;=VLOOKUP(AG274,―!$X$2:$Y$30,2,FALSE),"","error"))</f>
        <v/>
      </c>
      <c r="BS274" s="422" t="str">
        <f t="shared" si="75"/>
        <v/>
      </c>
      <c r="BT274" s="422" t="str">
        <f t="shared" si="76"/>
        <v/>
      </c>
      <c r="BU274" s="422" t="str">
        <f>IF(E274="","",IF(AND(フラグ管理用!AQ268="予算区分_地単_通常",フラグ管理用!AL268&gt;3),"error",IF(AND(フラグ管理用!AQ268="予算区分_地単_検査等",フラグ管理用!AL268&gt;6),"error",IF(AND(フラグ管理用!AQ268="予算区分_補助",フラグ管理用!AL268&lt;7),"error",""))))</f>
        <v/>
      </c>
      <c r="BV274" s="452" t="str">
        <f>フラグ管理用!AW268</f>
        <v/>
      </c>
      <c r="BW274" s="457" t="str">
        <f t="shared" si="77"/>
        <v/>
      </c>
    </row>
    <row r="275" spans="1:75">
      <c r="A275" s="6"/>
      <c r="B275" s="14"/>
      <c r="C275" s="40">
        <v>245</v>
      </c>
      <c r="D275" s="50"/>
      <c r="E275" s="57"/>
      <c r="F275" s="57"/>
      <c r="G275" s="78"/>
      <c r="H275" s="86"/>
      <c r="I275" s="96" t="str">
        <f>IF(E275="補",VLOOKUP(H275,'事業名一覧 '!$A$3:$C$55,3,FALSE),"")</f>
        <v/>
      </c>
      <c r="J275" s="112"/>
      <c r="K275" s="112"/>
      <c r="L275" s="112"/>
      <c r="M275" s="112"/>
      <c r="N275" s="112"/>
      <c r="O275" s="112"/>
      <c r="P275" s="86"/>
      <c r="Q275" s="181" t="str">
        <f t="shared" si="65"/>
        <v/>
      </c>
      <c r="R275" s="194" t="str">
        <f t="shared" si="79"/>
        <v/>
      </c>
      <c r="S275" s="202"/>
      <c r="T275" s="213"/>
      <c r="U275" s="213"/>
      <c r="V275" s="213"/>
      <c r="W275" s="235"/>
      <c r="X275" s="235"/>
      <c r="Y275" s="213"/>
      <c r="Z275" s="213"/>
      <c r="AA275" s="86"/>
      <c r="AB275" s="112"/>
      <c r="AC275" s="112"/>
      <c r="AD275" s="112"/>
      <c r="AE275" s="57"/>
      <c r="AF275" s="57"/>
      <c r="AG275" s="57"/>
      <c r="AH275" s="321"/>
      <c r="AI275" s="321"/>
      <c r="AJ275" s="86"/>
      <c r="AK275" s="86"/>
      <c r="AL275" s="354"/>
      <c r="AM275" s="372"/>
      <c r="AN275" s="381"/>
      <c r="AO275" s="392" t="str">
        <f t="shared" si="66"/>
        <v/>
      </c>
      <c r="AP275" s="397" t="str">
        <f t="shared" si="80"/>
        <v/>
      </c>
      <c r="AQ275" s="402" t="str">
        <f t="shared" si="78"/>
        <v/>
      </c>
      <c r="AR275" s="407" t="str">
        <f>IF(E275="","",IF(AND(フラグ管理用!G269=2,フラグ管理用!F269=1),"error",""))</f>
        <v/>
      </c>
      <c r="AS275" s="407" t="str">
        <f>IF(E275="","",IF(AND(フラグ管理用!G269=2,フラグ管理用!E269=1),"error",""))</f>
        <v/>
      </c>
      <c r="AT275" s="415" t="str">
        <f t="shared" si="81"/>
        <v/>
      </c>
      <c r="AU275" s="422" t="str">
        <f>IF(E275="","",IF(フラグ管理用!AX269=1,"",IF(AND(フラグ管理用!E269=1,フラグ管理用!J269=1),"",IF(AND(フラグ管理用!E269=2,フラグ管理用!F269=1,フラグ管理用!J269=1),"",IF(AND(フラグ管理用!E269=2,フラグ管理用!F269=2,フラグ管理用!G269=1),"",IF(AND(フラグ管理用!E269=2,フラグ管理用!F269=2,フラグ管理用!G269=2,フラグ管理用!K269=1),"","error"))))))</f>
        <v/>
      </c>
      <c r="AV275" s="428" t="str">
        <f t="shared" si="82"/>
        <v/>
      </c>
      <c r="AW275" s="428" t="str">
        <f t="shared" si="67"/>
        <v/>
      </c>
      <c r="AX275" s="428" t="str">
        <f t="shared" si="68"/>
        <v/>
      </c>
      <c r="AY275" s="428" t="str">
        <f>IF(E275="","",IF(AND(フラグ管理用!J269=1,フラグ管理用!O269=1),"",IF(AND(フラグ管理用!K269=1,フラグ管理用!O269&gt;1,フラグ管理用!G269=1),"","error")))</f>
        <v/>
      </c>
      <c r="AZ275" s="428" t="str">
        <f>IF(E275="","",IF(AND(フラグ管理用!O269=10,ISBLANK(P275)=FALSE),"",IF(AND(フラグ管理用!O269&lt;10,ISBLANK(P275)=TRUE),"","error")))</f>
        <v/>
      </c>
      <c r="BA275" s="422" t="str">
        <f t="shared" si="69"/>
        <v/>
      </c>
      <c r="BB275" s="422" t="str">
        <f t="shared" si="83"/>
        <v/>
      </c>
      <c r="BC275" s="422" t="str">
        <f>IF(E275="","",IF(AND(フラグ管理用!F269=2,フラグ管理用!J269=1),IF(OR(U275&lt;&gt;0,V275&lt;&gt;0,W275&lt;&gt;0,X275&lt;&gt;0),"error",""),""))</f>
        <v/>
      </c>
      <c r="BD275" s="422" t="str">
        <f>IF(E275="","",IF(AND(フラグ管理用!K269=1,フラグ管理用!G269=1),IF(OR(S275&lt;&gt;0,T275&lt;&gt;0,W275&lt;&gt;0,X275&lt;&gt;0),"error",""),""))</f>
        <v/>
      </c>
      <c r="BE275" s="422" t="str">
        <f t="shared" si="84"/>
        <v/>
      </c>
      <c r="BF275" s="422" t="str">
        <f t="shared" si="85"/>
        <v/>
      </c>
      <c r="BG275" s="422"/>
      <c r="BH275" s="422" t="str">
        <f t="shared" si="70"/>
        <v/>
      </c>
      <c r="BI275" s="422" t="str">
        <f t="shared" si="71"/>
        <v/>
      </c>
      <c r="BJ275" s="422" t="str">
        <f t="shared" si="72"/>
        <v/>
      </c>
      <c r="BK275" s="422" t="str">
        <f>IF(E275="","",IF(フラグ管理用!AD269=2,IF(AND(フラグ管理用!E269=2,フラグ管理用!AA269=1),"","error"),""))</f>
        <v/>
      </c>
      <c r="BL275" s="422" t="str">
        <f>IF(E275="","",IF(AND(フラグ管理用!E269=1,フラグ管理用!K269=1,H275&lt;&gt;"妊娠出産子育て支援交付金"),"error",""))</f>
        <v/>
      </c>
      <c r="BM275" s="422"/>
      <c r="BN275" s="422" t="str">
        <f t="shared" si="73"/>
        <v/>
      </c>
      <c r="BO275" s="422" t="str">
        <f>IF(E275="","",IF(フラグ管理用!AF269=29,"error",IF(AND(フラグ管理用!AO269="事業始期_通常",フラグ管理用!AF269&lt;17),"error",IF(AND(フラグ管理用!AO269="事業始期_補助",フラグ管理用!AF269&lt;14),"error",""))))</f>
        <v/>
      </c>
      <c r="BP275" s="422" t="str">
        <f t="shared" si="74"/>
        <v/>
      </c>
      <c r="BQ275" s="422" t="str">
        <f>IF(E275="","",IF(AND(フラグ管理用!AP269="事業終期_通常",OR(フラグ管理用!AG269&lt;17,フラグ管理用!AG269&gt;28)),"error",IF(AND(フラグ管理用!AP269="事業終期_基金",フラグ管理用!AG269&lt;17),"error","")))</f>
        <v/>
      </c>
      <c r="BR275" s="422" t="str">
        <f>IF(E275="","",IF(VLOOKUP(AF275,―!$X$2:$Y$30,2,FALSE)&lt;=VLOOKUP(AG275,―!$X$2:$Y$30,2,FALSE),"","error"))</f>
        <v/>
      </c>
      <c r="BS275" s="422" t="str">
        <f t="shared" si="75"/>
        <v/>
      </c>
      <c r="BT275" s="422" t="str">
        <f t="shared" si="76"/>
        <v/>
      </c>
      <c r="BU275" s="422" t="str">
        <f>IF(E275="","",IF(AND(フラグ管理用!AQ269="予算区分_地単_通常",フラグ管理用!AL269&gt;3),"error",IF(AND(フラグ管理用!AQ269="予算区分_地単_検査等",フラグ管理用!AL269&gt;6),"error",IF(AND(フラグ管理用!AQ269="予算区分_補助",フラグ管理用!AL269&lt;7),"error",""))))</f>
        <v/>
      </c>
      <c r="BV275" s="452" t="str">
        <f>フラグ管理用!AW269</f>
        <v/>
      </c>
      <c r="BW275" s="457" t="str">
        <f t="shared" si="77"/>
        <v/>
      </c>
    </row>
    <row r="276" spans="1:75">
      <c r="A276" s="6"/>
      <c r="B276" s="14"/>
      <c r="C276" s="40">
        <v>246</v>
      </c>
      <c r="D276" s="50"/>
      <c r="E276" s="57"/>
      <c r="F276" s="57"/>
      <c r="G276" s="78"/>
      <c r="H276" s="86"/>
      <c r="I276" s="96" t="str">
        <f>IF(E276="補",VLOOKUP(H276,'事業名一覧 '!$A$3:$C$55,3,FALSE),"")</f>
        <v/>
      </c>
      <c r="J276" s="112"/>
      <c r="K276" s="112"/>
      <c r="L276" s="112"/>
      <c r="M276" s="112"/>
      <c r="N276" s="112"/>
      <c r="O276" s="112"/>
      <c r="P276" s="86"/>
      <c r="Q276" s="181" t="str">
        <f t="shared" si="65"/>
        <v/>
      </c>
      <c r="R276" s="194" t="str">
        <f t="shared" si="79"/>
        <v/>
      </c>
      <c r="S276" s="202"/>
      <c r="T276" s="213"/>
      <c r="U276" s="213"/>
      <c r="V276" s="213"/>
      <c r="W276" s="235"/>
      <c r="X276" s="235"/>
      <c r="Y276" s="213"/>
      <c r="Z276" s="213"/>
      <c r="AA276" s="86"/>
      <c r="AB276" s="112"/>
      <c r="AC276" s="112"/>
      <c r="AD276" s="112"/>
      <c r="AE276" s="57"/>
      <c r="AF276" s="57"/>
      <c r="AG276" s="57"/>
      <c r="AH276" s="321"/>
      <c r="AI276" s="321"/>
      <c r="AJ276" s="86"/>
      <c r="AK276" s="86"/>
      <c r="AL276" s="354"/>
      <c r="AM276" s="372"/>
      <c r="AN276" s="381"/>
      <c r="AO276" s="392" t="str">
        <f t="shared" si="66"/>
        <v/>
      </c>
      <c r="AP276" s="397" t="str">
        <f t="shared" si="80"/>
        <v/>
      </c>
      <c r="AQ276" s="402" t="str">
        <f t="shared" si="78"/>
        <v/>
      </c>
      <c r="AR276" s="407" t="str">
        <f>IF(E276="","",IF(AND(フラグ管理用!G270=2,フラグ管理用!F270=1),"error",""))</f>
        <v/>
      </c>
      <c r="AS276" s="407" t="str">
        <f>IF(E276="","",IF(AND(フラグ管理用!G270=2,フラグ管理用!E270=1),"error",""))</f>
        <v/>
      </c>
      <c r="AT276" s="415" t="str">
        <f t="shared" si="81"/>
        <v/>
      </c>
      <c r="AU276" s="422" t="str">
        <f>IF(E276="","",IF(フラグ管理用!AX270=1,"",IF(AND(フラグ管理用!E270=1,フラグ管理用!J270=1),"",IF(AND(フラグ管理用!E270=2,フラグ管理用!F270=1,フラグ管理用!J270=1),"",IF(AND(フラグ管理用!E270=2,フラグ管理用!F270=2,フラグ管理用!G270=1),"",IF(AND(フラグ管理用!E270=2,フラグ管理用!F270=2,フラグ管理用!G270=2,フラグ管理用!K270=1),"","error"))))))</f>
        <v/>
      </c>
      <c r="AV276" s="428" t="str">
        <f t="shared" si="82"/>
        <v/>
      </c>
      <c r="AW276" s="428" t="str">
        <f t="shared" si="67"/>
        <v/>
      </c>
      <c r="AX276" s="428" t="str">
        <f t="shared" si="68"/>
        <v/>
      </c>
      <c r="AY276" s="428" t="str">
        <f>IF(E276="","",IF(AND(フラグ管理用!J270=1,フラグ管理用!O270=1),"",IF(AND(フラグ管理用!K270=1,フラグ管理用!O270&gt;1,フラグ管理用!G270=1),"","error")))</f>
        <v/>
      </c>
      <c r="AZ276" s="428" t="str">
        <f>IF(E276="","",IF(AND(フラグ管理用!O270=10,ISBLANK(P276)=FALSE),"",IF(AND(フラグ管理用!O270&lt;10,ISBLANK(P276)=TRUE),"","error")))</f>
        <v/>
      </c>
      <c r="BA276" s="422" t="str">
        <f t="shared" si="69"/>
        <v/>
      </c>
      <c r="BB276" s="422" t="str">
        <f t="shared" si="83"/>
        <v/>
      </c>
      <c r="BC276" s="422" t="str">
        <f>IF(E276="","",IF(AND(フラグ管理用!F270=2,フラグ管理用!J270=1),IF(OR(U276&lt;&gt;0,V276&lt;&gt;0,W276&lt;&gt;0,X276&lt;&gt;0),"error",""),""))</f>
        <v/>
      </c>
      <c r="BD276" s="422" t="str">
        <f>IF(E276="","",IF(AND(フラグ管理用!K270=1,フラグ管理用!G270=1),IF(OR(S276&lt;&gt;0,T276&lt;&gt;0,W276&lt;&gt;0,X276&lt;&gt;0),"error",""),""))</f>
        <v/>
      </c>
      <c r="BE276" s="422" t="str">
        <f t="shared" si="84"/>
        <v/>
      </c>
      <c r="BF276" s="422" t="str">
        <f t="shared" si="85"/>
        <v/>
      </c>
      <c r="BG276" s="422"/>
      <c r="BH276" s="422" t="str">
        <f t="shared" si="70"/>
        <v/>
      </c>
      <c r="BI276" s="422" t="str">
        <f t="shared" si="71"/>
        <v/>
      </c>
      <c r="BJ276" s="422" t="str">
        <f t="shared" si="72"/>
        <v/>
      </c>
      <c r="BK276" s="422" t="str">
        <f>IF(E276="","",IF(フラグ管理用!AD270=2,IF(AND(フラグ管理用!E270=2,フラグ管理用!AA270=1),"","error"),""))</f>
        <v/>
      </c>
      <c r="BL276" s="422" t="str">
        <f>IF(E276="","",IF(AND(フラグ管理用!E270=1,フラグ管理用!K270=1,H276&lt;&gt;"妊娠出産子育て支援交付金"),"error",""))</f>
        <v/>
      </c>
      <c r="BM276" s="422"/>
      <c r="BN276" s="422" t="str">
        <f t="shared" si="73"/>
        <v/>
      </c>
      <c r="BO276" s="422" t="str">
        <f>IF(E276="","",IF(フラグ管理用!AF270=29,"error",IF(AND(フラグ管理用!AO270="事業始期_通常",フラグ管理用!AF270&lt;17),"error",IF(AND(フラグ管理用!AO270="事業始期_補助",フラグ管理用!AF270&lt;14),"error",""))))</f>
        <v/>
      </c>
      <c r="BP276" s="422" t="str">
        <f t="shared" si="74"/>
        <v/>
      </c>
      <c r="BQ276" s="422" t="str">
        <f>IF(E276="","",IF(AND(フラグ管理用!AP270="事業終期_通常",OR(フラグ管理用!AG270&lt;17,フラグ管理用!AG270&gt;28)),"error",IF(AND(フラグ管理用!AP270="事業終期_基金",フラグ管理用!AG270&lt;17),"error","")))</f>
        <v/>
      </c>
      <c r="BR276" s="422" t="str">
        <f>IF(E276="","",IF(VLOOKUP(AF276,―!$X$2:$Y$30,2,FALSE)&lt;=VLOOKUP(AG276,―!$X$2:$Y$30,2,FALSE),"","error"))</f>
        <v/>
      </c>
      <c r="BS276" s="422" t="str">
        <f t="shared" si="75"/>
        <v/>
      </c>
      <c r="BT276" s="422" t="str">
        <f t="shared" si="76"/>
        <v/>
      </c>
      <c r="BU276" s="422" t="str">
        <f>IF(E276="","",IF(AND(フラグ管理用!AQ270="予算区分_地単_通常",フラグ管理用!AL270&gt;3),"error",IF(AND(フラグ管理用!AQ270="予算区分_地単_検査等",フラグ管理用!AL270&gt;6),"error",IF(AND(フラグ管理用!AQ270="予算区分_補助",フラグ管理用!AL270&lt;7),"error",""))))</f>
        <v/>
      </c>
      <c r="BV276" s="452" t="str">
        <f>フラグ管理用!AW270</f>
        <v/>
      </c>
      <c r="BW276" s="457" t="str">
        <f t="shared" si="77"/>
        <v/>
      </c>
    </row>
    <row r="277" spans="1:75">
      <c r="A277" s="6"/>
      <c r="B277" s="14"/>
      <c r="C277" s="40">
        <v>247</v>
      </c>
      <c r="D277" s="50"/>
      <c r="E277" s="57"/>
      <c r="F277" s="57"/>
      <c r="G277" s="78"/>
      <c r="H277" s="86"/>
      <c r="I277" s="96" t="str">
        <f>IF(E277="補",VLOOKUP(H277,'事業名一覧 '!$A$3:$C$55,3,FALSE),"")</f>
        <v/>
      </c>
      <c r="J277" s="112"/>
      <c r="K277" s="112"/>
      <c r="L277" s="112"/>
      <c r="M277" s="112"/>
      <c r="N277" s="112"/>
      <c r="O277" s="112"/>
      <c r="P277" s="86"/>
      <c r="Q277" s="181" t="str">
        <f t="shared" si="65"/>
        <v/>
      </c>
      <c r="R277" s="194" t="str">
        <f t="shared" si="79"/>
        <v/>
      </c>
      <c r="S277" s="202"/>
      <c r="T277" s="213"/>
      <c r="U277" s="213"/>
      <c r="V277" s="213"/>
      <c r="W277" s="235"/>
      <c r="X277" s="235"/>
      <c r="Y277" s="213"/>
      <c r="Z277" s="213"/>
      <c r="AA277" s="86"/>
      <c r="AB277" s="112"/>
      <c r="AC277" s="112"/>
      <c r="AD277" s="112"/>
      <c r="AE277" s="57"/>
      <c r="AF277" s="57"/>
      <c r="AG277" s="57"/>
      <c r="AH277" s="321"/>
      <c r="AI277" s="321"/>
      <c r="AJ277" s="86"/>
      <c r="AK277" s="86"/>
      <c r="AL277" s="354"/>
      <c r="AM277" s="372"/>
      <c r="AN277" s="381"/>
      <c r="AO277" s="392" t="str">
        <f t="shared" si="66"/>
        <v/>
      </c>
      <c r="AP277" s="397" t="str">
        <f t="shared" si="80"/>
        <v/>
      </c>
      <c r="AQ277" s="402" t="str">
        <f t="shared" si="78"/>
        <v/>
      </c>
      <c r="AR277" s="407" t="str">
        <f>IF(E277="","",IF(AND(フラグ管理用!G271=2,フラグ管理用!F271=1),"error",""))</f>
        <v/>
      </c>
      <c r="AS277" s="407" t="str">
        <f>IF(E277="","",IF(AND(フラグ管理用!G271=2,フラグ管理用!E271=1),"error",""))</f>
        <v/>
      </c>
      <c r="AT277" s="415" t="str">
        <f t="shared" si="81"/>
        <v/>
      </c>
      <c r="AU277" s="422" t="str">
        <f>IF(E277="","",IF(フラグ管理用!AX271=1,"",IF(AND(フラグ管理用!E271=1,フラグ管理用!J271=1),"",IF(AND(フラグ管理用!E271=2,フラグ管理用!F271=1,フラグ管理用!J271=1),"",IF(AND(フラグ管理用!E271=2,フラグ管理用!F271=2,フラグ管理用!G271=1),"",IF(AND(フラグ管理用!E271=2,フラグ管理用!F271=2,フラグ管理用!G271=2,フラグ管理用!K271=1),"","error"))))))</f>
        <v/>
      </c>
      <c r="AV277" s="428" t="str">
        <f t="shared" si="82"/>
        <v/>
      </c>
      <c r="AW277" s="428" t="str">
        <f t="shared" si="67"/>
        <v/>
      </c>
      <c r="AX277" s="428" t="str">
        <f t="shared" si="68"/>
        <v/>
      </c>
      <c r="AY277" s="428" t="str">
        <f>IF(E277="","",IF(AND(フラグ管理用!J271=1,フラグ管理用!O271=1),"",IF(AND(フラグ管理用!K271=1,フラグ管理用!O271&gt;1,フラグ管理用!G271=1),"","error")))</f>
        <v/>
      </c>
      <c r="AZ277" s="428" t="str">
        <f>IF(E277="","",IF(AND(フラグ管理用!O271=10,ISBLANK(P277)=FALSE),"",IF(AND(フラグ管理用!O271&lt;10,ISBLANK(P277)=TRUE),"","error")))</f>
        <v/>
      </c>
      <c r="BA277" s="422" t="str">
        <f t="shared" si="69"/>
        <v/>
      </c>
      <c r="BB277" s="422" t="str">
        <f t="shared" si="83"/>
        <v/>
      </c>
      <c r="BC277" s="422" t="str">
        <f>IF(E277="","",IF(AND(フラグ管理用!F271=2,フラグ管理用!J271=1),IF(OR(U277&lt;&gt;0,V277&lt;&gt;0,W277&lt;&gt;0,X277&lt;&gt;0),"error",""),""))</f>
        <v/>
      </c>
      <c r="BD277" s="422" t="str">
        <f>IF(E277="","",IF(AND(フラグ管理用!K271=1,フラグ管理用!G271=1),IF(OR(S277&lt;&gt;0,T277&lt;&gt;0,W277&lt;&gt;0,X277&lt;&gt;0),"error",""),""))</f>
        <v/>
      </c>
      <c r="BE277" s="422" t="str">
        <f t="shared" si="84"/>
        <v/>
      </c>
      <c r="BF277" s="422" t="str">
        <f t="shared" si="85"/>
        <v/>
      </c>
      <c r="BG277" s="422"/>
      <c r="BH277" s="422" t="str">
        <f t="shared" si="70"/>
        <v/>
      </c>
      <c r="BI277" s="422" t="str">
        <f t="shared" si="71"/>
        <v/>
      </c>
      <c r="BJ277" s="422" t="str">
        <f t="shared" si="72"/>
        <v/>
      </c>
      <c r="BK277" s="422" t="str">
        <f>IF(E277="","",IF(フラグ管理用!AD271=2,IF(AND(フラグ管理用!E271=2,フラグ管理用!AA271=1),"","error"),""))</f>
        <v/>
      </c>
      <c r="BL277" s="422" t="str">
        <f>IF(E277="","",IF(AND(フラグ管理用!E271=1,フラグ管理用!K271=1,H277&lt;&gt;"妊娠出産子育て支援交付金"),"error",""))</f>
        <v/>
      </c>
      <c r="BM277" s="422"/>
      <c r="BN277" s="422" t="str">
        <f t="shared" si="73"/>
        <v/>
      </c>
      <c r="BO277" s="422" t="str">
        <f>IF(E277="","",IF(フラグ管理用!AF271=29,"error",IF(AND(フラグ管理用!AO271="事業始期_通常",フラグ管理用!AF271&lt;17),"error",IF(AND(フラグ管理用!AO271="事業始期_補助",フラグ管理用!AF271&lt;14),"error",""))))</f>
        <v/>
      </c>
      <c r="BP277" s="422" t="str">
        <f t="shared" si="74"/>
        <v/>
      </c>
      <c r="BQ277" s="422" t="str">
        <f>IF(E277="","",IF(AND(フラグ管理用!AP271="事業終期_通常",OR(フラグ管理用!AG271&lt;17,フラグ管理用!AG271&gt;28)),"error",IF(AND(フラグ管理用!AP271="事業終期_基金",フラグ管理用!AG271&lt;17),"error","")))</f>
        <v/>
      </c>
      <c r="BR277" s="422" t="str">
        <f>IF(E277="","",IF(VLOOKUP(AF277,―!$X$2:$Y$30,2,FALSE)&lt;=VLOOKUP(AG277,―!$X$2:$Y$30,2,FALSE),"","error"))</f>
        <v/>
      </c>
      <c r="BS277" s="422" t="str">
        <f t="shared" si="75"/>
        <v/>
      </c>
      <c r="BT277" s="422" t="str">
        <f t="shared" si="76"/>
        <v/>
      </c>
      <c r="BU277" s="422" t="str">
        <f>IF(E277="","",IF(AND(フラグ管理用!AQ271="予算区分_地単_通常",フラグ管理用!AL271&gt;3),"error",IF(AND(フラグ管理用!AQ271="予算区分_地単_検査等",フラグ管理用!AL271&gt;6),"error",IF(AND(フラグ管理用!AQ271="予算区分_補助",フラグ管理用!AL271&lt;7),"error",""))))</f>
        <v/>
      </c>
      <c r="BV277" s="452" t="str">
        <f>フラグ管理用!AW271</f>
        <v/>
      </c>
      <c r="BW277" s="457" t="str">
        <f t="shared" si="77"/>
        <v/>
      </c>
    </row>
    <row r="278" spans="1:75">
      <c r="A278" s="6"/>
      <c r="B278" s="14"/>
      <c r="C278" s="40">
        <v>248</v>
      </c>
      <c r="D278" s="50"/>
      <c r="E278" s="57"/>
      <c r="F278" s="57"/>
      <c r="G278" s="78"/>
      <c r="H278" s="86"/>
      <c r="I278" s="96" t="str">
        <f>IF(E278="補",VLOOKUP(H278,'事業名一覧 '!$A$3:$C$55,3,FALSE),"")</f>
        <v/>
      </c>
      <c r="J278" s="112"/>
      <c r="K278" s="112"/>
      <c r="L278" s="112"/>
      <c r="M278" s="112"/>
      <c r="N278" s="112"/>
      <c r="O278" s="112"/>
      <c r="P278" s="86"/>
      <c r="Q278" s="181" t="str">
        <f t="shared" si="65"/>
        <v/>
      </c>
      <c r="R278" s="194" t="str">
        <f t="shared" si="79"/>
        <v/>
      </c>
      <c r="S278" s="202"/>
      <c r="T278" s="213"/>
      <c r="U278" s="213"/>
      <c r="V278" s="213"/>
      <c r="W278" s="235"/>
      <c r="X278" s="235"/>
      <c r="Y278" s="213"/>
      <c r="Z278" s="213"/>
      <c r="AA278" s="86"/>
      <c r="AB278" s="112"/>
      <c r="AC278" s="112"/>
      <c r="AD278" s="112"/>
      <c r="AE278" s="57"/>
      <c r="AF278" s="57"/>
      <c r="AG278" s="57"/>
      <c r="AH278" s="321"/>
      <c r="AI278" s="321"/>
      <c r="AJ278" s="86"/>
      <c r="AK278" s="86"/>
      <c r="AL278" s="354"/>
      <c r="AM278" s="372"/>
      <c r="AN278" s="381"/>
      <c r="AO278" s="392" t="str">
        <f t="shared" si="66"/>
        <v/>
      </c>
      <c r="AP278" s="397" t="str">
        <f t="shared" si="80"/>
        <v/>
      </c>
      <c r="AQ278" s="402" t="str">
        <f t="shared" si="78"/>
        <v/>
      </c>
      <c r="AR278" s="407" t="str">
        <f>IF(E278="","",IF(AND(フラグ管理用!G272=2,フラグ管理用!F272=1),"error",""))</f>
        <v/>
      </c>
      <c r="AS278" s="407" t="str">
        <f>IF(E278="","",IF(AND(フラグ管理用!G272=2,フラグ管理用!E272=1),"error",""))</f>
        <v/>
      </c>
      <c r="AT278" s="415" t="str">
        <f t="shared" si="81"/>
        <v/>
      </c>
      <c r="AU278" s="422" t="str">
        <f>IF(E278="","",IF(フラグ管理用!AX272=1,"",IF(AND(フラグ管理用!E272=1,フラグ管理用!J272=1),"",IF(AND(フラグ管理用!E272=2,フラグ管理用!F272=1,フラグ管理用!J272=1),"",IF(AND(フラグ管理用!E272=2,フラグ管理用!F272=2,フラグ管理用!G272=1),"",IF(AND(フラグ管理用!E272=2,フラグ管理用!F272=2,フラグ管理用!G272=2,フラグ管理用!K272=1),"","error"))))))</f>
        <v/>
      </c>
      <c r="AV278" s="428" t="str">
        <f t="shared" si="82"/>
        <v/>
      </c>
      <c r="AW278" s="428" t="str">
        <f t="shared" si="67"/>
        <v/>
      </c>
      <c r="AX278" s="428" t="str">
        <f t="shared" si="68"/>
        <v/>
      </c>
      <c r="AY278" s="428" t="str">
        <f>IF(E278="","",IF(AND(フラグ管理用!J272=1,フラグ管理用!O272=1),"",IF(AND(フラグ管理用!K272=1,フラグ管理用!O272&gt;1,フラグ管理用!G272=1),"","error")))</f>
        <v/>
      </c>
      <c r="AZ278" s="428" t="str">
        <f>IF(E278="","",IF(AND(フラグ管理用!O272=10,ISBLANK(P278)=FALSE),"",IF(AND(フラグ管理用!O272&lt;10,ISBLANK(P278)=TRUE),"","error")))</f>
        <v/>
      </c>
      <c r="BA278" s="422" t="str">
        <f t="shared" si="69"/>
        <v/>
      </c>
      <c r="BB278" s="422" t="str">
        <f t="shared" si="83"/>
        <v/>
      </c>
      <c r="BC278" s="422" t="str">
        <f>IF(E278="","",IF(AND(フラグ管理用!F272=2,フラグ管理用!J272=1),IF(OR(U278&lt;&gt;0,V278&lt;&gt;0,W278&lt;&gt;0,X278&lt;&gt;0),"error",""),""))</f>
        <v/>
      </c>
      <c r="BD278" s="422" t="str">
        <f>IF(E278="","",IF(AND(フラグ管理用!K272=1,フラグ管理用!G272=1),IF(OR(S278&lt;&gt;0,T278&lt;&gt;0,W278&lt;&gt;0,X278&lt;&gt;0),"error",""),""))</f>
        <v/>
      </c>
      <c r="BE278" s="422" t="str">
        <f t="shared" si="84"/>
        <v/>
      </c>
      <c r="BF278" s="422" t="str">
        <f t="shared" si="85"/>
        <v/>
      </c>
      <c r="BG278" s="422"/>
      <c r="BH278" s="422" t="str">
        <f t="shared" si="70"/>
        <v/>
      </c>
      <c r="BI278" s="422" t="str">
        <f t="shared" si="71"/>
        <v/>
      </c>
      <c r="BJ278" s="422" t="str">
        <f t="shared" si="72"/>
        <v/>
      </c>
      <c r="BK278" s="422" t="str">
        <f>IF(E278="","",IF(フラグ管理用!AD272=2,IF(AND(フラグ管理用!E272=2,フラグ管理用!AA272=1),"","error"),""))</f>
        <v/>
      </c>
      <c r="BL278" s="422" t="str">
        <f>IF(E278="","",IF(AND(フラグ管理用!E272=1,フラグ管理用!K272=1,H278&lt;&gt;"妊娠出産子育て支援交付金"),"error",""))</f>
        <v/>
      </c>
      <c r="BM278" s="422"/>
      <c r="BN278" s="422" t="str">
        <f t="shared" si="73"/>
        <v/>
      </c>
      <c r="BO278" s="422" t="str">
        <f>IF(E278="","",IF(フラグ管理用!AF272=29,"error",IF(AND(フラグ管理用!AO272="事業始期_通常",フラグ管理用!AF272&lt;17),"error",IF(AND(フラグ管理用!AO272="事業始期_補助",フラグ管理用!AF272&lt;14),"error",""))))</f>
        <v/>
      </c>
      <c r="BP278" s="422" t="str">
        <f t="shared" si="74"/>
        <v/>
      </c>
      <c r="BQ278" s="422" t="str">
        <f>IF(E278="","",IF(AND(フラグ管理用!AP272="事業終期_通常",OR(フラグ管理用!AG272&lt;17,フラグ管理用!AG272&gt;28)),"error",IF(AND(フラグ管理用!AP272="事業終期_基金",フラグ管理用!AG272&lt;17),"error","")))</f>
        <v/>
      </c>
      <c r="BR278" s="422" t="str">
        <f>IF(E278="","",IF(VLOOKUP(AF278,―!$X$2:$Y$30,2,FALSE)&lt;=VLOOKUP(AG278,―!$X$2:$Y$30,2,FALSE),"","error"))</f>
        <v/>
      </c>
      <c r="BS278" s="422" t="str">
        <f t="shared" si="75"/>
        <v/>
      </c>
      <c r="BT278" s="422" t="str">
        <f t="shared" si="76"/>
        <v/>
      </c>
      <c r="BU278" s="422" t="str">
        <f>IF(E278="","",IF(AND(フラグ管理用!AQ272="予算区分_地単_通常",フラグ管理用!AL272&gt;3),"error",IF(AND(フラグ管理用!AQ272="予算区分_地単_検査等",フラグ管理用!AL272&gt;6),"error",IF(AND(フラグ管理用!AQ272="予算区分_補助",フラグ管理用!AL272&lt;7),"error",""))))</f>
        <v/>
      </c>
      <c r="BV278" s="452" t="str">
        <f>フラグ管理用!AW272</f>
        <v/>
      </c>
      <c r="BW278" s="457" t="str">
        <f t="shared" si="77"/>
        <v/>
      </c>
    </row>
    <row r="279" spans="1:75">
      <c r="A279" s="6"/>
      <c r="B279" s="14"/>
      <c r="C279" s="40">
        <v>249</v>
      </c>
      <c r="D279" s="50"/>
      <c r="E279" s="57"/>
      <c r="F279" s="57"/>
      <c r="G279" s="78"/>
      <c r="H279" s="86"/>
      <c r="I279" s="96" t="str">
        <f>IF(E279="補",VLOOKUP(H279,'事業名一覧 '!$A$3:$C$55,3,FALSE),"")</f>
        <v/>
      </c>
      <c r="J279" s="112"/>
      <c r="K279" s="112"/>
      <c r="L279" s="112"/>
      <c r="M279" s="112"/>
      <c r="N279" s="112"/>
      <c r="O279" s="112"/>
      <c r="P279" s="86"/>
      <c r="Q279" s="181" t="str">
        <f t="shared" si="65"/>
        <v/>
      </c>
      <c r="R279" s="194" t="str">
        <f t="shared" si="79"/>
        <v/>
      </c>
      <c r="S279" s="202"/>
      <c r="T279" s="213"/>
      <c r="U279" s="213"/>
      <c r="V279" s="213"/>
      <c r="W279" s="235"/>
      <c r="X279" s="235"/>
      <c r="Y279" s="213"/>
      <c r="Z279" s="213"/>
      <c r="AA279" s="86"/>
      <c r="AB279" s="112"/>
      <c r="AC279" s="112"/>
      <c r="AD279" s="112"/>
      <c r="AE279" s="57"/>
      <c r="AF279" s="57"/>
      <c r="AG279" s="57"/>
      <c r="AH279" s="321"/>
      <c r="AI279" s="321"/>
      <c r="AJ279" s="86"/>
      <c r="AK279" s="86"/>
      <c r="AL279" s="354"/>
      <c r="AM279" s="372"/>
      <c r="AN279" s="381"/>
      <c r="AO279" s="392" t="str">
        <f t="shared" si="66"/>
        <v/>
      </c>
      <c r="AP279" s="397" t="str">
        <f t="shared" si="80"/>
        <v/>
      </c>
      <c r="AQ279" s="402" t="str">
        <f t="shared" si="78"/>
        <v/>
      </c>
      <c r="AR279" s="407" t="str">
        <f>IF(E279="","",IF(AND(フラグ管理用!G273=2,フラグ管理用!F273=1),"error",""))</f>
        <v/>
      </c>
      <c r="AS279" s="407" t="str">
        <f>IF(E279="","",IF(AND(フラグ管理用!G273=2,フラグ管理用!E273=1),"error",""))</f>
        <v/>
      </c>
      <c r="AT279" s="415" t="str">
        <f t="shared" si="81"/>
        <v/>
      </c>
      <c r="AU279" s="422" t="str">
        <f>IF(E279="","",IF(フラグ管理用!AX273=1,"",IF(AND(フラグ管理用!E273=1,フラグ管理用!J273=1),"",IF(AND(フラグ管理用!E273=2,フラグ管理用!F273=1,フラグ管理用!J273=1),"",IF(AND(フラグ管理用!E273=2,フラグ管理用!F273=2,フラグ管理用!G273=1),"",IF(AND(フラグ管理用!E273=2,フラグ管理用!F273=2,フラグ管理用!G273=2,フラグ管理用!K273=1),"","error"))))))</f>
        <v/>
      </c>
      <c r="AV279" s="428" t="str">
        <f t="shared" si="82"/>
        <v/>
      </c>
      <c r="AW279" s="428" t="str">
        <f t="shared" si="67"/>
        <v/>
      </c>
      <c r="AX279" s="428" t="str">
        <f t="shared" si="68"/>
        <v/>
      </c>
      <c r="AY279" s="428" t="str">
        <f>IF(E279="","",IF(AND(フラグ管理用!J273=1,フラグ管理用!O273=1),"",IF(AND(フラグ管理用!K273=1,フラグ管理用!O273&gt;1,フラグ管理用!G273=1),"","error")))</f>
        <v/>
      </c>
      <c r="AZ279" s="428" t="str">
        <f>IF(E279="","",IF(AND(フラグ管理用!O273=10,ISBLANK(P279)=FALSE),"",IF(AND(フラグ管理用!O273&lt;10,ISBLANK(P279)=TRUE),"","error")))</f>
        <v/>
      </c>
      <c r="BA279" s="422" t="str">
        <f t="shared" si="69"/>
        <v/>
      </c>
      <c r="BB279" s="422" t="str">
        <f t="shared" si="83"/>
        <v/>
      </c>
      <c r="BC279" s="422" t="str">
        <f>IF(E279="","",IF(AND(フラグ管理用!F273=2,フラグ管理用!J273=1),IF(OR(U279&lt;&gt;0,V279&lt;&gt;0,W279&lt;&gt;0,X279&lt;&gt;0),"error",""),""))</f>
        <v/>
      </c>
      <c r="BD279" s="422" t="str">
        <f>IF(E279="","",IF(AND(フラグ管理用!K273=1,フラグ管理用!G273=1),IF(OR(S279&lt;&gt;0,T279&lt;&gt;0,W279&lt;&gt;0,X279&lt;&gt;0),"error",""),""))</f>
        <v/>
      </c>
      <c r="BE279" s="422" t="str">
        <f t="shared" si="84"/>
        <v/>
      </c>
      <c r="BF279" s="422" t="str">
        <f t="shared" si="85"/>
        <v/>
      </c>
      <c r="BG279" s="422"/>
      <c r="BH279" s="422" t="str">
        <f t="shared" si="70"/>
        <v/>
      </c>
      <c r="BI279" s="422" t="str">
        <f t="shared" si="71"/>
        <v/>
      </c>
      <c r="BJ279" s="422" t="str">
        <f t="shared" si="72"/>
        <v/>
      </c>
      <c r="BK279" s="422" t="str">
        <f>IF(E279="","",IF(フラグ管理用!AD273=2,IF(AND(フラグ管理用!E273=2,フラグ管理用!AA273=1),"","error"),""))</f>
        <v/>
      </c>
      <c r="BL279" s="422" t="str">
        <f>IF(E279="","",IF(AND(フラグ管理用!E273=1,フラグ管理用!K273=1,H279&lt;&gt;"妊娠出産子育て支援交付金"),"error",""))</f>
        <v/>
      </c>
      <c r="BM279" s="422"/>
      <c r="BN279" s="422" t="str">
        <f t="shared" si="73"/>
        <v/>
      </c>
      <c r="BO279" s="422" t="str">
        <f>IF(E279="","",IF(フラグ管理用!AF273=29,"error",IF(AND(フラグ管理用!AO273="事業始期_通常",フラグ管理用!AF273&lt;17),"error",IF(AND(フラグ管理用!AO273="事業始期_補助",フラグ管理用!AF273&lt;14),"error",""))))</f>
        <v/>
      </c>
      <c r="BP279" s="422" t="str">
        <f t="shared" si="74"/>
        <v/>
      </c>
      <c r="BQ279" s="422" t="str">
        <f>IF(E279="","",IF(AND(フラグ管理用!AP273="事業終期_通常",OR(フラグ管理用!AG273&lt;17,フラグ管理用!AG273&gt;28)),"error",IF(AND(フラグ管理用!AP273="事業終期_基金",フラグ管理用!AG273&lt;17),"error","")))</f>
        <v/>
      </c>
      <c r="BR279" s="422" t="str">
        <f>IF(E279="","",IF(VLOOKUP(AF279,―!$X$2:$Y$30,2,FALSE)&lt;=VLOOKUP(AG279,―!$X$2:$Y$30,2,FALSE),"","error"))</f>
        <v/>
      </c>
      <c r="BS279" s="422" t="str">
        <f t="shared" si="75"/>
        <v/>
      </c>
      <c r="BT279" s="422" t="str">
        <f t="shared" si="76"/>
        <v/>
      </c>
      <c r="BU279" s="422" t="str">
        <f>IF(E279="","",IF(AND(フラグ管理用!AQ273="予算区分_地単_通常",フラグ管理用!AL273&gt;3),"error",IF(AND(フラグ管理用!AQ273="予算区分_地単_検査等",フラグ管理用!AL273&gt;6),"error",IF(AND(フラグ管理用!AQ273="予算区分_補助",フラグ管理用!AL273&lt;7),"error",""))))</f>
        <v/>
      </c>
      <c r="BV279" s="452" t="str">
        <f>フラグ管理用!AW273</f>
        <v/>
      </c>
      <c r="BW279" s="457" t="str">
        <f t="shared" si="77"/>
        <v/>
      </c>
    </row>
    <row r="280" spans="1:75">
      <c r="A280" s="6"/>
      <c r="B280" s="14"/>
      <c r="C280" s="40">
        <v>250</v>
      </c>
      <c r="D280" s="50"/>
      <c r="E280" s="57"/>
      <c r="F280" s="57"/>
      <c r="G280" s="78"/>
      <c r="H280" s="86"/>
      <c r="I280" s="96" t="str">
        <f>IF(E280="補",VLOOKUP(H280,'事業名一覧 '!$A$3:$C$55,3,FALSE),"")</f>
        <v/>
      </c>
      <c r="J280" s="112"/>
      <c r="K280" s="112"/>
      <c r="L280" s="112"/>
      <c r="M280" s="112"/>
      <c r="N280" s="112"/>
      <c r="O280" s="112"/>
      <c r="P280" s="86"/>
      <c r="Q280" s="181" t="str">
        <f t="shared" si="65"/>
        <v/>
      </c>
      <c r="R280" s="194" t="str">
        <f t="shared" si="79"/>
        <v/>
      </c>
      <c r="S280" s="202"/>
      <c r="T280" s="213"/>
      <c r="U280" s="213"/>
      <c r="V280" s="213"/>
      <c r="W280" s="235"/>
      <c r="X280" s="235"/>
      <c r="Y280" s="213"/>
      <c r="Z280" s="213"/>
      <c r="AA280" s="86"/>
      <c r="AB280" s="112"/>
      <c r="AC280" s="112"/>
      <c r="AD280" s="112"/>
      <c r="AE280" s="57"/>
      <c r="AF280" s="57"/>
      <c r="AG280" s="57"/>
      <c r="AH280" s="321"/>
      <c r="AI280" s="321"/>
      <c r="AJ280" s="86"/>
      <c r="AK280" s="86"/>
      <c r="AL280" s="354"/>
      <c r="AM280" s="372"/>
      <c r="AN280" s="381"/>
      <c r="AO280" s="392" t="str">
        <f t="shared" si="66"/>
        <v/>
      </c>
      <c r="AP280" s="397" t="str">
        <f t="shared" si="80"/>
        <v/>
      </c>
      <c r="AQ280" s="402" t="str">
        <f t="shared" si="78"/>
        <v/>
      </c>
      <c r="AR280" s="407" t="str">
        <f>IF(E280="","",IF(AND(フラグ管理用!G274=2,フラグ管理用!F274=1),"error",""))</f>
        <v/>
      </c>
      <c r="AS280" s="407" t="str">
        <f>IF(E280="","",IF(AND(フラグ管理用!G274=2,フラグ管理用!E274=1),"error",""))</f>
        <v/>
      </c>
      <c r="AT280" s="415" t="str">
        <f t="shared" si="81"/>
        <v/>
      </c>
      <c r="AU280" s="422" t="str">
        <f>IF(E280="","",IF(フラグ管理用!AX274=1,"",IF(AND(フラグ管理用!E274=1,フラグ管理用!J274=1),"",IF(AND(フラグ管理用!E274=2,フラグ管理用!F274=1,フラグ管理用!J274=1),"",IF(AND(フラグ管理用!E274=2,フラグ管理用!F274=2,フラグ管理用!G274=1),"",IF(AND(フラグ管理用!E274=2,フラグ管理用!F274=2,フラグ管理用!G274=2,フラグ管理用!K274=1),"","error"))))))</f>
        <v/>
      </c>
      <c r="AV280" s="428" t="str">
        <f t="shared" si="82"/>
        <v/>
      </c>
      <c r="AW280" s="428" t="str">
        <f t="shared" si="67"/>
        <v/>
      </c>
      <c r="AX280" s="428" t="str">
        <f t="shared" si="68"/>
        <v/>
      </c>
      <c r="AY280" s="428" t="str">
        <f>IF(E280="","",IF(AND(フラグ管理用!J274=1,フラグ管理用!O274=1),"",IF(AND(フラグ管理用!K274=1,フラグ管理用!O274&gt;1,フラグ管理用!G274=1),"","error")))</f>
        <v/>
      </c>
      <c r="AZ280" s="428" t="str">
        <f>IF(E280="","",IF(AND(フラグ管理用!O274=10,ISBLANK(P280)=FALSE),"",IF(AND(フラグ管理用!O274&lt;10,ISBLANK(P280)=TRUE),"","error")))</f>
        <v/>
      </c>
      <c r="BA280" s="422" t="str">
        <f t="shared" si="69"/>
        <v/>
      </c>
      <c r="BB280" s="422" t="str">
        <f t="shared" si="83"/>
        <v/>
      </c>
      <c r="BC280" s="422" t="str">
        <f>IF(E280="","",IF(AND(フラグ管理用!F274=2,フラグ管理用!J274=1),IF(OR(U280&lt;&gt;0,V280&lt;&gt;0,W280&lt;&gt;0,X280&lt;&gt;0),"error",""),""))</f>
        <v/>
      </c>
      <c r="BD280" s="422" t="str">
        <f>IF(E280="","",IF(AND(フラグ管理用!K274=1,フラグ管理用!G274=1),IF(OR(S280&lt;&gt;0,T280&lt;&gt;0,W280&lt;&gt;0,X280&lt;&gt;0),"error",""),""))</f>
        <v/>
      </c>
      <c r="BE280" s="422" t="str">
        <f t="shared" si="84"/>
        <v/>
      </c>
      <c r="BF280" s="422" t="str">
        <f t="shared" si="85"/>
        <v/>
      </c>
      <c r="BG280" s="422"/>
      <c r="BH280" s="422" t="str">
        <f t="shared" si="70"/>
        <v/>
      </c>
      <c r="BI280" s="422" t="str">
        <f t="shared" si="71"/>
        <v/>
      </c>
      <c r="BJ280" s="422" t="str">
        <f t="shared" si="72"/>
        <v/>
      </c>
      <c r="BK280" s="422" t="str">
        <f>IF(E280="","",IF(フラグ管理用!AD274=2,IF(AND(フラグ管理用!E274=2,フラグ管理用!AA274=1),"","error"),""))</f>
        <v/>
      </c>
      <c r="BL280" s="422" t="str">
        <f>IF(E280="","",IF(AND(フラグ管理用!E274=1,フラグ管理用!K274=1,H280&lt;&gt;"妊娠出産子育て支援交付金"),"error",""))</f>
        <v/>
      </c>
      <c r="BM280" s="422"/>
      <c r="BN280" s="422" t="str">
        <f t="shared" si="73"/>
        <v/>
      </c>
      <c r="BO280" s="422" t="str">
        <f>IF(E280="","",IF(フラグ管理用!AF274=29,"error",IF(AND(フラグ管理用!AO274="事業始期_通常",フラグ管理用!AF274&lt;17),"error",IF(AND(フラグ管理用!AO274="事業始期_補助",フラグ管理用!AF274&lt;14),"error",""))))</f>
        <v/>
      </c>
      <c r="BP280" s="422" t="str">
        <f t="shared" si="74"/>
        <v/>
      </c>
      <c r="BQ280" s="422" t="str">
        <f>IF(E280="","",IF(AND(フラグ管理用!AP274="事業終期_通常",OR(フラグ管理用!AG274&lt;17,フラグ管理用!AG274&gt;28)),"error",IF(AND(フラグ管理用!AP274="事業終期_基金",フラグ管理用!AG274&lt;17),"error","")))</f>
        <v/>
      </c>
      <c r="BR280" s="422" t="str">
        <f>IF(E280="","",IF(VLOOKUP(AF280,―!$X$2:$Y$30,2,FALSE)&lt;=VLOOKUP(AG280,―!$X$2:$Y$30,2,FALSE),"","error"))</f>
        <v/>
      </c>
      <c r="BS280" s="422" t="str">
        <f t="shared" si="75"/>
        <v/>
      </c>
      <c r="BT280" s="422" t="str">
        <f t="shared" si="76"/>
        <v/>
      </c>
      <c r="BU280" s="422" t="str">
        <f>IF(E280="","",IF(AND(フラグ管理用!AQ274="予算区分_地単_通常",フラグ管理用!AL274&gt;3),"error",IF(AND(フラグ管理用!AQ274="予算区分_地単_検査等",フラグ管理用!AL274&gt;6),"error",IF(AND(フラグ管理用!AQ274="予算区分_補助",フラグ管理用!AL274&lt;7),"error",""))))</f>
        <v/>
      </c>
      <c r="BV280" s="452" t="str">
        <f>フラグ管理用!AW274</f>
        <v/>
      </c>
      <c r="BW280" s="457" t="str">
        <f t="shared" si="77"/>
        <v/>
      </c>
    </row>
    <row r="281" spans="1:75">
      <c r="A281" s="6"/>
      <c r="B281" s="14"/>
      <c r="C281" s="40">
        <v>251</v>
      </c>
      <c r="D281" s="50"/>
      <c r="E281" s="57"/>
      <c r="F281" s="57"/>
      <c r="G281" s="78"/>
      <c r="H281" s="86"/>
      <c r="I281" s="96" t="str">
        <f>IF(E281="補",VLOOKUP(H281,'事業名一覧 '!$A$3:$C$55,3,FALSE),"")</f>
        <v/>
      </c>
      <c r="J281" s="112"/>
      <c r="K281" s="112"/>
      <c r="L281" s="112"/>
      <c r="M281" s="112"/>
      <c r="N281" s="112"/>
      <c r="O281" s="112"/>
      <c r="P281" s="86"/>
      <c r="Q281" s="181" t="str">
        <f t="shared" si="65"/>
        <v/>
      </c>
      <c r="R281" s="194" t="str">
        <f t="shared" si="79"/>
        <v/>
      </c>
      <c r="S281" s="202"/>
      <c r="T281" s="213"/>
      <c r="U281" s="213"/>
      <c r="V281" s="213"/>
      <c r="W281" s="235"/>
      <c r="X281" s="235"/>
      <c r="Y281" s="213"/>
      <c r="Z281" s="213"/>
      <c r="AA281" s="86"/>
      <c r="AB281" s="112"/>
      <c r="AC281" s="112"/>
      <c r="AD281" s="112"/>
      <c r="AE281" s="57"/>
      <c r="AF281" s="57"/>
      <c r="AG281" s="57"/>
      <c r="AH281" s="321"/>
      <c r="AI281" s="321"/>
      <c r="AJ281" s="86"/>
      <c r="AK281" s="86"/>
      <c r="AL281" s="354"/>
      <c r="AM281" s="372"/>
      <c r="AN281" s="381"/>
      <c r="AO281" s="392" t="str">
        <f t="shared" si="66"/>
        <v/>
      </c>
      <c r="AP281" s="397" t="str">
        <f t="shared" si="80"/>
        <v/>
      </c>
      <c r="AQ281" s="402" t="str">
        <f t="shared" si="78"/>
        <v/>
      </c>
      <c r="AR281" s="407" t="str">
        <f>IF(E281="","",IF(AND(フラグ管理用!G275=2,フラグ管理用!F275=1),"error",""))</f>
        <v/>
      </c>
      <c r="AS281" s="407" t="str">
        <f>IF(E281="","",IF(AND(フラグ管理用!G275=2,フラグ管理用!E275=1),"error",""))</f>
        <v/>
      </c>
      <c r="AT281" s="415" t="str">
        <f t="shared" si="81"/>
        <v/>
      </c>
      <c r="AU281" s="422" t="str">
        <f>IF(E281="","",IF(フラグ管理用!AX275=1,"",IF(AND(フラグ管理用!E275=1,フラグ管理用!J275=1),"",IF(AND(フラグ管理用!E275=2,フラグ管理用!F275=1,フラグ管理用!J275=1),"",IF(AND(フラグ管理用!E275=2,フラグ管理用!F275=2,フラグ管理用!G275=1),"",IF(AND(フラグ管理用!E275=2,フラグ管理用!F275=2,フラグ管理用!G275=2,フラグ管理用!K275=1),"","error"))))))</f>
        <v/>
      </c>
      <c r="AV281" s="428" t="str">
        <f t="shared" si="82"/>
        <v/>
      </c>
      <c r="AW281" s="428" t="str">
        <f t="shared" si="67"/>
        <v/>
      </c>
      <c r="AX281" s="428" t="str">
        <f t="shared" si="68"/>
        <v/>
      </c>
      <c r="AY281" s="428" t="str">
        <f>IF(E281="","",IF(AND(フラグ管理用!J275=1,フラグ管理用!O275=1),"",IF(AND(フラグ管理用!K275=1,フラグ管理用!O275&gt;1,フラグ管理用!G275=1),"","error")))</f>
        <v/>
      </c>
      <c r="AZ281" s="428" t="str">
        <f>IF(E281="","",IF(AND(フラグ管理用!O275=10,ISBLANK(P281)=FALSE),"",IF(AND(フラグ管理用!O275&lt;10,ISBLANK(P281)=TRUE),"","error")))</f>
        <v/>
      </c>
      <c r="BA281" s="422" t="str">
        <f t="shared" si="69"/>
        <v/>
      </c>
      <c r="BB281" s="422" t="str">
        <f t="shared" si="83"/>
        <v/>
      </c>
      <c r="BC281" s="422" t="str">
        <f>IF(E281="","",IF(AND(フラグ管理用!F275=2,フラグ管理用!J275=1),IF(OR(U281&lt;&gt;0,V281&lt;&gt;0,W281&lt;&gt;0,X281&lt;&gt;0),"error",""),""))</f>
        <v/>
      </c>
      <c r="BD281" s="422" t="str">
        <f>IF(E281="","",IF(AND(フラグ管理用!K275=1,フラグ管理用!G275=1),IF(OR(S281&lt;&gt;0,T281&lt;&gt;0,W281&lt;&gt;0,X281&lt;&gt;0),"error",""),""))</f>
        <v/>
      </c>
      <c r="BE281" s="422" t="str">
        <f t="shared" si="84"/>
        <v/>
      </c>
      <c r="BF281" s="422" t="str">
        <f t="shared" si="85"/>
        <v/>
      </c>
      <c r="BG281" s="422"/>
      <c r="BH281" s="422" t="str">
        <f t="shared" si="70"/>
        <v/>
      </c>
      <c r="BI281" s="422" t="str">
        <f t="shared" si="71"/>
        <v/>
      </c>
      <c r="BJ281" s="422" t="str">
        <f t="shared" si="72"/>
        <v/>
      </c>
      <c r="BK281" s="422" t="str">
        <f>IF(E281="","",IF(フラグ管理用!AD275=2,IF(AND(フラグ管理用!E275=2,フラグ管理用!AA275=1),"","error"),""))</f>
        <v/>
      </c>
      <c r="BL281" s="422" t="str">
        <f>IF(E281="","",IF(AND(フラグ管理用!E275=1,フラグ管理用!K275=1,H281&lt;&gt;"妊娠出産子育て支援交付金"),"error",""))</f>
        <v/>
      </c>
      <c r="BM281" s="422"/>
      <c r="BN281" s="422" t="str">
        <f t="shared" si="73"/>
        <v/>
      </c>
      <c r="BO281" s="422" t="str">
        <f>IF(E281="","",IF(フラグ管理用!AF275=29,"error",IF(AND(フラグ管理用!AO275="事業始期_通常",フラグ管理用!AF275&lt;17),"error",IF(AND(フラグ管理用!AO275="事業始期_補助",フラグ管理用!AF275&lt;14),"error",""))))</f>
        <v/>
      </c>
      <c r="BP281" s="422" t="str">
        <f t="shared" si="74"/>
        <v/>
      </c>
      <c r="BQ281" s="422" t="str">
        <f>IF(E281="","",IF(AND(フラグ管理用!AP275="事業終期_通常",OR(フラグ管理用!AG275&lt;17,フラグ管理用!AG275&gt;28)),"error",IF(AND(フラグ管理用!AP275="事業終期_基金",フラグ管理用!AG275&lt;17),"error","")))</f>
        <v/>
      </c>
      <c r="BR281" s="422" t="str">
        <f>IF(E281="","",IF(VLOOKUP(AF281,―!$X$2:$Y$30,2,FALSE)&lt;=VLOOKUP(AG281,―!$X$2:$Y$30,2,FALSE),"","error"))</f>
        <v/>
      </c>
      <c r="BS281" s="422" t="str">
        <f t="shared" si="75"/>
        <v/>
      </c>
      <c r="BT281" s="422" t="str">
        <f t="shared" si="76"/>
        <v/>
      </c>
      <c r="BU281" s="422" t="str">
        <f>IF(E281="","",IF(AND(フラグ管理用!AQ275="予算区分_地単_通常",フラグ管理用!AL275&gt;3),"error",IF(AND(フラグ管理用!AQ275="予算区分_地単_検査等",フラグ管理用!AL275&gt;6),"error",IF(AND(フラグ管理用!AQ275="予算区分_補助",フラグ管理用!AL275&lt;7),"error",""))))</f>
        <v/>
      </c>
      <c r="BV281" s="452" t="str">
        <f>フラグ管理用!AW275</f>
        <v/>
      </c>
      <c r="BW281" s="457" t="str">
        <f t="shared" si="77"/>
        <v/>
      </c>
    </row>
    <row r="282" spans="1:75">
      <c r="A282" s="6"/>
      <c r="B282" s="14"/>
      <c r="C282" s="40">
        <v>252</v>
      </c>
      <c r="D282" s="50"/>
      <c r="E282" s="57"/>
      <c r="F282" s="57"/>
      <c r="G282" s="78"/>
      <c r="H282" s="86"/>
      <c r="I282" s="96" t="str">
        <f>IF(E282="補",VLOOKUP(H282,'事業名一覧 '!$A$3:$C$55,3,FALSE),"")</f>
        <v/>
      </c>
      <c r="J282" s="112"/>
      <c r="K282" s="112"/>
      <c r="L282" s="112"/>
      <c r="M282" s="112"/>
      <c r="N282" s="112"/>
      <c r="O282" s="112"/>
      <c r="P282" s="86"/>
      <c r="Q282" s="181" t="str">
        <f t="shared" si="65"/>
        <v/>
      </c>
      <c r="R282" s="194" t="str">
        <f t="shared" si="79"/>
        <v/>
      </c>
      <c r="S282" s="202"/>
      <c r="T282" s="213"/>
      <c r="U282" s="213"/>
      <c r="V282" s="213"/>
      <c r="W282" s="235"/>
      <c r="X282" s="235"/>
      <c r="Y282" s="213"/>
      <c r="Z282" s="213"/>
      <c r="AA282" s="86"/>
      <c r="AB282" s="112"/>
      <c r="AC282" s="112"/>
      <c r="AD282" s="112"/>
      <c r="AE282" s="57"/>
      <c r="AF282" s="57"/>
      <c r="AG282" s="57"/>
      <c r="AH282" s="321"/>
      <c r="AI282" s="321"/>
      <c r="AJ282" s="86"/>
      <c r="AK282" s="86"/>
      <c r="AL282" s="354"/>
      <c r="AM282" s="372"/>
      <c r="AN282" s="381"/>
      <c r="AO282" s="392" t="str">
        <f t="shared" si="66"/>
        <v/>
      </c>
      <c r="AP282" s="397" t="str">
        <f t="shared" si="80"/>
        <v/>
      </c>
      <c r="AQ282" s="402" t="str">
        <f t="shared" si="78"/>
        <v/>
      </c>
      <c r="AR282" s="407" t="str">
        <f>IF(E282="","",IF(AND(フラグ管理用!G276=2,フラグ管理用!F276=1),"error",""))</f>
        <v/>
      </c>
      <c r="AS282" s="407" t="str">
        <f>IF(E282="","",IF(AND(フラグ管理用!G276=2,フラグ管理用!E276=1),"error",""))</f>
        <v/>
      </c>
      <c r="AT282" s="415" t="str">
        <f t="shared" si="81"/>
        <v/>
      </c>
      <c r="AU282" s="422" t="str">
        <f>IF(E282="","",IF(フラグ管理用!AX276=1,"",IF(AND(フラグ管理用!E276=1,フラグ管理用!J276=1),"",IF(AND(フラグ管理用!E276=2,フラグ管理用!F276=1,フラグ管理用!J276=1),"",IF(AND(フラグ管理用!E276=2,フラグ管理用!F276=2,フラグ管理用!G276=1),"",IF(AND(フラグ管理用!E276=2,フラグ管理用!F276=2,フラグ管理用!G276=2,フラグ管理用!K276=1),"","error"))))))</f>
        <v/>
      </c>
      <c r="AV282" s="428" t="str">
        <f t="shared" si="82"/>
        <v/>
      </c>
      <c r="AW282" s="428" t="str">
        <f t="shared" si="67"/>
        <v/>
      </c>
      <c r="AX282" s="428" t="str">
        <f t="shared" si="68"/>
        <v/>
      </c>
      <c r="AY282" s="428" t="str">
        <f>IF(E282="","",IF(AND(フラグ管理用!J276=1,フラグ管理用!O276=1),"",IF(AND(フラグ管理用!K276=1,フラグ管理用!O276&gt;1,フラグ管理用!G276=1),"","error")))</f>
        <v/>
      </c>
      <c r="AZ282" s="428" t="str">
        <f>IF(E282="","",IF(AND(フラグ管理用!O276=10,ISBLANK(P282)=FALSE),"",IF(AND(フラグ管理用!O276&lt;10,ISBLANK(P282)=TRUE),"","error")))</f>
        <v/>
      </c>
      <c r="BA282" s="422" t="str">
        <f t="shared" si="69"/>
        <v/>
      </c>
      <c r="BB282" s="422" t="str">
        <f t="shared" si="83"/>
        <v/>
      </c>
      <c r="BC282" s="422" t="str">
        <f>IF(E282="","",IF(AND(フラグ管理用!F276=2,フラグ管理用!J276=1),IF(OR(U282&lt;&gt;0,V282&lt;&gt;0,W282&lt;&gt;0,X282&lt;&gt;0),"error",""),""))</f>
        <v/>
      </c>
      <c r="BD282" s="422" t="str">
        <f>IF(E282="","",IF(AND(フラグ管理用!K276=1,フラグ管理用!G276=1),IF(OR(S282&lt;&gt;0,T282&lt;&gt;0,W282&lt;&gt;0,X282&lt;&gt;0),"error",""),""))</f>
        <v/>
      </c>
      <c r="BE282" s="422" t="str">
        <f t="shared" si="84"/>
        <v/>
      </c>
      <c r="BF282" s="422" t="str">
        <f t="shared" si="85"/>
        <v/>
      </c>
      <c r="BG282" s="422"/>
      <c r="BH282" s="422" t="str">
        <f t="shared" si="70"/>
        <v/>
      </c>
      <c r="BI282" s="422" t="str">
        <f t="shared" si="71"/>
        <v/>
      </c>
      <c r="BJ282" s="422" t="str">
        <f t="shared" si="72"/>
        <v/>
      </c>
      <c r="BK282" s="422" t="str">
        <f>IF(E282="","",IF(フラグ管理用!AD276=2,IF(AND(フラグ管理用!E276=2,フラグ管理用!AA276=1),"","error"),""))</f>
        <v/>
      </c>
      <c r="BL282" s="422" t="str">
        <f>IF(E282="","",IF(AND(フラグ管理用!E276=1,フラグ管理用!K276=1,H282&lt;&gt;"妊娠出産子育て支援交付金"),"error",""))</f>
        <v/>
      </c>
      <c r="BM282" s="422"/>
      <c r="BN282" s="422" t="str">
        <f t="shared" si="73"/>
        <v/>
      </c>
      <c r="BO282" s="422" t="str">
        <f>IF(E282="","",IF(フラグ管理用!AF276=29,"error",IF(AND(フラグ管理用!AO276="事業始期_通常",フラグ管理用!AF276&lt;17),"error",IF(AND(フラグ管理用!AO276="事業始期_補助",フラグ管理用!AF276&lt;14),"error",""))))</f>
        <v/>
      </c>
      <c r="BP282" s="422" t="str">
        <f t="shared" si="74"/>
        <v/>
      </c>
      <c r="BQ282" s="422" t="str">
        <f>IF(E282="","",IF(AND(フラグ管理用!AP276="事業終期_通常",OR(フラグ管理用!AG276&lt;17,フラグ管理用!AG276&gt;28)),"error",IF(AND(フラグ管理用!AP276="事業終期_基金",フラグ管理用!AG276&lt;17),"error","")))</f>
        <v/>
      </c>
      <c r="BR282" s="422" t="str">
        <f>IF(E282="","",IF(VLOOKUP(AF282,―!$X$2:$Y$30,2,FALSE)&lt;=VLOOKUP(AG282,―!$X$2:$Y$30,2,FALSE),"","error"))</f>
        <v/>
      </c>
      <c r="BS282" s="422" t="str">
        <f t="shared" si="75"/>
        <v/>
      </c>
      <c r="BT282" s="422" t="str">
        <f t="shared" si="76"/>
        <v/>
      </c>
      <c r="BU282" s="422" t="str">
        <f>IF(E282="","",IF(AND(フラグ管理用!AQ276="予算区分_地単_通常",フラグ管理用!AL276&gt;3),"error",IF(AND(フラグ管理用!AQ276="予算区分_地単_検査等",フラグ管理用!AL276&gt;6),"error",IF(AND(フラグ管理用!AQ276="予算区分_補助",フラグ管理用!AL276&lt;7),"error",""))))</f>
        <v/>
      </c>
      <c r="BV282" s="452" t="str">
        <f>フラグ管理用!AW276</f>
        <v/>
      </c>
      <c r="BW282" s="457" t="str">
        <f t="shared" si="77"/>
        <v/>
      </c>
    </row>
    <row r="283" spans="1:75">
      <c r="A283" s="6"/>
      <c r="B283" s="14"/>
      <c r="C283" s="40">
        <v>253</v>
      </c>
      <c r="D283" s="50"/>
      <c r="E283" s="57"/>
      <c r="F283" s="57"/>
      <c r="G283" s="78"/>
      <c r="H283" s="86"/>
      <c r="I283" s="96" t="str">
        <f>IF(E283="補",VLOOKUP(H283,'事業名一覧 '!$A$3:$C$55,3,FALSE),"")</f>
        <v/>
      </c>
      <c r="J283" s="112"/>
      <c r="K283" s="112"/>
      <c r="L283" s="112"/>
      <c r="M283" s="112"/>
      <c r="N283" s="112"/>
      <c r="O283" s="112"/>
      <c r="P283" s="86"/>
      <c r="Q283" s="181" t="str">
        <f t="shared" si="65"/>
        <v/>
      </c>
      <c r="R283" s="194" t="str">
        <f t="shared" si="79"/>
        <v/>
      </c>
      <c r="S283" s="202"/>
      <c r="T283" s="213"/>
      <c r="U283" s="213"/>
      <c r="V283" s="213"/>
      <c r="W283" s="235"/>
      <c r="X283" s="235"/>
      <c r="Y283" s="213"/>
      <c r="Z283" s="213"/>
      <c r="AA283" s="86"/>
      <c r="AB283" s="112"/>
      <c r="AC283" s="112"/>
      <c r="AD283" s="112"/>
      <c r="AE283" s="57"/>
      <c r="AF283" s="57"/>
      <c r="AG283" s="57"/>
      <c r="AH283" s="321"/>
      <c r="AI283" s="321"/>
      <c r="AJ283" s="86"/>
      <c r="AK283" s="86"/>
      <c r="AL283" s="354"/>
      <c r="AM283" s="372"/>
      <c r="AN283" s="381"/>
      <c r="AO283" s="392" t="str">
        <f t="shared" si="66"/>
        <v/>
      </c>
      <c r="AP283" s="397" t="str">
        <f t="shared" si="80"/>
        <v/>
      </c>
      <c r="AQ283" s="402" t="str">
        <f t="shared" si="78"/>
        <v/>
      </c>
      <c r="AR283" s="407" t="str">
        <f>IF(E283="","",IF(AND(フラグ管理用!G277=2,フラグ管理用!F277=1),"error",""))</f>
        <v/>
      </c>
      <c r="AS283" s="407" t="str">
        <f>IF(E283="","",IF(AND(フラグ管理用!G277=2,フラグ管理用!E277=1),"error",""))</f>
        <v/>
      </c>
      <c r="AT283" s="415" t="str">
        <f t="shared" si="81"/>
        <v/>
      </c>
      <c r="AU283" s="422" t="str">
        <f>IF(E283="","",IF(フラグ管理用!AX277=1,"",IF(AND(フラグ管理用!E277=1,フラグ管理用!J277=1),"",IF(AND(フラグ管理用!E277=2,フラグ管理用!F277=1,フラグ管理用!J277=1),"",IF(AND(フラグ管理用!E277=2,フラグ管理用!F277=2,フラグ管理用!G277=1),"",IF(AND(フラグ管理用!E277=2,フラグ管理用!F277=2,フラグ管理用!G277=2,フラグ管理用!K277=1),"","error"))))))</f>
        <v/>
      </c>
      <c r="AV283" s="428" t="str">
        <f t="shared" si="82"/>
        <v/>
      </c>
      <c r="AW283" s="428" t="str">
        <f t="shared" si="67"/>
        <v/>
      </c>
      <c r="AX283" s="428" t="str">
        <f t="shared" si="68"/>
        <v/>
      </c>
      <c r="AY283" s="428" t="str">
        <f>IF(E283="","",IF(AND(フラグ管理用!J277=1,フラグ管理用!O277=1),"",IF(AND(フラグ管理用!K277=1,フラグ管理用!O277&gt;1,フラグ管理用!G277=1),"","error")))</f>
        <v/>
      </c>
      <c r="AZ283" s="428" t="str">
        <f>IF(E283="","",IF(AND(フラグ管理用!O277=10,ISBLANK(P283)=FALSE),"",IF(AND(フラグ管理用!O277&lt;10,ISBLANK(P283)=TRUE),"","error")))</f>
        <v/>
      </c>
      <c r="BA283" s="422" t="str">
        <f t="shared" si="69"/>
        <v/>
      </c>
      <c r="BB283" s="422" t="str">
        <f t="shared" si="83"/>
        <v/>
      </c>
      <c r="BC283" s="422" t="str">
        <f>IF(E283="","",IF(AND(フラグ管理用!F277=2,フラグ管理用!J277=1),IF(OR(U283&lt;&gt;0,V283&lt;&gt;0,W283&lt;&gt;0,X283&lt;&gt;0),"error",""),""))</f>
        <v/>
      </c>
      <c r="BD283" s="422" t="str">
        <f>IF(E283="","",IF(AND(フラグ管理用!K277=1,フラグ管理用!G277=1),IF(OR(S283&lt;&gt;0,T283&lt;&gt;0,W283&lt;&gt;0,X283&lt;&gt;0),"error",""),""))</f>
        <v/>
      </c>
      <c r="BE283" s="422" t="str">
        <f t="shared" si="84"/>
        <v/>
      </c>
      <c r="BF283" s="422" t="str">
        <f t="shared" si="85"/>
        <v/>
      </c>
      <c r="BG283" s="422"/>
      <c r="BH283" s="422" t="str">
        <f t="shared" si="70"/>
        <v/>
      </c>
      <c r="BI283" s="422" t="str">
        <f t="shared" si="71"/>
        <v/>
      </c>
      <c r="BJ283" s="422" t="str">
        <f t="shared" si="72"/>
        <v/>
      </c>
      <c r="BK283" s="422" t="str">
        <f>IF(E283="","",IF(フラグ管理用!AD277=2,IF(AND(フラグ管理用!E277=2,フラグ管理用!AA277=1),"","error"),""))</f>
        <v/>
      </c>
      <c r="BL283" s="422" t="str">
        <f>IF(E283="","",IF(AND(フラグ管理用!E277=1,フラグ管理用!K277=1,H283&lt;&gt;"妊娠出産子育て支援交付金"),"error",""))</f>
        <v/>
      </c>
      <c r="BM283" s="422"/>
      <c r="BN283" s="422" t="str">
        <f t="shared" si="73"/>
        <v/>
      </c>
      <c r="BO283" s="422" t="str">
        <f>IF(E283="","",IF(フラグ管理用!AF277=29,"error",IF(AND(フラグ管理用!AO277="事業始期_通常",フラグ管理用!AF277&lt;17),"error",IF(AND(フラグ管理用!AO277="事業始期_補助",フラグ管理用!AF277&lt;14),"error",""))))</f>
        <v/>
      </c>
      <c r="BP283" s="422" t="str">
        <f t="shared" si="74"/>
        <v/>
      </c>
      <c r="BQ283" s="422" t="str">
        <f>IF(E283="","",IF(AND(フラグ管理用!AP277="事業終期_通常",OR(フラグ管理用!AG277&lt;17,フラグ管理用!AG277&gt;28)),"error",IF(AND(フラグ管理用!AP277="事業終期_基金",フラグ管理用!AG277&lt;17),"error","")))</f>
        <v/>
      </c>
      <c r="BR283" s="422" t="str">
        <f>IF(E283="","",IF(VLOOKUP(AF283,―!$X$2:$Y$30,2,FALSE)&lt;=VLOOKUP(AG283,―!$X$2:$Y$30,2,FALSE),"","error"))</f>
        <v/>
      </c>
      <c r="BS283" s="422" t="str">
        <f t="shared" si="75"/>
        <v/>
      </c>
      <c r="BT283" s="422" t="str">
        <f t="shared" si="76"/>
        <v/>
      </c>
      <c r="BU283" s="422" t="str">
        <f>IF(E283="","",IF(AND(フラグ管理用!AQ277="予算区分_地単_通常",フラグ管理用!AL277&gt;3),"error",IF(AND(フラグ管理用!AQ277="予算区分_地単_検査等",フラグ管理用!AL277&gt;6),"error",IF(AND(フラグ管理用!AQ277="予算区分_補助",フラグ管理用!AL277&lt;7),"error",""))))</f>
        <v/>
      </c>
      <c r="BV283" s="452" t="str">
        <f>フラグ管理用!AW277</f>
        <v/>
      </c>
      <c r="BW283" s="457" t="str">
        <f t="shared" si="77"/>
        <v/>
      </c>
    </row>
    <row r="284" spans="1:75">
      <c r="A284" s="6"/>
      <c r="B284" s="14"/>
      <c r="C284" s="40">
        <v>254</v>
      </c>
      <c r="D284" s="50"/>
      <c r="E284" s="57"/>
      <c r="F284" s="57"/>
      <c r="G284" s="78"/>
      <c r="H284" s="86"/>
      <c r="I284" s="96" t="str">
        <f>IF(E284="補",VLOOKUP(H284,'事業名一覧 '!$A$3:$C$55,3,FALSE),"")</f>
        <v/>
      </c>
      <c r="J284" s="112"/>
      <c r="K284" s="112"/>
      <c r="L284" s="112"/>
      <c r="M284" s="112"/>
      <c r="N284" s="112"/>
      <c r="O284" s="112"/>
      <c r="P284" s="86"/>
      <c r="Q284" s="181" t="str">
        <f t="shared" si="65"/>
        <v/>
      </c>
      <c r="R284" s="194" t="str">
        <f t="shared" si="79"/>
        <v/>
      </c>
      <c r="S284" s="202"/>
      <c r="T284" s="213"/>
      <c r="U284" s="213"/>
      <c r="V284" s="213"/>
      <c r="W284" s="235"/>
      <c r="X284" s="235"/>
      <c r="Y284" s="213"/>
      <c r="Z284" s="213"/>
      <c r="AA284" s="86"/>
      <c r="AB284" s="112"/>
      <c r="AC284" s="112"/>
      <c r="AD284" s="112"/>
      <c r="AE284" s="57"/>
      <c r="AF284" s="57"/>
      <c r="AG284" s="57"/>
      <c r="AH284" s="321"/>
      <c r="AI284" s="321"/>
      <c r="AJ284" s="86"/>
      <c r="AK284" s="86"/>
      <c r="AL284" s="354"/>
      <c r="AM284" s="372"/>
      <c r="AN284" s="381"/>
      <c r="AO284" s="392" t="str">
        <f t="shared" si="66"/>
        <v/>
      </c>
      <c r="AP284" s="397" t="str">
        <f t="shared" si="80"/>
        <v/>
      </c>
      <c r="AQ284" s="402" t="str">
        <f t="shared" si="78"/>
        <v/>
      </c>
      <c r="AR284" s="407" t="str">
        <f>IF(E284="","",IF(AND(フラグ管理用!G278=2,フラグ管理用!F278=1),"error",""))</f>
        <v/>
      </c>
      <c r="AS284" s="407" t="str">
        <f>IF(E284="","",IF(AND(フラグ管理用!G278=2,フラグ管理用!E278=1),"error",""))</f>
        <v/>
      </c>
      <c r="AT284" s="415" t="str">
        <f t="shared" si="81"/>
        <v/>
      </c>
      <c r="AU284" s="422" t="str">
        <f>IF(E284="","",IF(フラグ管理用!AX278=1,"",IF(AND(フラグ管理用!E278=1,フラグ管理用!J278=1),"",IF(AND(フラグ管理用!E278=2,フラグ管理用!F278=1,フラグ管理用!J278=1),"",IF(AND(フラグ管理用!E278=2,フラグ管理用!F278=2,フラグ管理用!G278=1),"",IF(AND(フラグ管理用!E278=2,フラグ管理用!F278=2,フラグ管理用!G278=2,フラグ管理用!K278=1),"","error"))))))</f>
        <v/>
      </c>
      <c r="AV284" s="428" t="str">
        <f t="shared" si="82"/>
        <v/>
      </c>
      <c r="AW284" s="428" t="str">
        <f t="shared" si="67"/>
        <v/>
      </c>
      <c r="AX284" s="428" t="str">
        <f t="shared" si="68"/>
        <v/>
      </c>
      <c r="AY284" s="428" t="str">
        <f>IF(E284="","",IF(AND(フラグ管理用!J278=1,フラグ管理用!O278=1),"",IF(AND(フラグ管理用!K278=1,フラグ管理用!O278&gt;1,フラグ管理用!G278=1),"","error")))</f>
        <v/>
      </c>
      <c r="AZ284" s="428" t="str">
        <f>IF(E284="","",IF(AND(フラグ管理用!O278=10,ISBLANK(P284)=FALSE),"",IF(AND(フラグ管理用!O278&lt;10,ISBLANK(P284)=TRUE),"","error")))</f>
        <v/>
      </c>
      <c r="BA284" s="422" t="str">
        <f t="shared" si="69"/>
        <v/>
      </c>
      <c r="BB284" s="422" t="str">
        <f t="shared" si="83"/>
        <v/>
      </c>
      <c r="BC284" s="422" t="str">
        <f>IF(E284="","",IF(AND(フラグ管理用!F278=2,フラグ管理用!J278=1),IF(OR(U284&lt;&gt;0,V284&lt;&gt;0,W284&lt;&gt;0,X284&lt;&gt;0),"error",""),""))</f>
        <v/>
      </c>
      <c r="BD284" s="422" t="str">
        <f>IF(E284="","",IF(AND(フラグ管理用!K278=1,フラグ管理用!G278=1),IF(OR(S284&lt;&gt;0,T284&lt;&gt;0,W284&lt;&gt;0,X284&lt;&gt;0),"error",""),""))</f>
        <v/>
      </c>
      <c r="BE284" s="422" t="str">
        <f t="shared" si="84"/>
        <v/>
      </c>
      <c r="BF284" s="422" t="str">
        <f t="shared" si="85"/>
        <v/>
      </c>
      <c r="BG284" s="422"/>
      <c r="BH284" s="422" t="str">
        <f t="shared" si="70"/>
        <v/>
      </c>
      <c r="BI284" s="422" t="str">
        <f t="shared" si="71"/>
        <v/>
      </c>
      <c r="BJ284" s="422" t="str">
        <f t="shared" si="72"/>
        <v/>
      </c>
      <c r="BK284" s="422" t="str">
        <f>IF(E284="","",IF(フラグ管理用!AD278=2,IF(AND(フラグ管理用!E278=2,フラグ管理用!AA278=1),"","error"),""))</f>
        <v/>
      </c>
      <c r="BL284" s="422" t="str">
        <f>IF(E284="","",IF(AND(フラグ管理用!E278=1,フラグ管理用!K278=1,H284&lt;&gt;"妊娠出産子育て支援交付金"),"error",""))</f>
        <v/>
      </c>
      <c r="BM284" s="422"/>
      <c r="BN284" s="422" t="str">
        <f t="shared" si="73"/>
        <v/>
      </c>
      <c r="BO284" s="422" t="str">
        <f>IF(E284="","",IF(フラグ管理用!AF278=29,"error",IF(AND(フラグ管理用!AO278="事業始期_通常",フラグ管理用!AF278&lt;17),"error",IF(AND(フラグ管理用!AO278="事業始期_補助",フラグ管理用!AF278&lt;14),"error",""))))</f>
        <v/>
      </c>
      <c r="BP284" s="422" t="str">
        <f t="shared" si="74"/>
        <v/>
      </c>
      <c r="BQ284" s="422" t="str">
        <f>IF(E284="","",IF(AND(フラグ管理用!AP278="事業終期_通常",OR(フラグ管理用!AG278&lt;17,フラグ管理用!AG278&gt;28)),"error",IF(AND(フラグ管理用!AP278="事業終期_基金",フラグ管理用!AG278&lt;17),"error","")))</f>
        <v/>
      </c>
      <c r="BR284" s="422" t="str">
        <f>IF(E284="","",IF(VLOOKUP(AF284,―!$X$2:$Y$30,2,FALSE)&lt;=VLOOKUP(AG284,―!$X$2:$Y$30,2,FALSE),"","error"))</f>
        <v/>
      </c>
      <c r="BS284" s="422" t="str">
        <f t="shared" si="75"/>
        <v/>
      </c>
      <c r="BT284" s="422" t="str">
        <f t="shared" si="76"/>
        <v/>
      </c>
      <c r="BU284" s="422" t="str">
        <f>IF(E284="","",IF(AND(フラグ管理用!AQ278="予算区分_地単_通常",フラグ管理用!AL278&gt;3),"error",IF(AND(フラグ管理用!AQ278="予算区分_地単_検査等",フラグ管理用!AL278&gt;6),"error",IF(AND(フラグ管理用!AQ278="予算区分_補助",フラグ管理用!AL278&lt;7),"error",""))))</f>
        <v/>
      </c>
      <c r="BV284" s="452" t="str">
        <f>フラグ管理用!AW278</f>
        <v/>
      </c>
      <c r="BW284" s="457" t="str">
        <f t="shared" si="77"/>
        <v/>
      </c>
    </row>
    <row r="285" spans="1:75">
      <c r="A285" s="6"/>
      <c r="B285" s="14"/>
      <c r="C285" s="40">
        <v>255</v>
      </c>
      <c r="D285" s="50"/>
      <c r="E285" s="57"/>
      <c r="F285" s="57"/>
      <c r="G285" s="78"/>
      <c r="H285" s="86"/>
      <c r="I285" s="96" t="str">
        <f>IF(E285="補",VLOOKUP(H285,'事業名一覧 '!$A$3:$C$55,3,FALSE),"")</f>
        <v/>
      </c>
      <c r="J285" s="112"/>
      <c r="K285" s="112"/>
      <c r="L285" s="112"/>
      <c r="M285" s="112"/>
      <c r="N285" s="112"/>
      <c r="O285" s="112"/>
      <c r="P285" s="86"/>
      <c r="Q285" s="181" t="str">
        <f t="shared" si="65"/>
        <v/>
      </c>
      <c r="R285" s="194" t="str">
        <f t="shared" si="79"/>
        <v/>
      </c>
      <c r="S285" s="202"/>
      <c r="T285" s="213"/>
      <c r="U285" s="213"/>
      <c r="V285" s="213"/>
      <c r="W285" s="235"/>
      <c r="X285" s="235"/>
      <c r="Y285" s="213"/>
      <c r="Z285" s="213"/>
      <c r="AA285" s="86"/>
      <c r="AB285" s="112"/>
      <c r="AC285" s="112"/>
      <c r="AD285" s="112"/>
      <c r="AE285" s="57"/>
      <c r="AF285" s="57"/>
      <c r="AG285" s="57"/>
      <c r="AH285" s="321"/>
      <c r="AI285" s="321"/>
      <c r="AJ285" s="86"/>
      <c r="AK285" s="86"/>
      <c r="AL285" s="354"/>
      <c r="AM285" s="372"/>
      <c r="AN285" s="381"/>
      <c r="AO285" s="392" t="str">
        <f t="shared" si="66"/>
        <v/>
      </c>
      <c r="AP285" s="397" t="str">
        <f t="shared" si="80"/>
        <v/>
      </c>
      <c r="AQ285" s="402" t="str">
        <f t="shared" si="78"/>
        <v/>
      </c>
      <c r="AR285" s="407" t="str">
        <f>IF(E285="","",IF(AND(フラグ管理用!G279=2,フラグ管理用!F279=1),"error",""))</f>
        <v/>
      </c>
      <c r="AS285" s="407" t="str">
        <f>IF(E285="","",IF(AND(フラグ管理用!G279=2,フラグ管理用!E279=1),"error",""))</f>
        <v/>
      </c>
      <c r="AT285" s="415" t="str">
        <f t="shared" si="81"/>
        <v/>
      </c>
      <c r="AU285" s="422" t="str">
        <f>IF(E285="","",IF(フラグ管理用!AX279=1,"",IF(AND(フラグ管理用!E279=1,フラグ管理用!J279=1),"",IF(AND(フラグ管理用!E279=2,フラグ管理用!F279=1,フラグ管理用!J279=1),"",IF(AND(フラグ管理用!E279=2,フラグ管理用!F279=2,フラグ管理用!G279=1),"",IF(AND(フラグ管理用!E279=2,フラグ管理用!F279=2,フラグ管理用!G279=2,フラグ管理用!K279=1),"","error"))))))</f>
        <v/>
      </c>
      <c r="AV285" s="428" t="str">
        <f t="shared" si="82"/>
        <v/>
      </c>
      <c r="AW285" s="428" t="str">
        <f t="shared" si="67"/>
        <v/>
      </c>
      <c r="AX285" s="428" t="str">
        <f t="shared" si="68"/>
        <v/>
      </c>
      <c r="AY285" s="428" t="str">
        <f>IF(E285="","",IF(AND(フラグ管理用!J279=1,フラグ管理用!O279=1),"",IF(AND(フラグ管理用!K279=1,フラグ管理用!O279&gt;1,フラグ管理用!G279=1),"","error")))</f>
        <v/>
      </c>
      <c r="AZ285" s="428" t="str">
        <f>IF(E285="","",IF(AND(フラグ管理用!O279=10,ISBLANK(P285)=FALSE),"",IF(AND(フラグ管理用!O279&lt;10,ISBLANK(P285)=TRUE),"","error")))</f>
        <v/>
      </c>
      <c r="BA285" s="422" t="str">
        <f t="shared" si="69"/>
        <v/>
      </c>
      <c r="BB285" s="422" t="str">
        <f t="shared" si="83"/>
        <v/>
      </c>
      <c r="BC285" s="422" t="str">
        <f>IF(E285="","",IF(AND(フラグ管理用!F279=2,フラグ管理用!J279=1),IF(OR(U285&lt;&gt;0,V285&lt;&gt;0,W285&lt;&gt;0,X285&lt;&gt;0),"error",""),""))</f>
        <v/>
      </c>
      <c r="BD285" s="422" t="str">
        <f>IF(E285="","",IF(AND(フラグ管理用!K279=1,フラグ管理用!G279=1),IF(OR(S285&lt;&gt;0,T285&lt;&gt;0,W285&lt;&gt;0,X285&lt;&gt;0),"error",""),""))</f>
        <v/>
      </c>
      <c r="BE285" s="422" t="str">
        <f t="shared" si="84"/>
        <v/>
      </c>
      <c r="BF285" s="422" t="str">
        <f t="shared" si="85"/>
        <v/>
      </c>
      <c r="BG285" s="422"/>
      <c r="BH285" s="422" t="str">
        <f t="shared" si="70"/>
        <v/>
      </c>
      <c r="BI285" s="422" t="str">
        <f t="shared" si="71"/>
        <v/>
      </c>
      <c r="BJ285" s="422" t="str">
        <f t="shared" si="72"/>
        <v/>
      </c>
      <c r="BK285" s="422" t="str">
        <f>IF(E285="","",IF(フラグ管理用!AD279=2,IF(AND(フラグ管理用!E279=2,フラグ管理用!AA279=1),"","error"),""))</f>
        <v/>
      </c>
      <c r="BL285" s="422" t="str">
        <f>IF(E285="","",IF(AND(フラグ管理用!E279=1,フラグ管理用!K279=1,H285&lt;&gt;"妊娠出産子育て支援交付金"),"error",""))</f>
        <v/>
      </c>
      <c r="BM285" s="422"/>
      <c r="BN285" s="422" t="str">
        <f t="shared" si="73"/>
        <v/>
      </c>
      <c r="BO285" s="422" t="str">
        <f>IF(E285="","",IF(フラグ管理用!AF279=29,"error",IF(AND(フラグ管理用!AO279="事業始期_通常",フラグ管理用!AF279&lt;17),"error",IF(AND(フラグ管理用!AO279="事業始期_補助",フラグ管理用!AF279&lt;14),"error",""))))</f>
        <v/>
      </c>
      <c r="BP285" s="422" t="str">
        <f t="shared" si="74"/>
        <v/>
      </c>
      <c r="BQ285" s="422" t="str">
        <f>IF(E285="","",IF(AND(フラグ管理用!AP279="事業終期_通常",OR(フラグ管理用!AG279&lt;17,フラグ管理用!AG279&gt;28)),"error",IF(AND(フラグ管理用!AP279="事業終期_基金",フラグ管理用!AG279&lt;17),"error","")))</f>
        <v/>
      </c>
      <c r="BR285" s="422" t="str">
        <f>IF(E285="","",IF(VLOOKUP(AF285,―!$X$2:$Y$30,2,FALSE)&lt;=VLOOKUP(AG285,―!$X$2:$Y$30,2,FALSE),"","error"))</f>
        <v/>
      </c>
      <c r="BS285" s="422" t="str">
        <f t="shared" si="75"/>
        <v/>
      </c>
      <c r="BT285" s="422" t="str">
        <f t="shared" si="76"/>
        <v/>
      </c>
      <c r="BU285" s="422" t="str">
        <f>IF(E285="","",IF(AND(フラグ管理用!AQ279="予算区分_地単_通常",フラグ管理用!AL279&gt;3),"error",IF(AND(フラグ管理用!AQ279="予算区分_地単_検査等",フラグ管理用!AL279&gt;6),"error",IF(AND(フラグ管理用!AQ279="予算区分_補助",フラグ管理用!AL279&lt;7),"error",""))))</f>
        <v/>
      </c>
      <c r="BV285" s="452" t="str">
        <f>フラグ管理用!AW279</f>
        <v/>
      </c>
      <c r="BW285" s="457" t="str">
        <f t="shared" si="77"/>
        <v/>
      </c>
    </row>
    <row r="286" spans="1:75">
      <c r="A286" s="6"/>
      <c r="B286" s="14"/>
      <c r="C286" s="40">
        <v>256</v>
      </c>
      <c r="D286" s="50"/>
      <c r="E286" s="57"/>
      <c r="F286" s="57"/>
      <c r="G286" s="78"/>
      <c r="H286" s="86"/>
      <c r="I286" s="96" t="str">
        <f>IF(E286="補",VLOOKUP(H286,'事業名一覧 '!$A$3:$C$55,3,FALSE),"")</f>
        <v/>
      </c>
      <c r="J286" s="112"/>
      <c r="K286" s="112"/>
      <c r="L286" s="112"/>
      <c r="M286" s="112"/>
      <c r="N286" s="112"/>
      <c r="O286" s="112"/>
      <c r="P286" s="86"/>
      <c r="Q286" s="181" t="str">
        <f t="shared" si="65"/>
        <v/>
      </c>
      <c r="R286" s="194" t="str">
        <f t="shared" si="79"/>
        <v/>
      </c>
      <c r="S286" s="202"/>
      <c r="T286" s="213"/>
      <c r="U286" s="213"/>
      <c r="V286" s="213"/>
      <c r="W286" s="235"/>
      <c r="X286" s="235"/>
      <c r="Y286" s="213"/>
      <c r="Z286" s="213"/>
      <c r="AA286" s="86"/>
      <c r="AB286" s="112"/>
      <c r="AC286" s="112"/>
      <c r="AD286" s="112"/>
      <c r="AE286" s="57"/>
      <c r="AF286" s="57"/>
      <c r="AG286" s="57"/>
      <c r="AH286" s="321"/>
      <c r="AI286" s="321"/>
      <c r="AJ286" s="86"/>
      <c r="AK286" s="86"/>
      <c r="AL286" s="354"/>
      <c r="AM286" s="372"/>
      <c r="AN286" s="381"/>
      <c r="AO286" s="392" t="str">
        <f t="shared" si="66"/>
        <v/>
      </c>
      <c r="AP286" s="397" t="str">
        <f t="shared" si="80"/>
        <v/>
      </c>
      <c r="AQ286" s="402" t="str">
        <f t="shared" si="78"/>
        <v/>
      </c>
      <c r="AR286" s="407" t="str">
        <f>IF(E286="","",IF(AND(フラグ管理用!G280=2,フラグ管理用!F280=1),"error",""))</f>
        <v/>
      </c>
      <c r="AS286" s="407" t="str">
        <f>IF(E286="","",IF(AND(フラグ管理用!G280=2,フラグ管理用!E280=1),"error",""))</f>
        <v/>
      </c>
      <c r="AT286" s="415" t="str">
        <f t="shared" si="81"/>
        <v/>
      </c>
      <c r="AU286" s="422" t="str">
        <f>IF(E286="","",IF(フラグ管理用!AX280=1,"",IF(AND(フラグ管理用!E280=1,フラグ管理用!J280=1),"",IF(AND(フラグ管理用!E280=2,フラグ管理用!F280=1,フラグ管理用!J280=1),"",IF(AND(フラグ管理用!E280=2,フラグ管理用!F280=2,フラグ管理用!G280=1),"",IF(AND(フラグ管理用!E280=2,フラグ管理用!F280=2,フラグ管理用!G280=2,フラグ管理用!K280=1),"","error"))))))</f>
        <v/>
      </c>
      <c r="AV286" s="428" t="str">
        <f t="shared" si="82"/>
        <v/>
      </c>
      <c r="AW286" s="428" t="str">
        <f t="shared" si="67"/>
        <v/>
      </c>
      <c r="AX286" s="428" t="str">
        <f t="shared" si="68"/>
        <v/>
      </c>
      <c r="AY286" s="428" t="str">
        <f>IF(E286="","",IF(AND(フラグ管理用!J280=1,フラグ管理用!O280=1),"",IF(AND(フラグ管理用!K280=1,フラグ管理用!O280&gt;1,フラグ管理用!G280=1),"","error")))</f>
        <v/>
      </c>
      <c r="AZ286" s="428" t="str">
        <f>IF(E286="","",IF(AND(フラグ管理用!O280=10,ISBLANK(P286)=FALSE),"",IF(AND(フラグ管理用!O280&lt;10,ISBLANK(P286)=TRUE),"","error")))</f>
        <v/>
      </c>
      <c r="BA286" s="422" t="str">
        <f t="shared" si="69"/>
        <v/>
      </c>
      <c r="BB286" s="422" t="str">
        <f t="shared" si="83"/>
        <v/>
      </c>
      <c r="BC286" s="422" t="str">
        <f>IF(E286="","",IF(AND(フラグ管理用!F280=2,フラグ管理用!J280=1),IF(OR(U286&lt;&gt;0,V286&lt;&gt;0,W286&lt;&gt;0,X286&lt;&gt;0),"error",""),""))</f>
        <v/>
      </c>
      <c r="BD286" s="422" t="str">
        <f>IF(E286="","",IF(AND(フラグ管理用!K280=1,フラグ管理用!G280=1),IF(OR(S286&lt;&gt;0,T286&lt;&gt;0,W286&lt;&gt;0,X286&lt;&gt;0),"error",""),""))</f>
        <v/>
      </c>
      <c r="BE286" s="422" t="str">
        <f t="shared" si="84"/>
        <v/>
      </c>
      <c r="BF286" s="422" t="str">
        <f t="shared" si="85"/>
        <v/>
      </c>
      <c r="BG286" s="422"/>
      <c r="BH286" s="422" t="str">
        <f t="shared" si="70"/>
        <v/>
      </c>
      <c r="BI286" s="422" t="str">
        <f t="shared" si="71"/>
        <v/>
      </c>
      <c r="BJ286" s="422" t="str">
        <f t="shared" si="72"/>
        <v/>
      </c>
      <c r="BK286" s="422" t="str">
        <f>IF(E286="","",IF(フラグ管理用!AD280=2,IF(AND(フラグ管理用!E280=2,フラグ管理用!AA280=1),"","error"),""))</f>
        <v/>
      </c>
      <c r="BL286" s="422" t="str">
        <f>IF(E286="","",IF(AND(フラグ管理用!E280=1,フラグ管理用!K280=1,H286&lt;&gt;"妊娠出産子育て支援交付金"),"error",""))</f>
        <v/>
      </c>
      <c r="BM286" s="422"/>
      <c r="BN286" s="422" t="str">
        <f t="shared" si="73"/>
        <v/>
      </c>
      <c r="BO286" s="422" t="str">
        <f>IF(E286="","",IF(フラグ管理用!AF280=29,"error",IF(AND(フラグ管理用!AO280="事業始期_通常",フラグ管理用!AF280&lt;17),"error",IF(AND(フラグ管理用!AO280="事業始期_補助",フラグ管理用!AF280&lt;14),"error",""))))</f>
        <v/>
      </c>
      <c r="BP286" s="422" t="str">
        <f t="shared" si="74"/>
        <v/>
      </c>
      <c r="BQ286" s="422" t="str">
        <f>IF(E286="","",IF(AND(フラグ管理用!AP280="事業終期_通常",OR(フラグ管理用!AG280&lt;17,フラグ管理用!AG280&gt;28)),"error",IF(AND(フラグ管理用!AP280="事業終期_基金",フラグ管理用!AG280&lt;17),"error","")))</f>
        <v/>
      </c>
      <c r="BR286" s="422" t="str">
        <f>IF(E286="","",IF(VLOOKUP(AF286,―!$X$2:$Y$30,2,FALSE)&lt;=VLOOKUP(AG286,―!$X$2:$Y$30,2,FALSE),"","error"))</f>
        <v/>
      </c>
      <c r="BS286" s="422" t="str">
        <f t="shared" si="75"/>
        <v/>
      </c>
      <c r="BT286" s="422" t="str">
        <f t="shared" si="76"/>
        <v/>
      </c>
      <c r="BU286" s="422" t="str">
        <f>IF(E286="","",IF(AND(フラグ管理用!AQ280="予算区分_地単_通常",フラグ管理用!AL280&gt;3),"error",IF(AND(フラグ管理用!AQ280="予算区分_地単_検査等",フラグ管理用!AL280&gt;6),"error",IF(AND(フラグ管理用!AQ280="予算区分_補助",フラグ管理用!AL280&lt;7),"error",""))))</f>
        <v/>
      </c>
      <c r="BV286" s="452" t="str">
        <f>フラグ管理用!AW280</f>
        <v/>
      </c>
      <c r="BW286" s="457" t="str">
        <f t="shared" si="77"/>
        <v/>
      </c>
    </row>
    <row r="287" spans="1:75">
      <c r="A287" s="6"/>
      <c r="B287" s="14"/>
      <c r="C287" s="40">
        <v>257</v>
      </c>
      <c r="D287" s="50"/>
      <c r="E287" s="57"/>
      <c r="F287" s="57"/>
      <c r="G287" s="78"/>
      <c r="H287" s="86"/>
      <c r="I287" s="96" t="str">
        <f>IF(E287="補",VLOOKUP(H287,'事業名一覧 '!$A$3:$C$55,3,FALSE),"")</f>
        <v/>
      </c>
      <c r="J287" s="112"/>
      <c r="K287" s="112"/>
      <c r="L287" s="112"/>
      <c r="M287" s="112"/>
      <c r="N287" s="112"/>
      <c r="O287" s="112"/>
      <c r="P287" s="86"/>
      <c r="Q287" s="181" t="str">
        <f t="shared" ref="Q287:Q350" si="86">IF(E287="","",SUM(R287,Y287,Z287))</f>
        <v/>
      </c>
      <c r="R287" s="194" t="str">
        <f t="shared" si="79"/>
        <v/>
      </c>
      <c r="S287" s="202"/>
      <c r="T287" s="213"/>
      <c r="U287" s="213"/>
      <c r="V287" s="213"/>
      <c r="W287" s="235"/>
      <c r="X287" s="235"/>
      <c r="Y287" s="213"/>
      <c r="Z287" s="213"/>
      <c r="AA287" s="86"/>
      <c r="AB287" s="112"/>
      <c r="AC287" s="112"/>
      <c r="AD287" s="112"/>
      <c r="AE287" s="57"/>
      <c r="AF287" s="57"/>
      <c r="AG287" s="57"/>
      <c r="AH287" s="321"/>
      <c r="AI287" s="321"/>
      <c r="AJ287" s="86"/>
      <c r="AK287" s="86"/>
      <c r="AL287" s="354"/>
      <c r="AM287" s="372"/>
      <c r="AN287" s="381"/>
      <c r="AO287" s="392" t="str">
        <f t="shared" ref="AO287:AO350" si="87">IF(E287="","",IF(D287="","error",""))</f>
        <v/>
      </c>
      <c r="AP287" s="397" t="str">
        <f t="shared" si="80"/>
        <v/>
      </c>
      <c r="AQ287" s="402" t="str">
        <f t="shared" si="78"/>
        <v/>
      </c>
      <c r="AR287" s="407" t="str">
        <f>IF(E287="","",IF(AND(フラグ管理用!G281=2,フラグ管理用!F281=1),"error",""))</f>
        <v/>
      </c>
      <c r="AS287" s="407" t="str">
        <f>IF(E287="","",IF(AND(フラグ管理用!G281=2,フラグ管理用!E281=1),"error",""))</f>
        <v/>
      </c>
      <c r="AT287" s="415" t="str">
        <f t="shared" si="81"/>
        <v/>
      </c>
      <c r="AU287" s="422" t="str">
        <f>IF(E287="","",IF(フラグ管理用!AX281=1,"",IF(AND(フラグ管理用!E281=1,フラグ管理用!J281=1),"",IF(AND(フラグ管理用!E281=2,フラグ管理用!F281=1,フラグ管理用!J281=1),"",IF(AND(フラグ管理用!E281=2,フラグ管理用!F281=2,フラグ管理用!G281=1),"",IF(AND(フラグ管理用!E281=2,フラグ管理用!F281=2,フラグ管理用!G281=2,フラグ管理用!K281=1),"","error"))))))</f>
        <v/>
      </c>
      <c r="AV287" s="428" t="str">
        <f t="shared" si="82"/>
        <v/>
      </c>
      <c r="AW287" s="428" t="str">
        <f t="shared" ref="AW287:AW350" si="88">IF(E287="","",IF(OR(L287="",M287="",N287=""),"error",""))</f>
        <v/>
      </c>
      <c r="AX287" s="428" t="str">
        <f t="shared" ref="AX287:AX350" si="89">IF(E287="","",IF(O287="","error",""))</f>
        <v/>
      </c>
      <c r="AY287" s="428" t="str">
        <f>IF(E287="","",IF(AND(フラグ管理用!J281=1,フラグ管理用!O281=1),"",IF(AND(フラグ管理用!K281=1,フラグ管理用!O281&gt;1,フラグ管理用!G281=1),"","error")))</f>
        <v/>
      </c>
      <c r="AZ287" s="428" t="str">
        <f>IF(E287="","",IF(AND(フラグ管理用!O281=10,ISBLANK(P287)=FALSE),"",IF(AND(フラグ管理用!O281&lt;10,ISBLANK(P287)=TRUE),"","error")))</f>
        <v/>
      </c>
      <c r="BA287" s="422" t="str">
        <f t="shared" ref="BA287:BA350" si="90">IF(E287="","",IF(E287="単",IF(Y287&lt;&gt;0,"error",""),""))</f>
        <v/>
      </c>
      <c r="BB287" s="422" t="str">
        <f t="shared" si="83"/>
        <v/>
      </c>
      <c r="BC287" s="422" t="str">
        <f>IF(E287="","",IF(AND(フラグ管理用!F281=2,フラグ管理用!J281=1),IF(OR(U287&lt;&gt;0,V287&lt;&gt;0,W287&lt;&gt;0,X287&lt;&gt;0),"error",""),""))</f>
        <v/>
      </c>
      <c r="BD287" s="422" t="str">
        <f>IF(E287="","",IF(AND(フラグ管理用!K281=1,フラグ管理用!G281=1),IF(OR(S287&lt;&gt;0,T287&lt;&gt;0,W287&lt;&gt;0,X287&lt;&gt;0),"error",""),""))</f>
        <v/>
      </c>
      <c r="BE287" s="422" t="str">
        <f t="shared" si="84"/>
        <v/>
      </c>
      <c r="BF287" s="422" t="str">
        <f t="shared" si="85"/>
        <v/>
      </c>
      <c r="BG287" s="422"/>
      <c r="BH287" s="422" t="str">
        <f t="shared" ref="BH287:BH350" si="91">IF(E287="","",IF(R287&gt;0,"","error"))</f>
        <v/>
      </c>
      <c r="BI287" s="422" t="str">
        <f t="shared" ref="BI287:BI350" si="92">IF(E287="","",IF(R287=INT(R287),"","error"))</f>
        <v/>
      </c>
      <c r="BJ287" s="422" t="str">
        <f t="shared" ref="BJ287:BJ350" si="93">IF(E287="","",IF(OR(AB287="",AC287="",AD287="",AE287=""),"error",""))</f>
        <v/>
      </c>
      <c r="BK287" s="422" t="str">
        <f>IF(E287="","",IF(フラグ管理用!AD281=2,IF(AND(フラグ管理用!E281=2,フラグ管理用!AA281=1),"","error"),""))</f>
        <v/>
      </c>
      <c r="BL287" s="422" t="str">
        <f>IF(E287="","",IF(AND(フラグ管理用!E281=1,フラグ管理用!K281=1,H287&lt;&gt;"妊娠出産子育て支援交付金"),"error",""))</f>
        <v/>
      </c>
      <c r="BM287" s="422"/>
      <c r="BN287" s="422" t="str">
        <f t="shared" ref="BN287:BN350" si="94">IF(E287="","",IF(AF287="","error",""))</f>
        <v/>
      </c>
      <c r="BO287" s="422" t="str">
        <f>IF(E287="","",IF(フラグ管理用!AF281=29,"error",IF(AND(フラグ管理用!AO281="事業始期_通常",フラグ管理用!AF281&lt;17),"error",IF(AND(フラグ管理用!AO281="事業始期_補助",フラグ管理用!AF281&lt;14),"error",""))))</f>
        <v/>
      </c>
      <c r="BP287" s="422" t="str">
        <f t="shared" ref="BP287:BP350" si="95">IF(E287="","",IF(AG287="","error",""))</f>
        <v/>
      </c>
      <c r="BQ287" s="422" t="str">
        <f>IF(E287="","",IF(AND(フラグ管理用!AP281="事業終期_通常",OR(フラグ管理用!AG281&lt;17,フラグ管理用!AG281&gt;28)),"error",IF(AND(フラグ管理用!AP281="事業終期_基金",フラグ管理用!AG281&lt;17),"error","")))</f>
        <v/>
      </c>
      <c r="BR287" s="422" t="str">
        <f>IF(E287="","",IF(VLOOKUP(AF287,―!$X$2:$Y$30,2,FALSE)&lt;=VLOOKUP(AG287,―!$X$2:$Y$30,2,FALSE),"","error"))</f>
        <v/>
      </c>
      <c r="BS287" s="422" t="str">
        <f t="shared" ref="BS287:BS350" si="96">IF(E287="","",IF(OR(AH287="",AI287=""),"error",""))</f>
        <v/>
      </c>
      <c r="BT287" s="422" t="str">
        <f t="shared" ref="BT287:BT350" si="97">IF(E287="","",IF(AL287="","error",""))</f>
        <v/>
      </c>
      <c r="BU287" s="422" t="str">
        <f>IF(E287="","",IF(AND(フラグ管理用!AQ281="予算区分_地単_通常",フラグ管理用!AL281&gt;3),"error",IF(AND(フラグ管理用!AQ281="予算区分_地単_検査等",フラグ管理用!AL281&gt;6),"error",IF(AND(フラグ管理用!AQ281="予算区分_補助",フラグ管理用!AL281&lt;7),"error",""))))</f>
        <v/>
      </c>
      <c r="BV287" s="452" t="str">
        <f>フラグ管理用!AW281</f>
        <v/>
      </c>
      <c r="BW287" s="457" t="str">
        <f t="shared" ref="BW287:BW350" si="98">IF(AND(E287="",OR(D287&lt;&gt;"",F287&lt;&gt;"",G287&lt;&gt;"",H287&lt;&gt;"",J287&lt;&gt;"",K287&lt;&gt;"",L287&lt;&gt;"",M287&lt;&gt;"",N287&lt;&gt;"",O287&lt;&gt;"",P287&lt;&gt;"",S287&lt;&gt;"",T287&lt;&gt;"",U287&lt;&gt;"",V287&lt;&gt;"",W287&lt;&gt;"",X287&lt;&gt;"",Y287&lt;&gt;"",Z287&lt;&gt;"",AA287&lt;&gt;"",AB287&lt;&gt;"",AC287&lt;&gt;"",AD287&lt;&gt;"",AE287&lt;&gt;"",AF287&lt;&gt;"",AG287&lt;&gt;"",AH287&lt;&gt;"",AI287&lt;&gt;"",AJ287&lt;&gt;"",AK287&lt;&gt;"",AL287&lt;&gt;"")),"error","")</f>
        <v/>
      </c>
    </row>
    <row r="288" spans="1:75">
      <c r="A288" s="6"/>
      <c r="B288" s="14"/>
      <c r="C288" s="40">
        <v>258</v>
      </c>
      <c r="D288" s="50"/>
      <c r="E288" s="57"/>
      <c r="F288" s="57"/>
      <c r="G288" s="78"/>
      <c r="H288" s="86"/>
      <c r="I288" s="96" t="str">
        <f>IF(E288="補",VLOOKUP(H288,'事業名一覧 '!$A$3:$C$55,3,FALSE),"")</f>
        <v/>
      </c>
      <c r="J288" s="112"/>
      <c r="K288" s="112"/>
      <c r="L288" s="112"/>
      <c r="M288" s="112"/>
      <c r="N288" s="112"/>
      <c r="O288" s="112"/>
      <c r="P288" s="86"/>
      <c r="Q288" s="181" t="str">
        <f t="shared" si="86"/>
        <v/>
      </c>
      <c r="R288" s="194" t="str">
        <f t="shared" si="79"/>
        <v/>
      </c>
      <c r="S288" s="202"/>
      <c r="T288" s="213"/>
      <c r="U288" s="213"/>
      <c r="V288" s="213"/>
      <c r="W288" s="235"/>
      <c r="X288" s="235"/>
      <c r="Y288" s="213"/>
      <c r="Z288" s="213"/>
      <c r="AA288" s="86"/>
      <c r="AB288" s="112"/>
      <c r="AC288" s="112"/>
      <c r="AD288" s="112"/>
      <c r="AE288" s="57"/>
      <c r="AF288" s="57"/>
      <c r="AG288" s="57"/>
      <c r="AH288" s="321"/>
      <c r="AI288" s="321"/>
      <c r="AJ288" s="86"/>
      <c r="AK288" s="86"/>
      <c r="AL288" s="354"/>
      <c r="AM288" s="372"/>
      <c r="AN288" s="381"/>
      <c r="AO288" s="392" t="str">
        <f t="shared" si="87"/>
        <v/>
      </c>
      <c r="AP288" s="397" t="str">
        <f t="shared" si="80"/>
        <v/>
      </c>
      <c r="AQ288" s="402" t="str">
        <f t="shared" si="78"/>
        <v/>
      </c>
      <c r="AR288" s="407" t="str">
        <f>IF(E288="","",IF(AND(フラグ管理用!G282=2,フラグ管理用!F282=1),"error",""))</f>
        <v/>
      </c>
      <c r="AS288" s="407" t="str">
        <f>IF(E288="","",IF(AND(フラグ管理用!G282=2,フラグ管理用!E282=1),"error",""))</f>
        <v/>
      </c>
      <c r="AT288" s="415" t="str">
        <f t="shared" si="81"/>
        <v/>
      </c>
      <c r="AU288" s="422" t="str">
        <f>IF(E288="","",IF(フラグ管理用!AX282=1,"",IF(AND(フラグ管理用!E282=1,フラグ管理用!J282=1),"",IF(AND(フラグ管理用!E282=2,フラグ管理用!F282=1,フラグ管理用!J282=1),"",IF(AND(フラグ管理用!E282=2,フラグ管理用!F282=2,フラグ管理用!G282=1),"",IF(AND(フラグ管理用!E282=2,フラグ管理用!F282=2,フラグ管理用!G282=2,フラグ管理用!K282=1),"","error"))))))</f>
        <v/>
      </c>
      <c r="AV288" s="428" t="str">
        <f t="shared" si="82"/>
        <v/>
      </c>
      <c r="AW288" s="428" t="str">
        <f t="shared" si="88"/>
        <v/>
      </c>
      <c r="AX288" s="428" t="str">
        <f t="shared" si="89"/>
        <v/>
      </c>
      <c r="AY288" s="428" t="str">
        <f>IF(E288="","",IF(AND(フラグ管理用!J282=1,フラグ管理用!O282=1),"",IF(AND(フラグ管理用!K282=1,フラグ管理用!O282&gt;1,フラグ管理用!G282=1),"","error")))</f>
        <v/>
      </c>
      <c r="AZ288" s="428" t="str">
        <f>IF(E288="","",IF(AND(フラグ管理用!O282=10,ISBLANK(P288)=FALSE),"",IF(AND(フラグ管理用!O282&lt;10,ISBLANK(P288)=TRUE),"","error")))</f>
        <v/>
      </c>
      <c r="BA288" s="422" t="str">
        <f t="shared" si="90"/>
        <v/>
      </c>
      <c r="BB288" s="422" t="str">
        <f t="shared" si="83"/>
        <v/>
      </c>
      <c r="BC288" s="422" t="str">
        <f>IF(E288="","",IF(AND(フラグ管理用!F282=2,フラグ管理用!J282=1),IF(OR(U288&lt;&gt;0,V288&lt;&gt;0,W288&lt;&gt;0,X288&lt;&gt;0),"error",""),""))</f>
        <v/>
      </c>
      <c r="BD288" s="422" t="str">
        <f>IF(E288="","",IF(AND(フラグ管理用!K282=1,フラグ管理用!G282=1),IF(OR(S288&lt;&gt;0,T288&lt;&gt;0,W288&lt;&gt;0,X288&lt;&gt;0),"error",""),""))</f>
        <v/>
      </c>
      <c r="BE288" s="422" t="str">
        <f t="shared" si="84"/>
        <v/>
      </c>
      <c r="BF288" s="422" t="str">
        <f t="shared" si="85"/>
        <v/>
      </c>
      <c r="BG288" s="422"/>
      <c r="BH288" s="422" t="str">
        <f t="shared" si="91"/>
        <v/>
      </c>
      <c r="BI288" s="422" t="str">
        <f t="shared" si="92"/>
        <v/>
      </c>
      <c r="BJ288" s="422" t="str">
        <f t="shared" si="93"/>
        <v/>
      </c>
      <c r="BK288" s="422" t="str">
        <f>IF(E288="","",IF(フラグ管理用!AD282=2,IF(AND(フラグ管理用!E282=2,フラグ管理用!AA282=1),"","error"),""))</f>
        <v/>
      </c>
      <c r="BL288" s="422" t="str">
        <f>IF(E288="","",IF(AND(フラグ管理用!E282=1,フラグ管理用!K282=1,H288&lt;&gt;"妊娠出産子育て支援交付金"),"error",""))</f>
        <v/>
      </c>
      <c r="BM288" s="422"/>
      <c r="BN288" s="422" t="str">
        <f t="shared" si="94"/>
        <v/>
      </c>
      <c r="BO288" s="422" t="str">
        <f>IF(E288="","",IF(フラグ管理用!AF282=29,"error",IF(AND(フラグ管理用!AO282="事業始期_通常",フラグ管理用!AF282&lt;17),"error",IF(AND(フラグ管理用!AO282="事業始期_補助",フラグ管理用!AF282&lt;14),"error",""))))</f>
        <v/>
      </c>
      <c r="BP288" s="422" t="str">
        <f t="shared" si="95"/>
        <v/>
      </c>
      <c r="BQ288" s="422" t="str">
        <f>IF(E288="","",IF(AND(フラグ管理用!AP282="事業終期_通常",OR(フラグ管理用!AG282&lt;17,フラグ管理用!AG282&gt;28)),"error",IF(AND(フラグ管理用!AP282="事業終期_基金",フラグ管理用!AG282&lt;17),"error","")))</f>
        <v/>
      </c>
      <c r="BR288" s="422" t="str">
        <f>IF(E288="","",IF(VLOOKUP(AF288,―!$X$2:$Y$30,2,FALSE)&lt;=VLOOKUP(AG288,―!$X$2:$Y$30,2,FALSE),"","error"))</f>
        <v/>
      </c>
      <c r="BS288" s="422" t="str">
        <f t="shared" si="96"/>
        <v/>
      </c>
      <c r="BT288" s="422" t="str">
        <f t="shared" si="97"/>
        <v/>
      </c>
      <c r="BU288" s="422" t="str">
        <f>IF(E288="","",IF(AND(フラグ管理用!AQ282="予算区分_地単_通常",フラグ管理用!AL282&gt;3),"error",IF(AND(フラグ管理用!AQ282="予算区分_地単_検査等",フラグ管理用!AL282&gt;6),"error",IF(AND(フラグ管理用!AQ282="予算区分_補助",フラグ管理用!AL282&lt;7),"error",""))))</f>
        <v/>
      </c>
      <c r="BV288" s="452" t="str">
        <f>フラグ管理用!AW282</f>
        <v/>
      </c>
      <c r="BW288" s="457" t="str">
        <f t="shared" si="98"/>
        <v/>
      </c>
    </row>
    <row r="289" spans="1:75">
      <c r="A289" s="6"/>
      <c r="B289" s="14"/>
      <c r="C289" s="40">
        <v>259</v>
      </c>
      <c r="D289" s="50"/>
      <c r="E289" s="57"/>
      <c r="F289" s="57"/>
      <c r="G289" s="78"/>
      <c r="H289" s="86"/>
      <c r="I289" s="96" t="str">
        <f>IF(E289="補",VLOOKUP(H289,'事業名一覧 '!$A$3:$C$55,3,FALSE),"")</f>
        <v/>
      </c>
      <c r="J289" s="112"/>
      <c r="K289" s="112"/>
      <c r="L289" s="112"/>
      <c r="M289" s="112"/>
      <c r="N289" s="112"/>
      <c r="O289" s="112"/>
      <c r="P289" s="86"/>
      <c r="Q289" s="181" t="str">
        <f t="shared" si="86"/>
        <v/>
      </c>
      <c r="R289" s="194" t="str">
        <f t="shared" si="79"/>
        <v/>
      </c>
      <c r="S289" s="202"/>
      <c r="T289" s="213"/>
      <c r="U289" s="213"/>
      <c r="V289" s="213"/>
      <c r="W289" s="235"/>
      <c r="X289" s="235"/>
      <c r="Y289" s="213"/>
      <c r="Z289" s="213"/>
      <c r="AA289" s="86"/>
      <c r="AB289" s="112"/>
      <c r="AC289" s="112"/>
      <c r="AD289" s="112"/>
      <c r="AE289" s="57"/>
      <c r="AF289" s="57"/>
      <c r="AG289" s="57"/>
      <c r="AH289" s="321"/>
      <c r="AI289" s="321"/>
      <c r="AJ289" s="86"/>
      <c r="AK289" s="86"/>
      <c r="AL289" s="354"/>
      <c r="AM289" s="372"/>
      <c r="AN289" s="381"/>
      <c r="AO289" s="392" t="str">
        <f t="shared" si="87"/>
        <v/>
      </c>
      <c r="AP289" s="397" t="str">
        <f t="shared" si="80"/>
        <v/>
      </c>
      <c r="AQ289" s="402" t="str">
        <f t="shared" ref="AQ289:AQ352" si="99">IF(E289="","",IF(G289="","error",""))</f>
        <v/>
      </c>
      <c r="AR289" s="407" t="str">
        <f>IF(E289="","",IF(AND(フラグ管理用!G283=2,フラグ管理用!F283=1),"error",""))</f>
        <v/>
      </c>
      <c r="AS289" s="407" t="str">
        <f>IF(E289="","",IF(AND(フラグ管理用!G283=2,フラグ管理用!E283=1),"error",""))</f>
        <v/>
      </c>
      <c r="AT289" s="415" t="str">
        <f t="shared" si="81"/>
        <v/>
      </c>
      <c r="AU289" s="422" t="str">
        <f>IF(E289="","",IF(フラグ管理用!AX283=1,"",IF(AND(フラグ管理用!E283=1,フラグ管理用!J283=1),"",IF(AND(フラグ管理用!E283=2,フラグ管理用!F283=1,フラグ管理用!J283=1),"",IF(AND(フラグ管理用!E283=2,フラグ管理用!F283=2,フラグ管理用!G283=1),"",IF(AND(フラグ管理用!E283=2,フラグ管理用!F283=2,フラグ管理用!G283=2,フラグ管理用!K283=1),"","error"))))))</f>
        <v/>
      </c>
      <c r="AV289" s="428" t="str">
        <f t="shared" si="82"/>
        <v/>
      </c>
      <c r="AW289" s="428" t="str">
        <f t="shared" si="88"/>
        <v/>
      </c>
      <c r="AX289" s="428" t="str">
        <f t="shared" si="89"/>
        <v/>
      </c>
      <c r="AY289" s="428" t="str">
        <f>IF(E289="","",IF(AND(フラグ管理用!J283=1,フラグ管理用!O283=1),"",IF(AND(フラグ管理用!K283=1,フラグ管理用!O283&gt;1,フラグ管理用!G283=1),"","error")))</f>
        <v/>
      </c>
      <c r="AZ289" s="428" t="str">
        <f>IF(E289="","",IF(AND(フラグ管理用!O283=10,ISBLANK(P289)=FALSE),"",IF(AND(フラグ管理用!O283&lt;10,ISBLANK(P289)=TRUE),"","error")))</f>
        <v/>
      </c>
      <c r="BA289" s="422" t="str">
        <f t="shared" si="90"/>
        <v/>
      </c>
      <c r="BB289" s="422" t="str">
        <f t="shared" si="83"/>
        <v/>
      </c>
      <c r="BC289" s="422" t="str">
        <f>IF(E289="","",IF(AND(フラグ管理用!F283=2,フラグ管理用!J283=1),IF(OR(U289&lt;&gt;0,V289&lt;&gt;0,W289&lt;&gt;0,X289&lt;&gt;0),"error",""),""))</f>
        <v/>
      </c>
      <c r="BD289" s="422" t="str">
        <f>IF(E289="","",IF(AND(フラグ管理用!K283=1,フラグ管理用!G283=1),IF(OR(S289&lt;&gt;0,T289&lt;&gt;0,W289&lt;&gt;0,X289&lt;&gt;0),"error",""),""))</f>
        <v/>
      </c>
      <c r="BE289" s="422" t="str">
        <f t="shared" si="84"/>
        <v/>
      </c>
      <c r="BF289" s="422" t="str">
        <f t="shared" si="85"/>
        <v/>
      </c>
      <c r="BG289" s="422"/>
      <c r="BH289" s="422" t="str">
        <f t="shared" si="91"/>
        <v/>
      </c>
      <c r="BI289" s="422" t="str">
        <f t="shared" si="92"/>
        <v/>
      </c>
      <c r="BJ289" s="422" t="str">
        <f t="shared" si="93"/>
        <v/>
      </c>
      <c r="BK289" s="422" t="str">
        <f>IF(E289="","",IF(フラグ管理用!AD283=2,IF(AND(フラグ管理用!E283=2,フラグ管理用!AA283=1),"","error"),""))</f>
        <v/>
      </c>
      <c r="BL289" s="422" t="str">
        <f>IF(E289="","",IF(AND(フラグ管理用!E283=1,フラグ管理用!K283=1,H289&lt;&gt;"妊娠出産子育て支援交付金"),"error",""))</f>
        <v/>
      </c>
      <c r="BM289" s="422"/>
      <c r="BN289" s="422" t="str">
        <f t="shared" si="94"/>
        <v/>
      </c>
      <c r="BO289" s="422" t="str">
        <f>IF(E289="","",IF(フラグ管理用!AF283=29,"error",IF(AND(フラグ管理用!AO283="事業始期_通常",フラグ管理用!AF283&lt;17),"error",IF(AND(フラグ管理用!AO283="事業始期_補助",フラグ管理用!AF283&lt;14),"error",""))))</f>
        <v/>
      </c>
      <c r="BP289" s="422" t="str">
        <f t="shared" si="95"/>
        <v/>
      </c>
      <c r="BQ289" s="422" t="str">
        <f>IF(E289="","",IF(AND(フラグ管理用!AP283="事業終期_通常",OR(フラグ管理用!AG283&lt;17,フラグ管理用!AG283&gt;28)),"error",IF(AND(フラグ管理用!AP283="事業終期_基金",フラグ管理用!AG283&lt;17),"error","")))</f>
        <v/>
      </c>
      <c r="BR289" s="422" t="str">
        <f>IF(E289="","",IF(VLOOKUP(AF289,―!$X$2:$Y$30,2,FALSE)&lt;=VLOOKUP(AG289,―!$X$2:$Y$30,2,FALSE),"","error"))</f>
        <v/>
      </c>
      <c r="BS289" s="422" t="str">
        <f t="shared" si="96"/>
        <v/>
      </c>
      <c r="BT289" s="422" t="str">
        <f t="shared" si="97"/>
        <v/>
      </c>
      <c r="BU289" s="422" t="str">
        <f>IF(E289="","",IF(AND(フラグ管理用!AQ283="予算区分_地単_通常",フラグ管理用!AL283&gt;3),"error",IF(AND(フラグ管理用!AQ283="予算区分_地単_検査等",フラグ管理用!AL283&gt;6),"error",IF(AND(フラグ管理用!AQ283="予算区分_補助",フラグ管理用!AL283&lt;7),"error",""))))</f>
        <v/>
      </c>
      <c r="BV289" s="452" t="str">
        <f>フラグ管理用!AW283</f>
        <v/>
      </c>
      <c r="BW289" s="457" t="str">
        <f t="shared" si="98"/>
        <v/>
      </c>
    </row>
    <row r="290" spans="1:75">
      <c r="A290" s="6"/>
      <c r="B290" s="14"/>
      <c r="C290" s="40">
        <v>260</v>
      </c>
      <c r="D290" s="50"/>
      <c r="E290" s="57"/>
      <c r="F290" s="57"/>
      <c r="G290" s="78"/>
      <c r="H290" s="86"/>
      <c r="I290" s="96" t="str">
        <f>IF(E290="補",VLOOKUP(H290,'事業名一覧 '!$A$3:$C$55,3,FALSE),"")</f>
        <v/>
      </c>
      <c r="J290" s="112"/>
      <c r="K290" s="112"/>
      <c r="L290" s="112"/>
      <c r="M290" s="112"/>
      <c r="N290" s="112"/>
      <c r="O290" s="112"/>
      <c r="P290" s="86"/>
      <c r="Q290" s="181" t="str">
        <f t="shared" si="86"/>
        <v/>
      </c>
      <c r="R290" s="194" t="str">
        <f t="shared" si="79"/>
        <v/>
      </c>
      <c r="S290" s="202"/>
      <c r="T290" s="213"/>
      <c r="U290" s="213"/>
      <c r="V290" s="213"/>
      <c r="W290" s="235"/>
      <c r="X290" s="235"/>
      <c r="Y290" s="213"/>
      <c r="Z290" s="213"/>
      <c r="AA290" s="86"/>
      <c r="AB290" s="112"/>
      <c r="AC290" s="112"/>
      <c r="AD290" s="112"/>
      <c r="AE290" s="57"/>
      <c r="AF290" s="57"/>
      <c r="AG290" s="57"/>
      <c r="AH290" s="321"/>
      <c r="AI290" s="321"/>
      <c r="AJ290" s="86"/>
      <c r="AK290" s="86"/>
      <c r="AL290" s="354"/>
      <c r="AM290" s="372"/>
      <c r="AN290" s="381"/>
      <c r="AO290" s="392" t="str">
        <f t="shared" si="87"/>
        <v/>
      </c>
      <c r="AP290" s="397" t="str">
        <f t="shared" si="80"/>
        <v/>
      </c>
      <c r="AQ290" s="402" t="str">
        <f t="shared" si="99"/>
        <v/>
      </c>
      <c r="AR290" s="407" t="str">
        <f>IF(E290="","",IF(AND(フラグ管理用!G284=2,フラグ管理用!F284=1),"error",""))</f>
        <v/>
      </c>
      <c r="AS290" s="407" t="str">
        <f>IF(E290="","",IF(AND(フラグ管理用!G284=2,フラグ管理用!E284=1),"error",""))</f>
        <v/>
      </c>
      <c r="AT290" s="415" t="str">
        <f t="shared" si="81"/>
        <v/>
      </c>
      <c r="AU290" s="422" t="str">
        <f>IF(E290="","",IF(フラグ管理用!AX284=1,"",IF(AND(フラグ管理用!E284=1,フラグ管理用!J284=1),"",IF(AND(フラグ管理用!E284=2,フラグ管理用!F284=1,フラグ管理用!J284=1),"",IF(AND(フラグ管理用!E284=2,フラグ管理用!F284=2,フラグ管理用!G284=1),"",IF(AND(フラグ管理用!E284=2,フラグ管理用!F284=2,フラグ管理用!G284=2,フラグ管理用!K284=1),"","error"))))))</f>
        <v/>
      </c>
      <c r="AV290" s="428" t="str">
        <f t="shared" si="82"/>
        <v/>
      </c>
      <c r="AW290" s="428" t="str">
        <f t="shared" si="88"/>
        <v/>
      </c>
      <c r="AX290" s="428" t="str">
        <f t="shared" si="89"/>
        <v/>
      </c>
      <c r="AY290" s="428" t="str">
        <f>IF(E290="","",IF(AND(フラグ管理用!J284=1,フラグ管理用!O284=1),"",IF(AND(フラグ管理用!K284=1,フラグ管理用!O284&gt;1,フラグ管理用!G284=1),"","error")))</f>
        <v/>
      </c>
      <c r="AZ290" s="428" t="str">
        <f>IF(E290="","",IF(AND(フラグ管理用!O284=10,ISBLANK(P290)=FALSE),"",IF(AND(フラグ管理用!O284&lt;10,ISBLANK(P290)=TRUE),"","error")))</f>
        <v/>
      </c>
      <c r="BA290" s="422" t="str">
        <f t="shared" si="90"/>
        <v/>
      </c>
      <c r="BB290" s="422" t="str">
        <f t="shared" si="83"/>
        <v/>
      </c>
      <c r="BC290" s="422" t="str">
        <f>IF(E290="","",IF(AND(フラグ管理用!F284=2,フラグ管理用!J284=1),IF(OR(U290&lt;&gt;0,V290&lt;&gt;0,W290&lt;&gt;0,X290&lt;&gt;0),"error",""),""))</f>
        <v/>
      </c>
      <c r="BD290" s="422" t="str">
        <f>IF(E290="","",IF(AND(フラグ管理用!K284=1,フラグ管理用!G284=1),IF(OR(S290&lt;&gt;0,T290&lt;&gt;0,W290&lt;&gt;0,X290&lt;&gt;0),"error",""),""))</f>
        <v/>
      </c>
      <c r="BE290" s="422" t="str">
        <f t="shared" si="84"/>
        <v/>
      </c>
      <c r="BF290" s="422" t="str">
        <f t="shared" si="85"/>
        <v/>
      </c>
      <c r="BG290" s="422"/>
      <c r="BH290" s="422" t="str">
        <f t="shared" si="91"/>
        <v/>
      </c>
      <c r="BI290" s="422" t="str">
        <f t="shared" si="92"/>
        <v/>
      </c>
      <c r="BJ290" s="422" t="str">
        <f t="shared" si="93"/>
        <v/>
      </c>
      <c r="BK290" s="422" t="str">
        <f>IF(E290="","",IF(フラグ管理用!AD284=2,IF(AND(フラグ管理用!E284=2,フラグ管理用!AA284=1),"","error"),""))</f>
        <v/>
      </c>
      <c r="BL290" s="422" t="str">
        <f>IF(E290="","",IF(AND(フラグ管理用!E284=1,フラグ管理用!K284=1,H290&lt;&gt;"妊娠出産子育て支援交付金"),"error",""))</f>
        <v/>
      </c>
      <c r="BM290" s="422"/>
      <c r="BN290" s="422" t="str">
        <f t="shared" si="94"/>
        <v/>
      </c>
      <c r="BO290" s="422" t="str">
        <f>IF(E290="","",IF(フラグ管理用!AF284=29,"error",IF(AND(フラグ管理用!AO284="事業始期_通常",フラグ管理用!AF284&lt;17),"error",IF(AND(フラグ管理用!AO284="事業始期_補助",フラグ管理用!AF284&lt;14),"error",""))))</f>
        <v/>
      </c>
      <c r="BP290" s="422" t="str">
        <f t="shared" si="95"/>
        <v/>
      </c>
      <c r="BQ290" s="422" t="str">
        <f>IF(E290="","",IF(AND(フラグ管理用!AP284="事業終期_通常",OR(フラグ管理用!AG284&lt;17,フラグ管理用!AG284&gt;28)),"error",IF(AND(フラグ管理用!AP284="事業終期_基金",フラグ管理用!AG284&lt;17),"error","")))</f>
        <v/>
      </c>
      <c r="BR290" s="422" t="str">
        <f>IF(E290="","",IF(VLOOKUP(AF290,―!$X$2:$Y$30,2,FALSE)&lt;=VLOOKUP(AG290,―!$X$2:$Y$30,2,FALSE),"","error"))</f>
        <v/>
      </c>
      <c r="BS290" s="422" t="str">
        <f t="shared" si="96"/>
        <v/>
      </c>
      <c r="BT290" s="422" t="str">
        <f t="shared" si="97"/>
        <v/>
      </c>
      <c r="BU290" s="422" t="str">
        <f>IF(E290="","",IF(AND(フラグ管理用!AQ284="予算区分_地単_通常",フラグ管理用!AL284&gt;3),"error",IF(AND(フラグ管理用!AQ284="予算区分_地単_検査等",フラグ管理用!AL284&gt;6),"error",IF(AND(フラグ管理用!AQ284="予算区分_補助",フラグ管理用!AL284&lt;7),"error",""))))</f>
        <v/>
      </c>
      <c r="BV290" s="452" t="str">
        <f>フラグ管理用!AW284</f>
        <v/>
      </c>
      <c r="BW290" s="457" t="str">
        <f t="shared" si="98"/>
        <v/>
      </c>
    </row>
    <row r="291" spans="1:75">
      <c r="A291" s="6"/>
      <c r="B291" s="14"/>
      <c r="C291" s="40">
        <v>261</v>
      </c>
      <c r="D291" s="50"/>
      <c r="E291" s="57"/>
      <c r="F291" s="57"/>
      <c r="G291" s="78"/>
      <c r="H291" s="86"/>
      <c r="I291" s="96" t="str">
        <f>IF(E291="補",VLOOKUP(H291,'事業名一覧 '!$A$3:$C$55,3,FALSE),"")</f>
        <v/>
      </c>
      <c r="J291" s="112"/>
      <c r="K291" s="112"/>
      <c r="L291" s="112"/>
      <c r="M291" s="112"/>
      <c r="N291" s="112"/>
      <c r="O291" s="112"/>
      <c r="P291" s="86"/>
      <c r="Q291" s="181" t="str">
        <f t="shared" si="86"/>
        <v/>
      </c>
      <c r="R291" s="194" t="str">
        <f t="shared" si="79"/>
        <v/>
      </c>
      <c r="S291" s="202"/>
      <c r="T291" s="213"/>
      <c r="U291" s="213"/>
      <c r="V291" s="213"/>
      <c r="W291" s="235"/>
      <c r="X291" s="235"/>
      <c r="Y291" s="213"/>
      <c r="Z291" s="213"/>
      <c r="AA291" s="86"/>
      <c r="AB291" s="112"/>
      <c r="AC291" s="112"/>
      <c r="AD291" s="112"/>
      <c r="AE291" s="57"/>
      <c r="AF291" s="57"/>
      <c r="AG291" s="57"/>
      <c r="AH291" s="321"/>
      <c r="AI291" s="321"/>
      <c r="AJ291" s="86"/>
      <c r="AK291" s="86"/>
      <c r="AL291" s="354"/>
      <c r="AM291" s="372"/>
      <c r="AN291" s="381"/>
      <c r="AO291" s="392" t="str">
        <f t="shared" si="87"/>
        <v/>
      </c>
      <c r="AP291" s="397" t="str">
        <f t="shared" si="80"/>
        <v/>
      </c>
      <c r="AQ291" s="402" t="str">
        <f t="shared" si="99"/>
        <v/>
      </c>
      <c r="AR291" s="407" t="str">
        <f>IF(E291="","",IF(AND(フラグ管理用!G285=2,フラグ管理用!F285=1),"error",""))</f>
        <v/>
      </c>
      <c r="AS291" s="407" t="str">
        <f>IF(E291="","",IF(AND(フラグ管理用!G285=2,フラグ管理用!E285=1),"error",""))</f>
        <v/>
      </c>
      <c r="AT291" s="415" t="str">
        <f t="shared" si="81"/>
        <v/>
      </c>
      <c r="AU291" s="422" t="str">
        <f>IF(E291="","",IF(フラグ管理用!AX285=1,"",IF(AND(フラグ管理用!E285=1,フラグ管理用!J285=1),"",IF(AND(フラグ管理用!E285=2,フラグ管理用!F285=1,フラグ管理用!J285=1),"",IF(AND(フラグ管理用!E285=2,フラグ管理用!F285=2,フラグ管理用!G285=1),"",IF(AND(フラグ管理用!E285=2,フラグ管理用!F285=2,フラグ管理用!G285=2,フラグ管理用!K285=1),"","error"))))))</f>
        <v/>
      </c>
      <c r="AV291" s="428" t="str">
        <f t="shared" si="82"/>
        <v/>
      </c>
      <c r="AW291" s="428" t="str">
        <f t="shared" si="88"/>
        <v/>
      </c>
      <c r="AX291" s="428" t="str">
        <f t="shared" si="89"/>
        <v/>
      </c>
      <c r="AY291" s="428" t="str">
        <f>IF(E291="","",IF(AND(フラグ管理用!J285=1,フラグ管理用!O285=1),"",IF(AND(フラグ管理用!K285=1,フラグ管理用!O285&gt;1,フラグ管理用!G285=1),"","error")))</f>
        <v/>
      </c>
      <c r="AZ291" s="428" t="str">
        <f>IF(E291="","",IF(AND(フラグ管理用!O285=10,ISBLANK(P291)=FALSE),"",IF(AND(フラグ管理用!O285&lt;10,ISBLANK(P291)=TRUE),"","error")))</f>
        <v/>
      </c>
      <c r="BA291" s="422" t="str">
        <f t="shared" si="90"/>
        <v/>
      </c>
      <c r="BB291" s="422" t="str">
        <f t="shared" si="83"/>
        <v/>
      </c>
      <c r="BC291" s="422" t="str">
        <f>IF(E291="","",IF(AND(フラグ管理用!F285=2,フラグ管理用!J285=1),IF(OR(U291&lt;&gt;0,V291&lt;&gt;0,W291&lt;&gt;0,X291&lt;&gt;0),"error",""),""))</f>
        <v/>
      </c>
      <c r="BD291" s="422" t="str">
        <f>IF(E291="","",IF(AND(フラグ管理用!K285=1,フラグ管理用!G285=1),IF(OR(S291&lt;&gt;0,T291&lt;&gt;0,W291&lt;&gt;0,X291&lt;&gt;0),"error",""),""))</f>
        <v/>
      </c>
      <c r="BE291" s="422" t="str">
        <f t="shared" si="84"/>
        <v/>
      </c>
      <c r="BF291" s="422" t="str">
        <f t="shared" si="85"/>
        <v/>
      </c>
      <c r="BG291" s="422"/>
      <c r="BH291" s="422" t="str">
        <f t="shared" si="91"/>
        <v/>
      </c>
      <c r="BI291" s="422" t="str">
        <f t="shared" si="92"/>
        <v/>
      </c>
      <c r="BJ291" s="422" t="str">
        <f t="shared" si="93"/>
        <v/>
      </c>
      <c r="BK291" s="422" t="str">
        <f>IF(E291="","",IF(フラグ管理用!AD285=2,IF(AND(フラグ管理用!E285=2,フラグ管理用!AA285=1),"","error"),""))</f>
        <v/>
      </c>
      <c r="BL291" s="422" t="str">
        <f>IF(E291="","",IF(AND(フラグ管理用!E285=1,フラグ管理用!K285=1,H291&lt;&gt;"妊娠出産子育て支援交付金"),"error",""))</f>
        <v/>
      </c>
      <c r="BM291" s="422"/>
      <c r="BN291" s="422" t="str">
        <f t="shared" si="94"/>
        <v/>
      </c>
      <c r="BO291" s="422" t="str">
        <f>IF(E291="","",IF(フラグ管理用!AF285=29,"error",IF(AND(フラグ管理用!AO285="事業始期_通常",フラグ管理用!AF285&lt;17),"error",IF(AND(フラグ管理用!AO285="事業始期_補助",フラグ管理用!AF285&lt;14),"error",""))))</f>
        <v/>
      </c>
      <c r="BP291" s="422" t="str">
        <f t="shared" si="95"/>
        <v/>
      </c>
      <c r="BQ291" s="422" t="str">
        <f>IF(E291="","",IF(AND(フラグ管理用!AP285="事業終期_通常",OR(フラグ管理用!AG285&lt;17,フラグ管理用!AG285&gt;28)),"error",IF(AND(フラグ管理用!AP285="事業終期_基金",フラグ管理用!AG285&lt;17),"error","")))</f>
        <v/>
      </c>
      <c r="BR291" s="422" t="str">
        <f>IF(E291="","",IF(VLOOKUP(AF291,―!$X$2:$Y$30,2,FALSE)&lt;=VLOOKUP(AG291,―!$X$2:$Y$30,2,FALSE),"","error"))</f>
        <v/>
      </c>
      <c r="BS291" s="422" t="str">
        <f t="shared" si="96"/>
        <v/>
      </c>
      <c r="BT291" s="422" t="str">
        <f t="shared" si="97"/>
        <v/>
      </c>
      <c r="BU291" s="422" t="str">
        <f>IF(E291="","",IF(AND(フラグ管理用!AQ285="予算区分_地単_通常",フラグ管理用!AL285&gt;3),"error",IF(AND(フラグ管理用!AQ285="予算区分_地単_検査等",フラグ管理用!AL285&gt;6),"error",IF(AND(フラグ管理用!AQ285="予算区分_補助",フラグ管理用!AL285&lt;7),"error",""))))</f>
        <v/>
      </c>
      <c r="BV291" s="452" t="str">
        <f>フラグ管理用!AW285</f>
        <v/>
      </c>
      <c r="BW291" s="457" t="str">
        <f t="shared" si="98"/>
        <v/>
      </c>
    </row>
    <row r="292" spans="1:75">
      <c r="A292" s="6"/>
      <c r="B292" s="14"/>
      <c r="C292" s="40">
        <v>262</v>
      </c>
      <c r="D292" s="50"/>
      <c r="E292" s="57"/>
      <c r="F292" s="57"/>
      <c r="G292" s="78"/>
      <c r="H292" s="86"/>
      <c r="I292" s="96" t="str">
        <f>IF(E292="補",VLOOKUP(H292,'事業名一覧 '!$A$3:$C$55,3,FALSE),"")</f>
        <v/>
      </c>
      <c r="J292" s="112"/>
      <c r="K292" s="112"/>
      <c r="L292" s="112"/>
      <c r="M292" s="112"/>
      <c r="N292" s="112"/>
      <c r="O292" s="112"/>
      <c r="P292" s="86"/>
      <c r="Q292" s="181" t="str">
        <f t="shared" si="86"/>
        <v/>
      </c>
      <c r="R292" s="194" t="str">
        <f t="shared" si="79"/>
        <v/>
      </c>
      <c r="S292" s="202"/>
      <c r="T292" s="213"/>
      <c r="U292" s="213"/>
      <c r="V292" s="213"/>
      <c r="W292" s="235"/>
      <c r="X292" s="235"/>
      <c r="Y292" s="213"/>
      <c r="Z292" s="213"/>
      <c r="AA292" s="86"/>
      <c r="AB292" s="112"/>
      <c r="AC292" s="112"/>
      <c r="AD292" s="112"/>
      <c r="AE292" s="57"/>
      <c r="AF292" s="57"/>
      <c r="AG292" s="57"/>
      <c r="AH292" s="321"/>
      <c r="AI292" s="321"/>
      <c r="AJ292" s="86"/>
      <c r="AK292" s="86"/>
      <c r="AL292" s="354"/>
      <c r="AM292" s="372"/>
      <c r="AN292" s="381"/>
      <c r="AO292" s="392" t="str">
        <f t="shared" si="87"/>
        <v/>
      </c>
      <c r="AP292" s="397" t="str">
        <f t="shared" si="80"/>
        <v/>
      </c>
      <c r="AQ292" s="402" t="str">
        <f t="shared" si="99"/>
        <v/>
      </c>
      <c r="AR292" s="407" t="str">
        <f>IF(E292="","",IF(AND(フラグ管理用!G286=2,フラグ管理用!F286=1),"error",""))</f>
        <v/>
      </c>
      <c r="AS292" s="407" t="str">
        <f>IF(E292="","",IF(AND(フラグ管理用!G286=2,フラグ管理用!E286=1),"error",""))</f>
        <v/>
      </c>
      <c r="AT292" s="415" t="str">
        <f t="shared" si="81"/>
        <v/>
      </c>
      <c r="AU292" s="422" t="str">
        <f>IF(E292="","",IF(フラグ管理用!AX286=1,"",IF(AND(フラグ管理用!E286=1,フラグ管理用!J286=1),"",IF(AND(フラグ管理用!E286=2,フラグ管理用!F286=1,フラグ管理用!J286=1),"",IF(AND(フラグ管理用!E286=2,フラグ管理用!F286=2,フラグ管理用!G286=1),"",IF(AND(フラグ管理用!E286=2,フラグ管理用!F286=2,フラグ管理用!G286=2,フラグ管理用!K286=1),"","error"))))))</f>
        <v/>
      </c>
      <c r="AV292" s="428" t="str">
        <f t="shared" si="82"/>
        <v/>
      </c>
      <c r="AW292" s="428" t="str">
        <f t="shared" si="88"/>
        <v/>
      </c>
      <c r="AX292" s="428" t="str">
        <f t="shared" si="89"/>
        <v/>
      </c>
      <c r="AY292" s="428" t="str">
        <f>IF(E292="","",IF(AND(フラグ管理用!J286=1,フラグ管理用!O286=1),"",IF(AND(フラグ管理用!K286=1,フラグ管理用!O286&gt;1,フラグ管理用!G286=1),"","error")))</f>
        <v/>
      </c>
      <c r="AZ292" s="428" t="str">
        <f>IF(E292="","",IF(AND(フラグ管理用!O286=10,ISBLANK(P292)=FALSE),"",IF(AND(フラグ管理用!O286&lt;10,ISBLANK(P292)=TRUE),"","error")))</f>
        <v/>
      </c>
      <c r="BA292" s="422" t="str">
        <f t="shared" si="90"/>
        <v/>
      </c>
      <c r="BB292" s="422" t="str">
        <f t="shared" si="83"/>
        <v/>
      </c>
      <c r="BC292" s="422" t="str">
        <f>IF(E292="","",IF(AND(フラグ管理用!F286=2,フラグ管理用!J286=1),IF(OR(U292&lt;&gt;0,V292&lt;&gt;0,W292&lt;&gt;0,X292&lt;&gt;0),"error",""),""))</f>
        <v/>
      </c>
      <c r="BD292" s="422" t="str">
        <f>IF(E292="","",IF(AND(フラグ管理用!K286=1,フラグ管理用!G286=1),IF(OR(S292&lt;&gt;0,T292&lt;&gt;0,W292&lt;&gt;0,X292&lt;&gt;0),"error",""),""))</f>
        <v/>
      </c>
      <c r="BE292" s="422" t="str">
        <f t="shared" si="84"/>
        <v/>
      </c>
      <c r="BF292" s="422" t="str">
        <f t="shared" si="85"/>
        <v/>
      </c>
      <c r="BG292" s="422"/>
      <c r="BH292" s="422" t="str">
        <f t="shared" si="91"/>
        <v/>
      </c>
      <c r="BI292" s="422" t="str">
        <f t="shared" si="92"/>
        <v/>
      </c>
      <c r="BJ292" s="422" t="str">
        <f t="shared" si="93"/>
        <v/>
      </c>
      <c r="BK292" s="422" t="str">
        <f>IF(E292="","",IF(フラグ管理用!AD286=2,IF(AND(フラグ管理用!E286=2,フラグ管理用!AA286=1),"","error"),""))</f>
        <v/>
      </c>
      <c r="BL292" s="422" t="str">
        <f>IF(E292="","",IF(AND(フラグ管理用!E286=1,フラグ管理用!K286=1,H292&lt;&gt;"妊娠出産子育て支援交付金"),"error",""))</f>
        <v/>
      </c>
      <c r="BM292" s="422"/>
      <c r="BN292" s="422" t="str">
        <f t="shared" si="94"/>
        <v/>
      </c>
      <c r="BO292" s="422" t="str">
        <f>IF(E292="","",IF(フラグ管理用!AF286=29,"error",IF(AND(フラグ管理用!AO286="事業始期_通常",フラグ管理用!AF286&lt;17),"error",IF(AND(フラグ管理用!AO286="事業始期_補助",フラグ管理用!AF286&lt;14),"error",""))))</f>
        <v/>
      </c>
      <c r="BP292" s="422" t="str">
        <f t="shared" si="95"/>
        <v/>
      </c>
      <c r="BQ292" s="422" t="str">
        <f>IF(E292="","",IF(AND(フラグ管理用!AP286="事業終期_通常",OR(フラグ管理用!AG286&lt;17,フラグ管理用!AG286&gt;28)),"error",IF(AND(フラグ管理用!AP286="事業終期_基金",フラグ管理用!AG286&lt;17),"error","")))</f>
        <v/>
      </c>
      <c r="BR292" s="422" t="str">
        <f>IF(E292="","",IF(VLOOKUP(AF292,―!$X$2:$Y$30,2,FALSE)&lt;=VLOOKUP(AG292,―!$X$2:$Y$30,2,FALSE),"","error"))</f>
        <v/>
      </c>
      <c r="BS292" s="422" t="str">
        <f t="shared" si="96"/>
        <v/>
      </c>
      <c r="BT292" s="422" t="str">
        <f t="shared" si="97"/>
        <v/>
      </c>
      <c r="BU292" s="422" t="str">
        <f>IF(E292="","",IF(AND(フラグ管理用!AQ286="予算区分_地単_通常",フラグ管理用!AL286&gt;3),"error",IF(AND(フラグ管理用!AQ286="予算区分_地単_検査等",フラグ管理用!AL286&gt;6),"error",IF(AND(フラグ管理用!AQ286="予算区分_補助",フラグ管理用!AL286&lt;7),"error",""))))</f>
        <v/>
      </c>
      <c r="BV292" s="452" t="str">
        <f>フラグ管理用!AW286</f>
        <v/>
      </c>
      <c r="BW292" s="457" t="str">
        <f t="shared" si="98"/>
        <v/>
      </c>
    </row>
    <row r="293" spans="1:75">
      <c r="A293" s="6"/>
      <c r="B293" s="14"/>
      <c r="C293" s="40">
        <v>263</v>
      </c>
      <c r="D293" s="50"/>
      <c r="E293" s="57"/>
      <c r="F293" s="57"/>
      <c r="G293" s="78"/>
      <c r="H293" s="86"/>
      <c r="I293" s="96" t="str">
        <f>IF(E293="補",VLOOKUP(H293,'事業名一覧 '!$A$3:$C$55,3,FALSE),"")</f>
        <v/>
      </c>
      <c r="J293" s="112"/>
      <c r="K293" s="112"/>
      <c r="L293" s="112"/>
      <c r="M293" s="112"/>
      <c r="N293" s="112"/>
      <c r="O293" s="112"/>
      <c r="P293" s="86"/>
      <c r="Q293" s="181" t="str">
        <f t="shared" si="86"/>
        <v/>
      </c>
      <c r="R293" s="194" t="str">
        <f t="shared" ref="R293:R356" si="100">IF(E293="","",SUM(S293,T293,U293,V293,))</f>
        <v/>
      </c>
      <c r="S293" s="202"/>
      <c r="T293" s="213"/>
      <c r="U293" s="213"/>
      <c r="V293" s="213"/>
      <c r="W293" s="235"/>
      <c r="X293" s="235"/>
      <c r="Y293" s="213"/>
      <c r="Z293" s="213"/>
      <c r="AA293" s="86"/>
      <c r="AB293" s="112"/>
      <c r="AC293" s="112"/>
      <c r="AD293" s="112"/>
      <c r="AE293" s="57"/>
      <c r="AF293" s="57"/>
      <c r="AG293" s="57"/>
      <c r="AH293" s="321"/>
      <c r="AI293" s="321"/>
      <c r="AJ293" s="86"/>
      <c r="AK293" s="86"/>
      <c r="AL293" s="354"/>
      <c r="AM293" s="372"/>
      <c r="AN293" s="381"/>
      <c r="AO293" s="392" t="str">
        <f t="shared" si="87"/>
        <v/>
      </c>
      <c r="AP293" s="397" t="str">
        <f t="shared" ref="AP293:AP356" si="101">IF(E293="","",IF(F293="","error",""))</f>
        <v/>
      </c>
      <c r="AQ293" s="402" t="str">
        <f t="shared" si="99"/>
        <v/>
      </c>
      <c r="AR293" s="407" t="str">
        <f>IF(E293="","",IF(AND(フラグ管理用!G287=2,フラグ管理用!F287=1),"error",""))</f>
        <v/>
      </c>
      <c r="AS293" s="407" t="str">
        <f>IF(E293="","",IF(AND(フラグ管理用!G287=2,フラグ管理用!E287=1),"error",""))</f>
        <v/>
      </c>
      <c r="AT293" s="415" t="str">
        <f t="shared" ref="AT293:AT356" si="102">IF(E293="","",IF(AND(J293="",K293=""),"error",IF(AND(J293="",K293="－"),"error",IF(AND(J293="－",K293=""),"error",IF(AND(J293="○",K293=""),"error",IF(AND(J293="",K293="○"),"error",IF(AND(J293="－",K293="－"),"error","")))))))</f>
        <v/>
      </c>
      <c r="AU293" s="422" t="str">
        <f>IF(E293="","",IF(フラグ管理用!AX287=1,"",IF(AND(フラグ管理用!E287=1,フラグ管理用!J287=1),"",IF(AND(フラグ管理用!E287=2,フラグ管理用!F287=1,フラグ管理用!J287=1),"",IF(AND(フラグ管理用!E287=2,フラグ管理用!F287=2,フラグ管理用!G287=1),"",IF(AND(フラグ管理用!E287=2,フラグ管理用!F287=2,フラグ管理用!G287=2,フラグ管理用!K287=1),"","error"))))))</f>
        <v/>
      </c>
      <c r="AV293" s="428" t="str">
        <f t="shared" ref="AV293:AV356" si="103">IF(E293="","",IF(ISERROR(I293)=TRUE,"error",""))</f>
        <v/>
      </c>
      <c r="AW293" s="428" t="str">
        <f t="shared" si="88"/>
        <v/>
      </c>
      <c r="AX293" s="428" t="str">
        <f t="shared" si="89"/>
        <v/>
      </c>
      <c r="AY293" s="428" t="str">
        <f>IF(E293="","",IF(AND(フラグ管理用!J287=1,フラグ管理用!O287=1),"",IF(AND(フラグ管理用!K287=1,フラグ管理用!O287&gt;1,フラグ管理用!G287=1),"","error")))</f>
        <v/>
      </c>
      <c r="AZ293" s="428" t="str">
        <f>IF(E293="","",IF(AND(フラグ管理用!O287=10,ISBLANK(P293)=FALSE),"",IF(AND(フラグ管理用!O287&lt;10,ISBLANK(P293)=TRUE),"","error")))</f>
        <v/>
      </c>
      <c r="BA293" s="422" t="str">
        <f t="shared" si="90"/>
        <v/>
      </c>
      <c r="BB293" s="422" t="str">
        <f t="shared" ref="BB293:BB356" si="104">IF(E293="","",IF(F293="－",IF(OR(T293&lt;&gt;0,U293&lt;&gt;0,V293&lt;&gt;0,W293&lt;&gt;0,X293&lt;&gt;0),"error",""),""))</f>
        <v/>
      </c>
      <c r="BC293" s="422" t="str">
        <f>IF(E293="","",IF(AND(フラグ管理用!F287=2,フラグ管理用!J287=1),IF(OR(U293&lt;&gt;0,V293&lt;&gt;0,W293&lt;&gt;0,X293&lt;&gt;0),"error",""),""))</f>
        <v/>
      </c>
      <c r="BD293" s="422" t="str">
        <f>IF(E293="","",IF(AND(フラグ管理用!K287=1,フラグ管理用!G287=1),IF(OR(S293&lt;&gt;0,T293&lt;&gt;0,W293&lt;&gt;0,X293&lt;&gt;0),"error",""),""))</f>
        <v/>
      </c>
      <c r="BE293" s="422" t="str">
        <f t="shared" ref="BE293:BE356" si="105">IF(E293="","",IF(OR(W293&lt;&gt;0,X293&lt;&gt;0),"error",""))</f>
        <v/>
      </c>
      <c r="BF293" s="422" t="str">
        <f t="shared" ref="BF293:BF356" si="106">IF(E293="","",IF(OR(AND(S293&lt;&gt;0,T293&lt;&gt;0),AND(S293&lt;&gt;0,U293&lt;&gt;0),AND(S293&lt;&gt;0,V293&lt;&gt;0),AND(S293&lt;&gt;0,W293&lt;&gt;0),AND(S293&lt;&gt;0,X293&lt;&gt;0),AND(T293&lt;&gt;0,U293&lt;&gt;0),AND(T293&lt;&gt;0,V293&lt;&gt;0),AND(T293&lt;&gt;0,W293&lt;&gt;0),AND(T293&lt;&gt;0,X293&lt;&gt;0),AND(U293&lt;&gt;0,W293&lt;&gt;0),AND(U293&lt;&gt;0,X293&lt;&gt;0),AND(V293&lt;&gt;0,W293&lt;&gt;0),AND(V293&lt;&gt;0,X293&lt;&gt;0),AND(W293&lt;&gt;0,X293&lt;&gt;0)),"error",""))</f>
        <v/>
      </c>
      <c r="BG293" s="422"/>
      <c r="BH293" s="422" t="str">
        <f t="shared" si="91"/>
        <v/>
      </c>
      <c r="BI293" s="422" t="str">
        <f t="shared" si="92"/>
        <v/>
      </c>
      <c r="BJ293" s="422" t="str">
        <f t="shared" si="93"/>
        <v/>
      </c>
      <c r="BK293" s="422" t="str">
        <f>IF(E293="","",IF(フラグ管理用!AD287=2,IF(AND(フラグ管理用!E287=2,フラグ管理用!AA287=1),"","error"),""))</f>
        <v/>
      </c>
      <c r="BL293" s="422" t="str">
        <f>IF(E293="","",IF(AND(フラグ管理用!E287=1,フラグ管理用!K287=1,H293&lt;&gt;"妊娠出産子育て支援交付金"),"error",""))</f>
        <v/>
      </c>
      <c r="BM293" s="422"/>
      <c r="BN293" s="422" t="str">
        <f t="shared" si="94"/>
        <v/>
      </c>
      <c r="BO293" s="422" t="str">
        <f>IF(E293="","",IF(フラグ管理用!AF287=29,"error",IF(AND(フラグ管理用!AO287="事業始期_通常",フラグ管理用!AF287&lt;17),"error",IF(AND(フラグ管理用!AO287="事業始期_補助",フラグ管理用!AF287&lt;14),"error",""))))</f>
        <v/>
      </c>
      <c r="BP293" s="422" t="str">
        <f t="shared" si="95"/>
        <v/>
      </c>
      <c r="BQ293" s="422" t="str">
        <f>IF(E293="","",IF(AND(フラグ管理用!AP287="事業終期_通常",OR(フラグ管理用!AG287&lt;17,フラグ管理用!AG287&gt;28)),"error",IF(AND(フラグ管理用!AP287="事業終期_基金",フラグ管理用!AG287&lt;17),"error","")))</f>
        <v/>
      </c>
      <c r="BR293" s="422" t="str">
        <f>IF(E293="","",IF(VLOOKUP(AF293,―!$X$2:$Y$30,2,FALSE)&lt;=VLOOKUP(AG293,―!$X$2:$Y$30,2,FALSE),"","error"))</f>
        <v/>
      </c>
      <c r="BS293" s="422" t="str">
        <f t="shared" si="96"/>
        <v/>
      </c>
      <c r="BT293" s="422" t="str">
        <f t="shared" si="97"/>
        <v/>
      </c>
      <c r="BU293" s="422" t="str">
        <f>IF(E293="","",IF(AND(フラグ管理用!AQ287="予算区分_地単_通常",フラグ管理用!AL287&gt;3),"error",IF(AND(フラグ管理用!AQ287="予算区分_地単_検査等",フラグ管理用!AL287&gt;6),"error",IF(AND(フラグ管理用!AQ287="予算区分_補助",フラグ管理用!AL287&lt;7),"error",""))))</f>
        <v/>
      </c>
      <c r="BV293" s="452" t="str">
        <f>フラグ管理用!AW287</f>
        <v/>
      </c>
      <c r="BW293" s="457" t="str">
        <f t="shared" si="98"/>
        <v/>
      </c>
    </row>
    <row r="294" spans="1:75">
      <c r="A294" s="6"/>
      <c r="B294" s="14"/>
      <c r="C294" s="40">
        <v>264</v>
      </c>
      <c r="D294" s="50"/>
      <c r="E294" s="57"/>
      <c r="F294" s="57"/>
      <c r="G294" s="78"/>
      <c r="H294" s="86"/>
      <c r="I294" s="96" t="str">
        <f>IF(E294="補",VLOOKUP(H294,'事業名一覧 '!$A$3:$C$55,3,FALSE),"")</f>
        <v/>
      </c>
      <c r="J294" s="112"/>
      <c r="K294" s="112"/>
      <c r="L294" s="112"/>
      <c r="M294" s="112"/>
      <c r="N294" s="112"/>
      <c r="O294" s="112"/>
      <c r="P294" s="86"/>
      <c r="Q294" s="181" t="str">
        <f t="shared" si="86"/>
        <v/>
      </c>
      <c r="R294" s="194" t="str">
        <f t="shared" si="100"/>
        <v/>
      </c>
      <c r="S294" s="202"/>
      <c r="T294" s="213"/>
      <c r="U294" s="213"/>
      <c r="V294" s="213"/>
      <c r="W294" s="235"/>
      <c r="X294" s="235"/>
      <c r="Y294" s="213"/>
      <c r="Z294" s="213"/>
      <c r="AA294" s="86"/>
      <c r="AB294" s="112"/>
      <c r="AC294" s="112"/>
      <c r="AD294" s="112"/>
      <c r="AE294" s="57"/>
      <c r="AF294" s="57"/>
      <c r="AG294" s="57"/>
      <c r="AH294" s="321"/>
      <c r="AI294" s="321"/>
      <c r="AJ294" s="86"/>
      <c r="AK294" s="86"/>
      <c r="AL294" s="354"/>
      <c r="AM294" s="372"/>
      <c r="AN294" s="381"/>
      <c r="AO294" s="392" t="str">
        <f t="shared" si="87"/>
        <v/>
      </c>
      <c r="AP294" s="397" t="str">
        <f t="shared" si="101"/>
        <v/>
      </c>
      <c r="AQ294" s="402" t="str">
        <f t="shared" si="99"/>
        <v/>
      </c>
      <c r="AR294" s="407" t="str">
        <f>IF(E294="","",IF(AND(フラグ管理用!G288=2,フラグ管理用!F288=1),"error",""))</f>
        <v/>
      </c>
      <c r="AS294" s="407" t="str">
        <f>IF(E294="","",IF(AND(フラグ管理用!G288=2,フラグ管理用!E288=1),"error",""))</f>
        <v/>
      </c>
      <c r="AT294" s="415" t="str">
        <f t="shared" si="102"/>
        <v/>
      </c>
      <c r="AU294" s="422" t="str">
        <f>IF(E294="","",IF(フラグ管理用!AX288=1,"",IF(AND(フラグ管理用!E288=1,フラグ管理用!J288=1),"",IF(AND(フラグ管理用!E288=2,フラグ管理用!F288=1,フラグ管理用!J288=1),"",IF(AND(フラグ管理用!E288=2,フラグ管理用!F288=2,フラグ管理用!G288=1),"",IF(AND(フラグ管理用!E288=2,フラグ管理用!F288=2,フラグ管理用!G288=2,フラグ管理用!K288=1),"","error"))))))</f>
        <v/>
      </c>
      <c r="AV294" s="428" t="str">
        <f t="shared" si="103"/>
        <v/>
      </c>
      <c r="AW294" s="428" t="str">
        <f t="shared" si="88"/>
        <v/>
      </c>
      <c r="AX294" s="428" t="str">
        <f t="shared" si="89"/>
        <v/>
      </c>
      <c r="AY294" s="428" t="str">
        <f>IF(E294="","",IF(AND(フラグ管理用!J288=1,フラグ管理用!O288=1),"",IF(AND(フラグ管理用!K288=1,フラグ管理用!O288&gt;1,フラグ管理用!G288=1),"","error")))</f>
        <v/>
      </c>
      <c r="AZ294" s="428" t="str">
        <f>IF(E294="","",IF(AND(フラグ管理用!O288=10,ISBLANK(P294)=FALSE),"",IF(AND(フラグ管理用!O288&lt;10,ISBLANK(P294)=TRUE),"","error")))</f>
        <v/>
      </c>
      <c r="BA294" s="422" t="str">
        <f t="shared" si="90"/>
        <v/>
      </c>
      <c r="BB294" s="422" t="str">
        <f t="shared" si="104"/>
        <v/>
      </c>
      <c r="BC294" s="422" t="str">
        <f>IF(E294="","",IF(AND(フラグ管理用!F288=2,フラグ管理用!J288=1),IF(OR(U294&lt;&gt;0,V294&lt;&gt;0,W294&lt;&gt;0,X294&lt;&gt;0),"error",""),""))</f>
        <v/>
      </c>
      <c r="BD294" s="422" t="str">
        <f>IF(E294="","",IF(AND(フラグ管理用!K288=1,フラグ管理用!G288=1),IF(OR(S294&lt;&gt;0,T294&lt;&gt;0,W294&lt;&gt;0,X294&lt;&gt;0),"error",""),""))</f>
        <v/>
      </c>
      <c r="BE294" s="422" t="str">
        <f t="shared" si="105"/>
        <v/>
      </c>
      <c r="BF294" s="422" t="str">
        <f t="shared" si="106"/>
        <v/>
      </c>
      <c r="BG294" s="422"/>
      <c r="BH294" s="422" t="str">
        <f t="shared" si="91"/>
        <v/>
      </c>
      <c r="BI294" s="422" t="str">
        <f t="shared" si="92"/>
        <v/>
      </c>
      <c r="BJ294" s="422" t="str">
        <f t="shared" si="93"/>
        <v/>
      </c>
      <c r="BK294" s="422" t="str">
        <f>IF(E294="","",IF(フラグ管理用!AD288=2,IF(AND(フラグ管理用!E288=2,フラグ管理用!AA288=1),"","error"),""))</f>
        <v/>
      </c>
      <c r="BL294" s="422" t="str">
        <f>IF(E294="","",IF(AND(フラグ管理用!E288=1,フラグ管理用!K288=1,H294&lt;&gt;"妊娠出産子育て支援交付金"),"error",""))</f>
        <v/>
      </c>
      <c r="BM294" s="422"/>
      <c r="BN294" s="422" t="str">
        <f t="shared" si="94"/>
        <v/>
      </c>
      <c r="BO294" s="422" t="str">
        <f>IF(E294="","",IF(フラグ管理用!AF288=29,"error",IF(AND(フラグ管理用!AO288="事業始期_通常",フラグ管理用!AF288&lt;17),"error",IF(AND(フラグ管理用!AO288="事業始期_補助",フラグ管理用!AF288&lt;14),"error",""))))</f>
        <v/>
      </c>
      <c r="BP294" s="422" t="str">
        <f t="shared" si="95"/>
        <v/>
      </c>
      <c r="BQ294" s="422" t="str">
        <f>IF(E294="","",IF(AND(フラグ管理用!AP288="事業終期_通常",OR(フラグ管理用!AG288&lt;17,フラグ管理用!AG288&gt;28)),"error",IF(AND(フラグ管理用!AP288="事業終期_基金",フラグ管理用!AG288&lt;17),"error","")))</f>
        <v/>
      </c>
      <c r="BR294" s="422" t="str">
        <f>IF(E294="","",IF(VLOOKUP(AF294,―!$X$2:$Y$30,2,FALSE)&lt;=VLOOKUP(AG294,―!$X$2:$Y$30,2,FALSE),"","error"))</f>
        <v/>
      </c>
      <c r="BS294" s="422" t="str">
        <f t="shared" si="96"/>
        <v/>
      </c>
      <c r="BT294" s="422" t="str">
        <f t="shared" si="97"/>
        <v/>
      </c>
      <c r="BU294" s="422" t="str">
        <f>IF(E294="","",IF(AND(フラグ管理用!AQ288="予算区分_地単_通常",フラグ管理用!AL288&gt;3),"error",IF(AND(フラグ管理用!AQ288="予算区分_地単_検査等",フラグ管理用!AL288&gt;6),"error",IF(AND(フラグ管理用!AQ288="予算区分_補助",フラグ管理用!AL288&lt;7),"error",""))))</f>
        <v/>
      </c>
      <c r="BV294" s="452" t="str">
        <f>フラグ管理用!AW288</f>
        <v/>
      </c>
      <c r="BW294" s="457" t="str">
        <f t="shared" si="98"/>
        <v/>
      </c>
    </row>
    <row r="295" spans="1:75">
      <c r="A295" s="6"/>
      <c r="B295" s="14"/>
      <c r="C295" s="40">
        <v>265</v>
      </c>
      <c r="D295" s="50"/>
      <c r="E295" s="57"/>
      <c r="F295" s="57"/>
      <c r="G295" s="78"/>
      <c r="H295" s="86"/>
      <c r="I295" s="96" t="str">
        <f>IF(E295="補",VLOOKUP(H295,'事業名一覧 '!$A$3:$C$55,3,FALSE),"")</f>
        <v/>
      </c>
      <c r="J295" s="112"/>
      <c r="K295" s="112"/>
      <c r="L295" s="112"/>
      <c r="M295" s="112"/>
      <c r="N295" s="112"/>
      <c r="O295" s="112"/>
      <c r="P295" s="86"/>
      <c r="Q295" s="181" t="str">
        <f t="shared" si="86"/>
        <v/>
      </c>
      <c r="R295" s="194" t="str">
        <f t="shared" si="100"/>
        <v/>
      </c>
      <c r="S295" s="202"/>
      <c r="T295" s="213"/>
      <c r="U295" s="213"/>
      <c r="V295" s="213"/>
      <c r="W295" s="235"/>
      <c r="X295" s="235"/>
      <c r="Y295" s="213"/>
      <c r="Z295" s="213"/>
      <c r="AA295" s="86"/>
      <c r="AB295" s="112"/>
      <c r="AC295" s="112"/>
      <c r="AD295" s="112"/>
      <c r="AE295" s="57"/>
      <c r="AF295" s="57"/>
      <c r="AG295" s="57"/>
      <c r="AH295" s="321"/>
      <c r="AI295" s="321"/>
      <c r="AJ295" s="86"/>
      <c r="AK295" s="86"/>
      <c r="AL295" s="354"/>
      <c r="AM295" s="372"/>
      <c r="AN295" s="381"/>
      <c r="AO295" s="392" t="str">
        <f t="shared" si="87"/>
        <v/>
      </c>
      <c r="AP295" s="397" t="str">
        <f t="shared" si="101"/>
        <v/>
      </c>
      <c r="AQ295" s="402" t="str">
        <f t="shared" si="99"/>
        <v/>
      </c>
      <c r="AR295" s="407" t="str">
        <f>IF(E295="","",IF(AND(フラグ管理用!G289=2,フラグ管理用!F289=1),"error",""))</f>
        <v/>
      </c>
      <c r="AS295" s="407" t="str">
        <f>IF(E295="","",IF(AND(フラグ管理用!G289=2,フラグ管理用!E289=1),"error",""))</f>
        <v/>
      </c>
      <c r="AT295" s="415" t="str">
        <f t="shared" si="102"/>
        <v/>
      </c>
      <c r="AU295" s="422" t="str">
        <f>IF(E295="","",IF(フラグ管理用!AX289=1,"",IF(AND(フラグ管理用!E289=1,フラグ管理用!J289=1),"",IF(AND(フラグ管理用!E289=2,フラグ管理用!F289=1,フラグ管理用!J289=1),"",IF(AND(フラグ管理用!E289=2,フラグ管理用!F289=2,フラグ管理用!G289=1),"",IF(AND(フラグ管理用!E289=2,フラグ管理用!F289=2,フラグ管理用!G289=2,フラグ管理用!K289=1),"","error"))))))</f>
        <v/>
      </c>
      <c r="AV295" s="428" t="str">
        <f t="shared" si="103"/>
        <v/>
      </c>
      <c r="AW295" s="428" t="str">
        <f t="shared" si="88"/>
        <v/>
      </c>
      <c r="AX295" s="428" t="str">
        <f t="shared" si="89"/>
        <v/>
      </c>
      <c r="AY295" s="428" t="str">
        <f>IF(E295="","",IF(AND(フラグ管理用!J289=1,フラグ管理用!O289=1),"",IF(AND(フラグ管理用!K289=1,フラグ管理用!O289&gt;1,フラグ管理用!G289=1),"","error")))</f>
        <v/>
      </c>
      <c r="AZ295" s="428" t="str">
        <f>IF(E295="","",IF(AND(フラグ管理用!O289=10,ISBLANK(P295)=FALSE),"",IF(AND(フラグ管理用!O289&lt;10,ISBLANK(P295)=TRUE),"","error")))</f>
        <v/>
      </c>
      <c r="BA295" s="422" t="str">
        <f t="shared" si="90"/>
        <v/>
      </c>
      <c r="BB295" s="422" t="str">
        <f t="shared" si="104"/>
        <v/>
      </c>
      <c r="BC295" s="422" t="str">
        <f>IF(E295="","",IF(AND(フラグ管理用!F289=2,フラグ管理用!J289=1),IF(OR(U295&lt;&gt;0,V295&lt;&gt;0,W295&lt;&gt;0,X295&lt;&gt;0),"error",""),""))</f>
        <v/>
      </c>
      <c r="BD295" s="422" t="str">
        <f>IF(E295="","",IF(AND(フラグ管理用!K289=1,フラグ管理用!G289=1),IF(OR(S295&lt;&gt;0,T295&lt;&gt;0,W295&lt;&gt;0,X295&lt;&gt;0),"error",""),""))</f>
        <v/>
      </c>
      <c r="BE295" s="422" t="str">
        <f t="shared" si="105"/>
        <v/>
      </c>
      <c r="BF295" s="422" t="str">
        <f t="shared" si="106"/>
        <v/>
      </c>
      <c r="BG295" s="422"/>
      <c r="BH295" s="422" t="str">
        <f t="shared" si="91"/>
        <v/>
      </c>
      <c r="BI295" s="422" t="str">
        <f t="shared" si="92"/>
        <v/>
      </c>
      <c r="BJ295" s="422" t="str">
        <f t="shared" si="93"/>
        <v/>
      </c>
      <c r="BK295" s="422" t="str">
        <f>IF(E295="","",IF(フラグ管理用!AD289=2,IF(AND(フラグ管理用!E289=2,フラグ管理用!AA289=1),"","error"),""))</f>
        <v/>
      </c>
      <c r="BL295" s="422" t="str">
        <f>IF(E295="","",IF(AND(フラグ管理用!E289=1,フラグ管理用!K289=1,H295&lt;&gt;"妊娠出産子育て支援交付金"),"error",""))</f>
        <v/>
      </c>
      <c r="BM295" s="422"/>
      <c r="BN295" s="422" t="str">
        <f t="shared" si="94"/>
        <v/>
      </c>
      <c r="BO295" s="422" t="str">
        <f>IF(E295="","",IF(フラグ管理用!AF289=29,"error",IF(AND(フラグ管理用!AO289="事業始期_通常",フラグ管理用!AF289&lt;17),"error",IF(AND(フラグ管理用!AO289="事業始期_補助",フラグ管理用!AF289&lt;14),"error",""))))</f>
        <v/>
      </c>
      <c r="BP295" s="422" t="str">
        <f t="shared" si="95"/>
        <v/>
      </c>
      <c r="BQ295" s="422" t="str">
        <f>IF(E295="","",IF(AND(フラグ管理用!AP289="事業終期_通常",OR(フラグ管理用!AG289&lt;17,フラグ管理用!AG289&gt;28)),"error",IF(AND(フラグ管理用!AP289="事業終期_基金",フラグ管理用!AG289&lt;17),"error","")))</f>
        <v/>
      </c>
      <c r="BR295" s="422" t="str">
        <f>IF(E295="","",IF(VLOOKUP(AF295,―!$X$2:$Y$30,2,FALSE)&lt;=VLOOKUP(AG295,―!$X$2:$Y$30,2,FALSE),"","error"))</f>
        <v/>
      </c>
      <c r="BS295" s="422" t="str">
        <f t="shared" si="96"/>
        <v/>
      </c>
      <c r="BT295" s="422" t="str">
        <f t="shared" si="97"/>
        <v/>
      </c>
      <c r="BU295" s="422" t="str">
        <f>IF(E295="","",IF(AND(フラグ管理用!AQ289="予算区分_地単_通常",フラグ管理用!AL289&gt;3),"error",IF(AND(フラグ管理用!AQ289="予算区分_地単_検査等",フラグ管理用!AL289&gt;6),"error",IF(AND(フラグ管理用!AQ289="予算区分_補助",フラグ管理用!AL289&lt;7),"error",""))))</f>
        <v/>
      </c>
      <c r="BV295" s="452" t="str">
        <f>フラグ管理用!AW289</f>
        <v/>
      </c>
      <c r="BW295" s="457" t="str">
        <f t="shared" si="98"/>
        <v/>
      </c>
    </row>
    <row r="296" spans="1:75">
      <c r="A296" s="6"/>
      <c r="B296" s="14"/>
      <c r="C296" s="40">
        <v>266</v>
      </c>
      <c r="D296" s="50"/>
      <c r="E296" s="57"/>
      <c r="F296" s="57"/>
      <c r="G296" s="78"/>
      <c r="H296" s="86"/>
      <c r="I296" s="96" t="str">
        <f>IF(E296="補",VLOOKUP(H296,'事業名一覧 '!$A$3:$C$55,3,FALSE),"")</f>
        <v/>
      </c>
      <c r="J296" s="112"/>
      <c r="K296" s="112"/>
      <c r="L296" s="112"/>
      <c r="M296" s="112"/>
      <c r="N296" s="112"/>
      <c r="O296" s="112"/>
      <c r="P296" s="86"/>
      <c r="Q296" s="181" t="str">
        <f t="shared" si="86"/>
        <v/>
      </c>
      <c r="R296" s="194" t="str">
        <f t="shared" si="100"/>
        <v/>
      </c>
      <c r="S296" s="202"/>
      <c r="T296" s="213"/>
      <c r="U296" s="213"/>
      <c r="V296" s="213"/>
      <c r="W296" s="235"/>
      <c r="X296" s="235"/>
      <c r="Y296" s="213"/>
      <c r="Z296" s="213"/>
      <c r="AA296" s="86"/>
      <c r="AB296" s="112"/>
      <c r="AC296" s="112"/>
      <c r="AD296" s="112"/>
      <c r="AE296" s="57"/>
      <c r="AF296" s="57"/>
      <c r="AG296" s="57"/>
      <c r="AH296" s="321"/>
      <c r="AI296" s="321"/>
      <c r="AJ296" s="86"/>
      <c r="AK296" s="86"/>
      <c r="AL296" s="354"/>
      <c r="AM296" s="372"/>
      <c r="AN296" s="381"/>
      <c r="AO296" s="392" t="str">
        <f t="shared" si="87"/>
        <v/>
      </c>
      <c r="AP296" s="397" t="str">
        <f t="shared" si="101"/>
        <v/>
      </c>
      <c r="AQ296" s="402" t="str">
        <f t="shared" si="99"/>
        <v/>
      </c>
      <c r="AR296" s="407" t="str">
        <f>IF(E296="","",IF(AND(フラグ管理用!G290=2,フラグ管理用!F290=1),"error",""))</f>
        <v/>
      </c>
      <c r="AS296" s="407" t="str">
        <f>IF(E296="","",IF(AND(フラグ管理用!G290=2,フラグ管理用!E290=1),"error",""))</f>
        <v/>
      </c>
      <c r="AT296" s="415" t="str">
        <f t="shared" si="102"/>
        <v/>
      </c>
      <c r="AU296" s="422" t="str">
        <f>IF(E296="","",IF(フラグ管理用!AX290=1,"",IF(AND(フラグ管理用!E290=1,フラグ管理用!J290=1),"",IF(AND(フラグ管理用!E290=2,フラグ管理用!F290=1,フラグ管理用!J290=1),"",IF(AND(フラグ管理用!E290=2,フラグ管理用!F290=2,フラグ管理用!G290=1),"",IF(AND(フラグ管理用!E290=2,フラグ管理用!F290=2,フラグ管理用!G290=2,フラグ管理用!K290=1),"","error"))))))</f>
        <v/>
      </c>
      <c r="AV296" s="428" t="str">
        <f t="shared" si="103"/>
        <v/>
      </c>
      <c r="AW296" s="428" t="str">
        <f t="shared" si="88"/>
        <v/>
      </c>
      <c r="AX296" s="428" t="str">
        <f t="shared" si="89"/>
        <v/>
      </c>
      <c r="AY296" s="428" t="str">
        <f>IF(E296="","",IF(AND(フラグ管理用!J290=1,フラグ管理用!O290=1),"",IF(AND(フラグ管理用!K290=1,フラグ管理用!O290&gt;1,フラグ管理用!G290=1),"","error")))</f>
        <v/>
      </c>
      <c r="AZ296" s="428" t="str">
        <f>IF(E296="","",IF(AND(フラグ管理用!O290=10,ISBLANK(P296)=FALSE),"",IF(AND(フラグ管理用!O290&lt;10,ISBLANK(P296)=TRUE),"","error")))</f>
        <v/>
      </c>
      <c r="BA296" s="422" t="str">
        <f t="shared" si="90"/>
        <v/>
      </c>
      <c r="BB296" s="422" t="str">
        <f t="shared" si="104"/>
        <v/>
      </c>
      <c r="BC296" s="422" t="str">
        <f>IF(E296="","",IF(AND(フラグ管理用!F290=2,フラグ管理用!J290=1),IF(OR(U296&lt;&gt;0,V296&lt;&gt;0,W296&lt;&gt;0,X296&lt;&gt;0),"error",""),""))</f>
        <v/>
      </c>
      <c r="BD296" s="422" t="str">
        <f>IF(E296="","",IF(AND(フラグ管理用!K290=1,フラグ管理用!G290=1),IF(OR(S296&lt;&gt;0,T296&lt;&gt;0,W296&lt;&gt;0,X296&lt;&gt;0),"error",""),""))</f>
        <v/>
      </c>
      <c r="BE296" s="422" t="str">
        <f t="shared" si="105"/>
        <v/>
      </c>
      <c r="BF296" s="422" t="str">
        <f t="shared" si="106"/>
        <v/>
      </c>
      <c r="BG296" s="422"/>
      <c r="BH296" s="422" t="str">
        <f t="shared" si="91"/>
        <v/>
      </c>
      <c r="BI296" s="422" t="str">
        <f t="shared" si="92"/>
        <v/>
      </c>
      <c r="BJ296" s="422" t="str">
        <f t="shared" si="93"/>
        <v/>
      </c>
      <c r="BK296" s="422" t="str">
        <f>IF(E296="","",IF(フラグ管理用!AD290=2,IF(AND(フラグ管理用!E290=2,フラグ管理用!AA290=1),"","error"),""))</f>
        <v/>
      </c>
      <c r="BL296" s="422" t="str">
        <f>IF(E296="","",IF(AND(フラグ管理用!E290=1,フラグ管理用!K290=1,H296&lt;&gt;"妊娠出産子育て支援交付金"),"error",""))</f>
        <v/>
      </c>
      <c r="BM296" s="422"/>
      <c r="BN296" s="422" t="str">
        <f t="shared" si="94"/>
        <v/>
      </c>
      <c r="BO296" s="422" t="str">
        <f>IF(E296="","",IF(フラグ管理用!AF290=29,"error",IF(AND(フラグ管理用!AO290="事業始期_通常",フラグ管理用!AF290&lt;17),"error",IF(AND(フラグ管理用!AO290="事業始期_補助",フラグ管理用!AF290&lt;14),"error",""))))</f>
        <v/>
      </c>
      <c r="BP296" s="422" t="str">
        <f t="shared" si="95"/>
        <v/>
      </c>
      <c r="BQ296" s="422" t="str">
        <f>IF(E296="","",IF(AND(フラグ管理用!AP290="事業終期_通常",OR(フラグ管理用!AG290&lt;17,フラグ管理用!AG290&gt;28)),"error",IF(AND(フラグ管理用!AP290="事業終期_基金",フラグ管理用!AG290&lt;17),"error","")))</f>
        <v/>
      </c>
      <c r="BR296" s="422" t="str">
        <f>IF(E296="","",IF(VLOOKUP(AF296,―!$X$2:$Y$30,2,FALSE)&lt;=VLOOKUP(AG296,―!$X$2:$Y$30,2,FALSE),"","error"))</f>
        <v/>
      </c>
      <c r="BS296" s="422" t="str">
        <f t="shared" si="96"/>
        <v/>
      </c>
      <c r="BT296" s="422" t="str">
        <f t="shared" si="97"/>
        <v/>
      </c>
      <c r="BU296" s="422" t="str">
        <f>IF(E296="","",IF(AND(フラグ管理用!AQ290="予算区分_地単_通常",フラグ管理用!AL290&gt;3),"error",IF(AND(フラグ管理用!AQ290="予算区分_地単_検査等",フラグ管理用!AL290&gt;6),"error",IF(AND(フラグ管理用!AQ290="予算区分_補助",フラグ管理用!AL290&lt;7),"error",""))))</f>
        <v/>
      </c>
      <c r="BV296" s="452" t="str">
        <f>フラグ管理用!AW290</f>
        <v/>
      </c>
      <c r="BW296" s="457" t="str">
        <f t="shared" si="98"/>
        <v/>
      </c>
    </row>
    <row r="297" spans="1:75">
      <c r="A297" s="6"/>
      <c r="B297" s="14"/>
      <c r="C297" s="40">
        <v>267</v>
      </c>
      <c r="D297" s="50"/>
      <c r="E297" s="57"/>
      <c r="F297" s="57"/>
      <c r="G297" s="78"/>
      <c r="H297" s="86"/>
      <c r="I297" s="96" t="str">
        <f>IF(E297="補",VLOOKUP(H297,'事業名一覧 '!$A$3:$C$55,3,FALSE),"")</f>
        <v/>
      </c>
      <c r="J297" s="112"/>
      <c r="K297" s="112"/>
      <c r="L297" s="112"/>
      <c r="M297" s="112"/>
      <c r="N297" s="112"/>
      <c r="O297" s="112"/>
      <c r="P297" s="86"/>
      <c r="Q297" s="181" t="str">
        <f t="shared" si="86"/>
        <v/>
      </c>
      <c r="R297" s="194" t="str">
        <f t="shared" si="100"/>
        <v/>
      </c>
      <c r="S297" s="202"/>
      <c r="T297" s="213"/>
      <c r="U297" s="213"/>
      <c r="V297" s="213"/>
      <c r="W297" s="235"/>
      <c r="X297" s="235"/>
      <c r="Y297" s="213"/>
      <c r="Z297" s="213"/>
      <c r="AA297" s="86"/>
      <c r="AB297" s="112"/>
      <c r="AC297" s="112"/>
      <c r="AD297" s="112"/>
      <c r="AE297" s="57"/>
      <c r="AF297" s="57"/>
      <c r="AG297" s="57"/>
      <c r="AH297" s="321"/>
      <c r="AI297" s="321"/>
      <c r="AJ297" s="86"/>
      <c r="AK297" s="86"/>
      <c r="AL297" s="354"/>
      <c r="AM297" s="372"/>
      <c r="AN297" s="381"/>
      <c r="AO297" s="392" t="str">
        <f t="shared" si="87"/>
        <v/>
      </c>
      <c r="AP297" s="397" t="str">
        <f t="shared" si="101"/>
        <v/>
      </c>
      <c r="AQ297" s="402" t="str">
        <f t="shared" si="99"/>
        <v/>
      </c>
      <c r="AR297" s="407" t="str">
        <f>IF(E297="","",IF(AND(フラグ管理用!G291=2,フラグ管理用!F291=1),"error",""))</f>
        <v/>
      </c>
      <c r="AS297" s="407" t="str">
        <f>IF(E297="","",IF(AND(フラグ管理用!G291=2,フラグ管理用!E291=1),"error",""))</f>
        <v/>
      </c>
      <c r="AT297" s="415" t="str">
        <f t="shared" si="102"/>
        <v/>
      </c>
      <c r="AU297" s="422" t="str">
        <f>IF(E297="","",IF(フラグ管理用!AX291=1,"",IF(AND(フラグ管理用!E291=1,フラグ管理用!J291=1),"",IF(AND(フラグ管理用!E291=2,フラグ管理用!F291=1,フラグ管理用!J291=1),"",IF(AND(フラグ管理用!E291=2,フラグ管理用!F291=2,フラグ管理用!G291=1),"",IF(AND(フラグ管理用!E291=2,フラグ管理用!F291=2,フラグ管理用!G291=2,フラグ管理用!K291=1),"","error"))))))</f>
        <v/>
      </c>
      <c r="AV297" s="428" t="str">
        <f t="shared" si="103"/>
        <v/>
      </c>
      <c r="AW297" s="428" t="str">
        <f t="shared" si="88"/>
        <v/>
      </c>
      <c r="AX297" s="428" t="str">
        <f t="shared" si="89"/>
        <v/>
      </c>
      <c r="AY297" s="428" t="str">
        <f>IF(E297="","",IF(AND(フラグ管理用!J291=1,フラグ管理用!O291=1),"",IF(AND(フラグ管理用!K291=1,フラグ管理用!O291&gt;1,フラグ管理用!G291=1),"","error")))</f>
        <v/>
      </c>
      <c r="AZ297" s="428" t="str">
        <f>IF(E297="","",IF(AND(フラグ管理用!O291=10,ISBLANK(P297)=FALSE),"",IF(AND(フラグ管理用!O291&lt;10,ISBLANK(P297)=TRUE),"","error")))</f>
        <v/>
      </c>
      <c r="BA297" s="422" t="str">
        <f t="shared" si="90"/>
        <v/>
      </c>
      <c r="BB297" s="422" t="str">
        <f t="shared" si="104"/>
        <v/>
      </c>
      <c r="BC297" s="422" t="str">
        <f>IF(E297="","",IF(AND(フラグ管理用!F291=2,フラグ管理用!J291=1),IF(OR(U297&lt;&gt;0,V297&lt;&gt;0,W297&lt;&gt;0,X297&lt;&gt;0),"error",""),""))</f>
        <v/>
      </c>
      <c r="BD297" s="422" t="str">
        <f>IF(E297="","",IF(AND(フラグ管理用!K291=1,フラグ管理用!G291=1),IF(OR(S297&lt;&gt;0,T297&lt;&gt;0,W297&lt;&gt;0,X297&lt;&gt;0),"error",""),""))</f>
        <v/>
      </c>
      <c r="BE297" s="422" t="str">
        <f t="shared" si="105"/>
        <v/>
      </c>
      <c r="BF297" s="422" t="str">
        <f t="shared" si="106"/>
        <v/>
      </c>
      <c r="BG297" s="422"/>
      <c r="BH297" s="422" t="str">
        <f t="shared" si="91"/>
        <v/>
      </c>
      <c r="BI297" s="422" t="str">
        <f t="shared" si="92"/>
        <v/>
      </c>
      <c r="BJ297" s="422" t="str">
        <f t="shared" si="93"/>
        <v/>
      </c>
      <c r="BK297" s="422" t="str">
        <f>IF(E297="","",IF(フラグ管理用!AD291=2,IF(AND(フラグ管理用!E291=2,フラグ管理用!AA291=1),"","error"),""))</f>
        <v/>
      </c>
      <c r="BL297" s="422" t="str">
        <f>IF(E297="","",IF(AND(フラグ管理用!E291=1,フラグ管理用!K291=1,H297&lt;&gt;"妊娠出産子育て支援交付金"),"error",""))</f>
        <v/>
      </c>
      <c r="BM297" s="422"/>
      <c r="BN297" s="422" t="str">
        <f t="shared" si="94"/>
        <v/>
      </c>
      <c r="BO297" s="422" t="str">
        <f>IF(E297="","",IF(フラグ管理用!AF291=29,"error",IF(AND(フラグ管理用!AO291="事業始期_通常",フラグ管理用!AF291&lt;17),"error",IF(AND(フラグ管理用!AO291="事業始期_補助",フラグ管理用!AF291&lt;14),"error",""))))</f>
        <v/>
      </c>
      <c r="BP297" s="422" t="str">
        <f t="shared" si="95"/>
        <v/>
      </c>
      <c r="BQ297" s="422" t="str">
        <f>IF(E297="","",IF(AND(フラグ管理用!AP291="事業終期_通常",OR(フラグ管理用!AG291&lt;17,フラグ管理用!AG291&gt;28)),"error",IF(AND(フラグ管理用!AP291="事業終期_基金",フラグ管理用!AG291&lt;17),"error","")))</f>
        <v/>
      </c>
      <c r="BR297" s="422" t="str">
        <f>IF(E297="","",IF(VLOOKUP(AF297,―!$X$2:$Y$30,2,FALSE)&lt;=VLOOKUP(AG297,―!$X$2:$Y$30,2,FALSE),"","error"))</f>
        <v/>
      </c>
      <c r="BS297" s="422" t="str">
        <f t="shared" si="96"/>
        <v/>
      </c>
      <c r="BT297" s="422" t="str">
        <f t="shared" si="97"/>
        <v/>
      </c>
      <c r="BU297" s="422" t="str">
        <f>IF(E297="","",IF(AND(フラグ管理用!AQ291="予算区分_地単_通常",フラグ管理用!AL291&gt;3),"error",IF(AND(フラグ管理用!AQ291="予算区分_地単_検査等",フラグ管理用!AL291&gt;6),"error",IF(AND(フラグ管理用!AQ291="予算区分_補助",フラグ管理用!AL291&lt;7),"error",""))))</f>
        <v/>
      </c>
      <c r="BV297" s="452" t="str">
        <f>フラグ管理用!AW291</f>
        <v/>
      </c>
      <c r="BW297" s="457" t="str">
        <f t="shared" si="98"/>
        <v/>
      </c>
    </row>
    <row r="298" spans="1:75">
      <c r="A298" s="6"/>
      <c r="B298" s="14"/>
      <c r="C298" s="40">
        <v>268</v>
      </c>
      <c r="D298" s="50"/>
      <c r="E298" s="57"/>
      <c r="F298" s="57"/>
      <c r="G298" s="78"/>
      <c r="H298" s="86"/>
      <c r="I298" s="96" t="str">
        <f>IF(E298="補",VLOOKUP(H298,'事業名一覧 '!$A$3:$C$55,3,FALSE),"")</f>
        <v/>
      </c>
      <c r="J298" s="112"/>
      <c r="K298" s="112"/>
      <c r="L298" s="112"/>
      <c r="M298" s="112"/>
      <c r="N298" s="112"/>
      <c r="O298" s="112"/>
      <c r="P298" s="86"/>
      <c r="Q298" s="181" t="str">
        <f t="shared" si="86"/>
        <v/>
      </c>
      <c r="R298" s="194" t="str">
        <f t="shared" si="100"/>
        <v/>
      </c>
      <c r="S298" s="202"/>
      <c r="T298" s="213"/>
      <c r="U298" s="213"/>
      <c r="V298" s="213"/>
      <c r="W298" s="235"/>
      <c r="X298" s="235"/>
      <c r="Y298" s="213"/>
      <c r="Z298" s="213"/>
      <c r="AA298" s="86"/>
      <c r="AB298" s="112"/>
      <c r="AC298" s="112"/>
      <c r="AD298" s="112"/>
      <c r="AE298" s="57"/>
      <c r="AF298" s="57"/>
      <c r="AG298" s="57"/>
      <c r="AH298" s="321"/>
      <c r="AI298" s="321"/>
      <c r="AJ298" s="86"/>
      <c r="AK298" s="86"/>
      <c r="AL298" s="354"/>
      <c r="AM298" s="372"/>
      <c r="AN298" s="381"/>
      <c r="AO298" s="392" t="str">
        <f t="shared" si="87"/>
        <v/>
      </c>
      <c r="AP298" s="397" t="str">
        <f t="shared" si="101"/>
        <v/>
      </c>
      <c r="AQ298" s="402" t="str">
        <f t="shared" si="99"/>
        <v/>
      </c>
      <c r="AR298" s="407" t="str">
        <f>IF(E298="","",IF(AND(フラグ管理用!G292=2,フラグ管理用!F292=1),"error",""))</f>
        <v/>
      </c>
      <c r="AS298" s="407" t="str">
        <f>IF(E298="","",IF(AND(フラグ管理用!G292=2,フラグ管理用!E292=1),"error",""))</f>
        <v/>
      </c>
      <c r="AT298" s="415" t="str">
        <f t="shared" si="102"/>
        <v/>
      </c>
      <c r="AU298" s="422" t="str">
        <f>IF(E298="","",IF(フラグ管理用!AX292=1,"",IF(AND(フラグ管理用!E292=1,フラグ管理用!J292=1),"",IF(AND(フラグ管理用!E292=2,フラグ管理用!F292=1,フラグ管理用!J292=1),"",IF(AND(フラグ管理用!E292=2,フラグ管理用!F292=2,フラグ管理用!G292=1),"",IF(AND(フラグ管理用!E292=2,フラグ管理用!F292=2,フラグ管理用!G292=2,フラグ管理用!K292=1),"","error"))))))</f>
        <v/>
      </c>
      <c r="AV298" s="428" t="str">
        <f t="shared" si="103"/>
        <v/>
      </c>
      <c r="AW298" s="428" t="str">
        <f t="shared" si="88"/>
        <v/>
      </c>
      <c r="AX298" s="428" t="str">
        <f t="shared" si="89"/>
        <v/>
      </c>
      <c r="AY298" s="428" t="str">
        <f>IF(E298="","",IF(AND(フラグ管理用!J292=1,フラグ管理用!O292=1),"",IF(AND(フラグ管理用!K292=1,フラグ管理用!O292&gt;1,フラグ管理用!G292=1),"","error")))</f>
        <v/>
      </c>
      <c r="AZ298" s="428" t="str">
        <f>IF(E298="","",IF(AND(フラグ管理用!O292=10,ISBLANK(P298)=FALSE),"",IF(AND(フラグ管理用!O292&lt;10,ISBLANK(P298)=TRUE),"","error")))</f>
        <v/>
      </c>
      <c r="BA298" s="422" t="str">
        <f t="shared" si="90"/>
        <v/>
      </c>
      <c r="BB298" s="422" t="str">
        <f t="shared" si="104"/>
        <v/>
      </c>
      <c r="BC298" s="422" t="str">
        <f>IF(E298="","",IF(AND(フラグ管理用!F292=2,フラグ管理用!J292=1),IF(OR(U298&lt;&gt;0,V298&lt;&gt;0,W298&lt;&gt;0,X298&lt;&gt;0),"error",""),""))</f>
        <v/>
      </c>
      <c r="BD298" s="422" t="str">
        <f>IF(E298="","",IF(AND(フラグ管理用!K292=1,フラグ管理用!G292=1),IF(OR(S298&lt;&gt;0,T298&lt;&gt;0,W298&lt;&gt;0,X298&lt;&gt;0),"error",""),""))</f>
        <v/>
      </c>
      <c r="BE298" s="422" t="str">
        <f t="shared" si="105"/>
        <v/>
      </c>
      <c r="BF298" s="422" t="str">
        <f t="shared" si="106"/>
        <v/>
      </c>
      <c r="BG298" s="422"/>
      <c r="BH298" s="422" t="str">
        <f t="shared" si="91"/>
        <v/>
      </c>
      <c r="BI298" s="422" t="str">
        <f t="shared" si="92"/>
        <v/>
      </c>
      <c r="BJ298" s="422" t="str">
        <f t="shared" si="93"/>
        <v/>
      </c>
      <c r="BK298" s="422" t="str">
        <f>IF(E298="","",IF(フラグ管理用!AD292=2,IF(AND(フラグ管理用!E292=2,フラグ管理用!AA292=1),"","error"),""))</f>
        <v/>
      </c>
      <c r="BL298" s="422" t="str">
        <f>IF(E298="","",IF(AND(フラグ管理用!E292=1,フラグ管理用!K292=1,H298&lt;&gt;"妊娠出産子育て支援交付金"),"error",""))</f>
        <v/>
      </c>
      <c r="BM298" s="422"/>
      <c r="BN298" s="422" t="str">
        <f t="shared" si="94"/>
        <v/>
      </c>
      <c r="BO298" s="422" t="str">
        <f>IF(E298="","",IF(フラグ管理用!AF292=29,"error",IF(AND(フラグ管理用!AO292="事業始期_通常",フラグ管理用!AF292&lt;17),"error",IF(AND(フラグ管理用!AO292="事業始期_補助",フラグ管理用!AF292&lt;14),"error",""))))</f>
        <v/>
      </c>
      <c r="BP298" s="422" t="str">
        <f t="shared" si="95"/>
        <v/>
      </c>
      <c r="BQ298" s="422" t="str">
        <f>IF(E298="","",IF(AND(フラグ管理用!AP292="事業終期_通常",OR(フラグ管理用!AG292&lt;17,フラグ管理用!AG292&gt;28)),"error",IF(AND(フラグ管理用!AP292="事業終期_基金",フラグ管理用!AG292&lt;17),"error","")))</f>
        <v/>
      </c>
      <c r="BR298" s="422" t="str">
        <f>IF(E298="","",IF(VLOOKUP(AF298,―!$X$2:$Y$30,2,FALSE)&lt;=VLOOKUP(AG298,―!$X$2:$Y$30,2,FALSE),"","error"))</f>
        <v/>
      </c>
      <c r="BS298" s="422" t="str">
        <f t="shared" si="96"/>
        <v/>
      </c>
      <c r="BT298" s="422" t="str">
        <f t="shared" si="97"/>
        <v/>
      </c>
      <c r="BU298" s="422" t="str">
        <f>IF(E298="","",IF(AND(フラグ管理用!AQ292="予算区分_地単_通常",フラグ管理用!AL292&gt;3),"error",IF(AND(フラグ管理用!AQ292="予算区分_地単_検査等",フラグ管理用!AL292&gt;6),"error",IF(AND(フラグ管理用!AQ292="予算区分_補助",フラグ管理用!AL292&lt;7),"error",""))))</f>
        <v/>
      </c>
      <c r="BV298" s="452" t="str">
        <f>フラグ管理用!AW292</f>
        <v/>
      </c>
      <c r="BW298" s="457" t="str">
        <f t="shared" si="98"/>
        <v/>
      </c>
    </row>
    <row r="299" spans="1:75">
      <c r="A299" s="6"/>
      <c r="B299" s="14"/>
      <c r="C299" s="40">
        <v>269</v>
      </c>
      <c r="D299" s="50"/>
      <c r="E299" s="57"/>
      <c r="F299" s="57"/>
      <c r="G299" s="78"/>
      <c r="H299" s="86"/>
      <c r="I299" s="96" t="str">
        <f>IF(E299="補",VLOOKUP(H299,'事業名一覧 '!$A$3:$C$55,3,FALSE),"")</f>
        <v/>
      </c>
      <c r="J299" s="112"/>
      <c r="K299" s="112"/>
      <c r="L299" s="112"/>
      <c r="M299" s="112"/>
      <c r="N299" s="112"/>
      <c r="O299" s="112"/>
      <c r="P299" s="86"/>
      <c r="Q299" s="181" t="str">
        <f t="shared" si="86"/>
        <v/>
      </c>
      <c r="R299" s="194" t="str">
        <f t="shared" si="100"/>
        <v/>
      </c>
      <c r="S299" s="202"/>
      <c r="T299" s="213"/>
      <c r="U299" s="213"/>
      <c r="V299" s="213"/>
      <c r="W299" s="235"/>
      <c r="X299" s="235"/>
      <c r="Y299" s="213"/>
      <c r="Z299" s="213"/>
      <c r="AA299" s="86"/>
      <c r="AB299" s="112"/>
      <c r="AC299" s="112"/>
      <c r="AD299" s="112"/>
      <c r="AE299" s="57"/>
      <c r="AF299" s="57"/>
      <c r="AG299" s="57"/>
      <c r="AH299" s="321"/>
      <c r="AI299" s="321"/>
      <c r="AJ299" s="86"/>
      <c r="AK299" s="86"/>
      <c r="AL299" s="354"/>
      <c r="AM299" s="372"/>
      <c r="AN299" s="381"/>
      <c r="AO299" s="392" t="str">
        <f t="shared" si="87"/>
        <v/>
      </c>
      <c r="AP299" s="397" t="str">
        <f t="shared" si="101"/>
        <v/>
      </c>
      <c r="AQ299" s="402" t="str">
        <f t="shared" si="99"/>
        <v/>
      </c>
      <c r="AR299" s="407" t="str">
        <f>IF(E299="","",IF(AND(フラグ管理用!G293=2,フラグ管理用!F293=1),"error",""))</f>
        <v/>
      </c>
      <c r="AS299" s="407" t="str">
        <f>IF(E299="","",IF(AND(フラグ管理用!G293=2,フラグ管理用!E293=1),"error",""))</f>
        <v/>
      </c>
      <c r="AT299" s="415" t="str">
        <f t="shared" si="102"/>
        <v/>
      </c>
      <c r="AU299" s="422" t="str">
        <f>IF(E299="","",IF(フラグ管理用!AX293=1,"",IF(AND(フラグ管理用!E293=1,フラグ管理用!J293=1),"",IF(AND(フラグ管理用!E293=2,フラグ管理用!F293=1,フラグ管理用!J293=1),"",IF(AND(フラグ管理用!E293=2,フラグ管理用!F293=2,フラグ管理用!G293=1),"",IF(AND(フラグ管理用!E293=2,フラグ管理用!F293=2,フラグ管理用!G293=2,フラグ管理用!K293=1),"","error"))))))</f>
        <v/>
      </c>
      <c r="AV299" s="428" t="str">
        <f t="shared" si="103"/>
        <v/>
      </c>
      <c r="AW299" s="428" t="str">
        <f t="shared" si="88"/>
        <v/>
      </c>
      <c r="AX299" s="428" t="str">
        <f t="shared" si="89"/>
        <v/>
      </c>
      <c r="AY299" s="428" t="str">
        <f>IF(E299="","",IF(AND(フラグ管理用!J293=1,フラグ管理用!O293=1),"",IF(AND(フラグ管理用!K293=1,フラグ管理用!O293&gt;1,フラグ管理用!G293=1),"","error")))</f>
        <v/>
      </c>
      <c r="AZ299" s="428" t="str">
        <f>IF(E299="","",IF(AND(フラグ管理用!O293=10,ISBLANK(P299)=FALSE),"",IF(AND(フラグ管理用!O293&lt;10,ISBLANK(P299)=TRUE),"","error")))</f>
        <v/>
      </c>
      <c r="BA299" s="422" t="str">
        <f t="shared" si="90"/>
        <v/>
      </c>
      <c r="BB299" s="422" t="str">
        <f t="shared" si="104"/>
        <v/>
      </c>
      <c r="BC299" s="422" t="str">
        <f>IF(E299="","",IF(AND(フラグ管理用!F293=2,フラグ管理用!J293=1),IF(OR(U299&lt;&gt;0,V299&lt;&gt;0,W299&lt;&gt;0,X299&lt;&gt;0),"error",""),""))</f>
        <v/>
      </c>
      <c r="BD299" s="422" t="str">
        <f>IF(E299="","",IF(AND(フラグ管理用!K293=1,フラグ管理用!G293=1),IF(OR(S299&lt;&gt;0,T299&lt;&gt;0,W299&lt;&gt;0,X299&lt;&gt;0),"error",""),""))</f>
        <v/>
      </c>
      <c r="BE299" s="422" t="str">
        <f t="shared" si="105"/>
        <v/>
      </c>
      <c r="BF299" s="422" t="str">
        <f t="shared" si="106"/>
        <v/>
      </c>
      <c r="BG299" s="422"/>
      <c r="BH299" s="422" t="str">
        <f t="shared" si="91"/>
        <v/>
      </c>
      <c r="BI299" s="422" t="str">
        <f t="shared" si="92"/>
        <v/>
      </c>
      <c r="BJ299" s="422" t="str">
        <f t="shared" si="93"/>
        <v/>
      </c>
      <c r="BK299" s="422" t="str">
        <f>IF(E299="","",IF(フラグ管理用!AD293=2,IF(AND(フラグ管理用!E293=2,フラグ管理用!AA293=1),"","error"),""))</f>
        <v/>
      </c>
      <c r="BL299" s="422" t="str">
        <f>IF(E299="","",IF(AND(フラグ管理用!E293=1,フラグ管理用!K293=1,H299&lt;&gt;"妊娠出産子育て支援交付金"),"error",""))</f>
        <v/>
      </c>
      <c r="BM299" s="422"/>
      <c r="BN299" s="422" t="str">
        <f t="shared" si="94"/>
        <v/>
      </c>
      <c r="BO299" s="422" t="str">
        <f>IF(E299="","",IF(フラグ管理用!AF293=29,"error",IF(AND(フラグ管理用!AO293="事業始期_通常",フラグ管理用!AF293&lt;17),"error",IF(AND(フラグ管理用!AO293="事業始期_補助",フラグ管理用!AF293&lt;14),"error",""))))</f>
        <v/>
      </c>
      <c r="BP299" s="422" t="str">
        <f t="shared" si="95"/>
        <v/>
      </c>
      <c r="BQ299" s="422" t="str">
        <f>IF(E299="","",IF(AND(フラグ管理用!AP293="事業終期_通常",OR(フラグ管理用!AG293&lt;17,フラグ管理用!AG293&gt;28)),"error",IF(AND(フラグ管理用!AP293="事業終期_基金",フラグ管理用!AG293&lt;17),"error","")))</f>
        <v/>
      </c>
      <c r="BR299" s="422" t="str">
        <f>IF(E299="","",IF(VLOOKUP(AF299,―!$X$2:$Y$30,2,FALSE)&lt;=VLOOKUP(AG299,―!$X$2:$Y$30,2,FALSE),"","error"))</f>
        <v/>
      </c>
      <c r="BS299" s="422" t="str">
        <f t="shared" si="96"/>
        <v/>
      </c>
      <c r="BT299" s="422" t="str">
        <f t="shared" si="97"/>
        <v/>
      </c>
      <c r="BU299" s="422" t="str">
        <f>IF(E299="","",IF(AND(フラグ管理用!AQ293="予算区分_地単_通常",フラグ管理用!AL293&gt;3),"error",IF(AND(フラグ管理用!AQ293="予算区分_地単_検査等",フラグ管理用!AL293&gt;6),"error",IF(AND(フラグ管理用!AQ293="予算区分_補助",フラグ管理用!AL293&lt;7),"error",""))))</f>
        <v/>
      </c>
      <c r="BV299" s="452" t="str">
        <f>フラグ管理用!AW293</f>
        <v/>
      </c>
      <c r="BW299" s="457" t="str">
        <f t="shared" si="98"/>
        <v/>
      </c>
    </row>
    <row r="300" spans="1:75">
      <c r="A300" s="6"/>
      <c r="B300" s="14"/>
      <c r="C300" s="40">
        <v>270</v>
      </c>
      <c r="D300" s="50"/>
      <c r="E300" s="57"/>
      <c r="F300" s="57"/>
      <c r="G300" s="78"/>
      <c r="H300" s="86"/>
      <c r="I300" s="96" t="str">
        <f>IF(E300="補",VLOOKUP(H300,'事業名一覧 '!$A$3:$C$55,3,FALSE),"")</f>
        <v/>
      </c>
      <c r="J300" s="112"/>
      <c r="K300" s="112"/>
      <c r="L300" s="112"/>
      <c r="M300" s="112"/>
      <c r="N300" s="112"/>
      <c r="O300" s="112"/>
      <c r="P300" s="86"/>
      <c r="Q300" s="181" t="str">
        <f t="shared" si="86"/>
        <v/>
      </c>
      <c r="R300" s="194" t="str">
        <f t="shared" si="100"/>
        <v/>
      </c>
      <c r="S300" s="202"/>
      <c r="T300" s="213"/>
      <c r="U300" s="213"/>
      <c r="V300" s="213"/>
      <c r="W300" s="235"/>
      <c r="X300" s="235"/>
      <c r="Y300" s="213"/>
      <c r="Z300" s="213"/>
      <c r="AA300" s="86"/>
      <c r="AB300" s="112"/>
      <c r="AC300" s="112"/>
      <c r="AD300" s="112"/>
      <c r="AE300" s="57"/>
      <c r="AF300" s="57"/>
      <c r="AG300" s="57"/>
      <c r="AH300" s="321"/>
      <c r="AI300" s="321"/>
      <c r="AJ300" s="86"/>
      <c r="AK300" s="86"/>
      <c r="AL300" s="354"/>
      <c r="AM300" s="372"/>
      <c r="AN300" s="381"/>
      <c r="AO300" s="392" t="str">
        <f t="shared" si="87"/>
        <v/>
      </c>
      <c r="AP300" s="397" t="str">
        <f t="shared" si="101"/>
        <v/>
      </c>
      <c r="AQ300" s="402" t="str">
        <f t="shared" si="99"/>
        <v/>
      </c>
      <c r="AR300" s="407" t="str">
        <f>IF(E300="","",IF(AND(フラグ管理用!G294=2,フラグ管理用!F294=1),"error",""))</f>
        <v/>
      </c>
      <c r="AS300" s="407" t="str">
        <f>IF(E300="","",IF(AND(フラグ管理用!G294=2,フラグ管理用!E294=1),"error",""))</f>
        <v/>
      </c>
      <c r="AT300" s="415" t="str">
        <f t="shared" si="102"/>
        <v/>
      </c>
      <c r="AU300" s="422" t="str">
        <f>IF(E300="","",IF(フラグ管理用!AX294=1,"",IF(AND(フラグ管理用!E294=1,フラグ管理用!J294=1),"",IF(AND(フラグ管理用!E294=2,フラグ管理用!F294=1,フラグ管理用!J294=1),"",IF(AND(フラグ管理用!E294=2,フラグ管理用!F294=2,フラグ管理用!G294=1),"",IF(AND(フラグ管理用!E294=2,フラグ管理用!F294=2,フラグ管理用!G294=2,フラグ管理用!K294=1),"","error"))))))</f>
        <v/>
      </c>
      <c r="AV300" s="428" t="str">
        <f t="shared" si="103"/>
        <v/>
      </c>
      <c r="AW300" s="428" t="str">
        <f t="shared" si="88"/>
        <v/>
      </c>
      <c r="AX300" s="428" t="str">
        <f t="shared" si="89"/>
        <v/>
      </c>
      <c r="AY300" s="428" t="str">
        <f>IF(E300="","",IF(AND(フラグ管理用!J294=1,フラグ管理用!O294=1),"",IF(AND(フラグ管理用!K294=1,フラグ管理用!O294&gt;1,フラグ管理用!G294=1),"","error")))</f>
        <v/>
      </c>
      <c r="AZ300" s="428" t="str">
        <f>IF(E300="","",IF(AND(フラグ管理用!O294=10,ISBLANK(P300)=FALSE),"",IF(AND(フラグ管理用!O294&lt;10,ISBLANK(P300)=TRUE),"","error")))</f>
        <v/>
      </c>
      <c r="BA300" s="422" t="str">
        <f t="shared" si="90"/>
        <v/>
      </c>
      <c r="BB300" s="422" t="str">
        <f t="shared" si="104"/>
        <v/>
      </c>
      <c r="BC300" s="422" t="str">
        <f>IF(E300="","",IF(AND(フラグ管理用!F294=2,フラグ管理用!J294=1),IF(OR(U300&lt;&gt;0,V300&lt;&gt;0,W300&lt;&gt;0,X300&lt;&gt;0),"error",""),""))</f>
        <v/>
      </c>
      <c r="BD300" s="422" t="str">
        <f>IF(E300="","",IF(AND(フラグ管理用!K294=1,フラグ管理用!G294=1),IF(OR(S300&lt;&gt;0,T300&lt;&gt;0,W300&lt;&gt;0,X300&lt;&gt;0),"error",""),""))</f>
        <v/>
      </c>
      <c r="BE300" s="422" t="str">
        <f t="shared" si="105"/>
        <v/>
      </c>
      <c r="BF300" s="422" t="str">
        <f t="shared" si="106"/>
        <v/>
      </c>
      <c r="BG300" s="422"/>
      <c r="BH300" s="422" t="str">
        <f t="shared" si="91"/>
        <v/>
      </c>
      <c r="BI300" s="422" t="str">
        <f t="shared" si="92"/>
        <v/>
      </c>
      <c r="BJ300" s="422" t="str">
        <f t="shared" si="93"/>
        <v/>
      </c>
      <c r="BK300" s="422" t="str">
        <f>IF(E300="","",IF(フラグ管理用!AD294=2,IF(AND(フラグ管理用!E294=2,フラグ管理用!AA294=1),"","error"),""))</f>
        <v/>
      </c>
      <c r="BL300" s="422" t="str">
        <f>IF(E300="","",IF(AND(フラグ管理用!E294=1,フラグ管理用!K294=1,H300&lt;&gt;"妊娠出産子育て支援交付金"),"error",""))</f>
        <v/>
      </c>
      <c r="BM300" s="422"/>
      <c r="BN300" s="422" t="str">
        <f t="shared" si="94"/>
        <v/>
      </c>
      <c r="BO300" s="422" t="str">
        <f>IF(E300="","",IF(フラグ管理用!AF294=29,"error",IF(AND(フラグ管理用!AO294="事業始期_通常",フラグ管理用!AF294&lt;17),"error",IF(AND(フラグ管理用!AO294="事業始期_補助",フラグ管理用!AF294&lt;14),"error",""))))</f>
        <v/>
      </c>
      <c r="BP300" s="422" t="str">
        <f t="shared" si="95"/>
        <v/>
      </c>
      <c r="BQ300" s="422" t="str">
        <f>IF(E300="","",IF(AND(フラグ管理用!AP294="事業終期_通常",OR(フラグ管理用!AG294&lt;17,フラグ管理用!AG294&gt;28)),"error",IF(AND(フラグ管理用!AP294="事業終期_基金",フラグ管理用!AG294&lt;17),"error","")))</f>
        <v/>
      </c>
      <c r="BR300" s="422" t="str">
        <f>IF(E300="","",IF(VLOOKUP(AF300,―!$X$2:$Y$30,2,FALSE)&lt;=VLOOKUP(AG300,―!$X$2:$Y$30,2,FALSE),"","error"))</f>
        <v/>
      </c>
      <c r="BS300" s="422" t="str">
        <f t="shared" si="96"/>
        <v/>
      </c>
      <c r="BT300" s="422" t="str">
        <f t="shared" si="97"/>
        <v/>
      </c>
      <c r="BU300" s="422" t="str">
        <f>IF(E300="","",IF(AND(フラグ管理用!AQ294="予算区分_地単_通常",フラグ管理用!AL294&gt;3),"error",IF(AND(フラグ管理用!AQ294="予算区分_地単_検査等",フラグ管理用!AL294&gt;6),"error",IF(AND(フラグ管理用!AQ294="予算区分_補助",フラグ管理用!AL294&lt;7),"error",""))))</f>
        <v/>
      </c>
      <c r="BV300" s="452" t="str">
        <f>フラグ管理用!AW294</f>
        <v/>
      </c>
      <c r="BW300" s="457" t="str">
        <f t="shared" si="98"/>
        <v/>
      </c>
    </row>
    <row r="301" spans="1:75">
      <c r="A301" s="6"/>
      <c r="B301" s="14"/>
      <c r="C301" s="40">
        <v>271</v>
      </c>
      <c r="D301" s="50"/>
      <c r="E301" s="57"/>
      <c r="F301" s="57"/>
      <c r="G301" s="78"/>
      <c r="H301" s="86"/>
      <c r="I301" s="96" t="str">
        <f>IF(E301="補",VLOOKUP(H301,'事業名一覧 '!$A$3:$C$55,3,FALSE),"")</f>
        <v/>
      </c>
      <c r="J301" s="112"/>
      <c r="K301" s="112"/>
      <c r="L301" s="112"/>
      <c r="M301" s="112"/>
      <c r="N301" s="112"/>
      <c r="O301" s="112"/>
      <c r="P301" s="86"/>
      <c r="Q301" s="181" t="str">
        <f t="shared" si="86"/>
        <v/>
      </c>
      <c r="R301" s="194" t="str">
        <f t="shared" si="100"/>
        <v/>
      </c>
      <c r="S301" s="202"/>
      <c r="T301" s="213"/>
      <c r="U301" s="213"/>
      <c r="V301" s="213"/>
      <c r="W301" s="235"/>
      <c r="X301" s="235"/>
      <c r="Y301" s="213"/>
      <c r="Z301" s="213"/>
      <c r="AA301" s="86"/>
      <c r="AB301" s="112"/>
      <c r="AC301" s="112"/>
      <c r="AD301" s="112"/>
      <c r="AE301" s="57"/>
      <c r="AF301" s="57"/>
      <c r="AG301" s="57"/>
      <c r="AH301" s="321"/>
      <c r="AI301" s="321"/>
      <c r="AJ301" s="86"/>
      <c r="AK301" s="86"/>
      <c r="AL301" s="354"/>
      <c r="AM301" s="372"/>
      <c r="AN301" s="381"/>
      <c r="AO301" s="392" t="str">
        <f t="shared" si="87"/>
        <v/>
      </c>
      <c r="AP301" s="397" t="str">
        <f t="shared" si="101"/>
        <v/>
      </c>
      <c r="AQ301" s="402" t="str">
        <f t="shared" si="99"/>
        <v/>
      </c>
      <c r="AR301" s="407" t="str">
        <f>IF(E301="","",IF(AND(フラグ管理用!G295=2,フラグ管理用!F295=1),"error",""))</f>
        <v/>
      </c>
      <c r="AS301" s="407" t="str">
        <f>IF(E301="","",IF(AND(フラグ管理用!G295=2,フラグ管理用!E295=1),"error",""))</f>
        <v/>
      </c>
      <c r="AT301" s="415" t="str">
        <f t="shared" si="102"/>
        <v/>
      </c>
      <c r="AU301" s="422" t="str">
        <f>IF(E301="","",IF(フラグ管理用!AX295=1,"",IF(AND(フラグ管理用!E295=1,フラグ管理用!J295=1),"",IF(AND(フラグ管理用!E295=2,フラグ管理用!F295=1,フラグ管理用!J295=1),"",IF(AND(フラグ管理用!E295=2,フラグ管理用!F295=2,フラグ管理用!G295=1),"",IF(AND(フラグ管理用!E295=2,フラグ管理用!F295=2,フラグ管理用!G295=2,フラグ管理用!K295=1),"","error"))))))</f>
        <v/>
      </c>
      <c r="AV301" s="428" t="str">
        <f t="shared" si="103"/>
        <v/>
      </c>
      <c r="AW301" s="428" t="str">
        <f t="shared" si="88"/>
        <v/>
      </c>
      <c r="AX301" s="428" t="str">
        <f t="shared" si="89"/>
        <v/>
      </c>
      <c r="AY301" s="428" t="str">
        <f>IF(E301="","",IF(AND(フラグ管理用!J295=1,フラグ管理用!O295=1),"",IF(AND(フラグ管理用!K295=1,フラグ管理用!O295&gt;1,フラグ管理用!G295=1),"","error")))</f>
        <v/>
      </c>
      <c r="AZ301" s="428" t="str">
        <f>IF(E301="","",IF(AND(フラグ管理用!O295=10,ISBLANK(P301)=FALSE),"",IF(AND(フラグ管理用!O295&lt;10,ISBLANK(P301)=TRUE),"","error")))</f>
        <v/>
      </c>
      <c r="BA301" s="422" t="str">
        <f t="shared" si="90"/>
        <v/>
      </c>
      <c r="BB301" s="422" t="str">
        <f t="shared" si="104"/>
        <v/>
      </c>
      <c r="BC301" s="422" t="str">
        <f>IF(E301="","",IF(AND(フラグ管理用!F295=2,フラグ管理用!J295=1),IF(OR(U301&lt;&gt;0,V301&lt;&gt;0,W301&lt;&gt;0,X301&lt;&gt;0),"error",""),""))</f>
        <v/>
      </c>
      <c r="BD301" s="422" t="str">
        <f>IF(E301="","",IF(AND(フラグ管理用!K295=1,フラグ管理用!G295=1),IF(OR(S301&lt;&gt;0,T301&lt;&gt;0,W301&lt;&gt;0,X301&lt;&gt;0),"error",""),""))</f>
        <v/>
      </c>
      <c r="BE301" s="422" t="str">
        <f t="shared" si="105"/>
        <v/>
      </c>
      <c r="BF301" s="422" t="str">
        <f t="shared" si="106"/>
        <v/>
      </c>
      <c r="BG301" s="422"/>
      <c r="BH301" s="422" t="str">
        <f t="shared" si="91"/>
        <v/>
      </c>
      <c r="BI301" s="422" t="str">
        <f t="shared" si="92"/>
        <v/>
      </c>
      <c r="BJ301" s="422" t="str">
        <f t="shared" si="93"/>
        <v/>
      </c>
      <c r="BK301" s="422" t="str">
        <f>IF(E301="","",IF(フラグ管理用!AD295=2,IF(AND(フラグ管理用!E295=2,フラグ管理用!AA295=1),"","error"),""))</f>
        <v/>
      </c>
      <c r="BL301" s="422" t="str">
        <f>IF(E301="","",IF(AND(フラグ管理用!E295=1,フラグ管理用!K295=1,H301&lt;&gt;"妊娠出産子育て支援交付金"),"error",""))</f>
        <v/>
      </c>
      <c r="BM301" s="422"/>
      <c r="BN301" s="422" t="str">
        <f t="shared" si="94"/>
        <v/>
      </c>
      <c r="BO301" s="422" t="str">
        <f>IF(E301="","",IF(フラグ管理用!AF295=29,"error",IF(AND(フラグ管理用!AO295="事業始期_通常",フラグ管理用!AF295&lt;17),"error",IF(AND(フラグ管理用!AO295="事業始期_補助",フラグ管理用!AF295&lt;14),"error",""))))</f>
        <v/>
      </c>
      <c r="BP301" s="422" t="str">
        <f t="shared" si="95"/>
        <v/>
      </c>
      <c r="BQ301" s="422" t="str">
        <f>IF(E301="","",IF(AND(フラグ管理用!AP295="事業終期_通常",OR(フラグ管理用!AG295&lt;17,フラグ管理用!AG295&gt;28)),"error",IF(AND(フラグ管理用!AP295="事業終期_基金",フラグ管理用!AG295&lt;17),"error","")))</f>
        <v/>
      </c>
      <c r="BR301" s="422" t="str">
        <f>IF(E301="","",IF(VLOOKUP(AF301,―!$X$2:$Y$30,2,FALSE)&lt;=VLOOKUP(AG301,―!$X$2:$Y$30,2,FALSE),"","error"))</f>
        <v/>
      </c>
      <c r="BS301" s="422" t="str">
        <f t="shared" si="96"/>
        <v/>
      </c>
      <c r="BT301" s="422" t="str">
        <f t="shared" si="97"/>
        <v/>
      </c>
      <c r="BU301" s="422" t="str">
        <f>IF(E301="","",IF(AND(フラグ管理用!AQ295="予算区分_地単_通常",フラグ管理用!AL295&gt;3),"error",IF(AND(フラグ管理用!AQ295="予算区分_地単_検査等",フラグ管理用!AL295&gt;6),"error",IF(AND(フラグ管理用!AQ295="予算区分_補助",フラグ管理用!AL295&lt;7),"error",""))))</f>
        <v/>
      </c>
      <c r="BV301" s="452" t="str">
        <f>フラグ管理用!AW295</f>
        <v/>
      </c>
      <c r="BW301" s="457" t="str">
        <f t="shared" si="98"/>
        <v/>
      </c>
    </row>
    <row r="302" spans="1:75">
      <c r="A302" s="6"/>
      <c r="B302" s="14"/>
      <c r="C302" s="40">
        <v>272</v>
      </c>
      <c r="D302" s="50"/>
      <c r="E302" s="57"/>
      <c r="F302" s="57"/>
      <c r="G302" s="78"/>
      <c r="H302" s="86"/>
      <c r="I302" s="96" t="str">
        <f>IF(E302="補",VLOOKUP(H302,'事業名一覧 '!$A$3:$C$55,3,FALSE),"")</f>
        <v/>
      </c>
      <c r="J302" s="112"/>
      <c r="K302" s="112"/>
      <c r="L302" s="112"/>
      <c r="M302" s="112"/>
      <c r="N302" s="112"/>
      <c r="O302" s="112"/>
      <c r="P302" s="86"/>
      <c r="Q302" s="181" t="str">
        <f t="shared" si="86"/>
        <v/>
      </c>
      <c r="R302" s="194" t="str">
        <f t="shared" si="100"/>
        <v/>
      </c>
      <c r="S302" s="202"/>
      <c r="T302" s="213"/>
      <c r="U302" s="213"/>
      <c r="V302" s="213"/>
      <c r="W302" s="235"/>
      <c r="X302" s="235"/>
      <c r="Y302" s="213"/>
      <c r="Z302" s="213"/>
      <c r="AA302" s="86"/>
      <c r="AB302" s="112"/>
      <c r="AC302" s="112"/>
      <c r="AD302" s="112"/>
      <c r="AE302" s="57"/>
      <c r="AF302" s="57"/>
      <c r="AG302" s="57"/>
      <c r="AH302" s="321"/>
      <c r="AI302" s="321"/>
      <c r="AJ302" s="86"/>
      <c r="AK302" s="86"/>
      <c r="AL302" s="354"/>
      <c r="AM302" s="372"/>
      <c r="AN302" s="381"/>
      <c r="AO302" s="392" t="str">
        <f t="shared" si="87"/>
        <v/>
      </c>
      <c r="AP302" s="397" t="str">
        <f t="shared" si="101"/>
        <v/>
      </c>
      <c r="AQ302" s="402" t="str">
        <f t="shared" si="99"/>
        <v/>
      </c>
      <c r="AR302" s="407" t="str">
        <f>IF(E302="","",IF(AND(フラグ管理用!G296=2,フラグ管理用!F296=1),"error",""))</f>
        <v/>
      </c>
      <c r="AS302" s="407" t="str">
        <f>IF(E302="","",IF(AND(フラグ管理用!G296=2,フラグ管理用!E296=1),"error",""))</f>
        <v/>
      </c>
      <c r="AT302" s="415" t="str">
        <f t="shared" si="102"/>
        <v/>
      </c>
      <c r="AU302" s="422" t="str">
        <f>IF(E302="","",IF(フラグ管理用!AX296=1,"",IF(AND(フラグ管理用!E296=1,フラグ管理用!J296=1),"",IF(AND(フラグ管理用!E296=2,フラグ管理用!F296=1,フラグ管理用!J296=1),"",IF(AND(フラグ管理用!E296=2,フラグ管理用!F296=2,フラグ管理用!G296=1),"",IF(AND(フラグ管理用!E296=2,フラグ管理用!F296=2,フラグ管理用!G296=2,フラグ管理用!K296=1),"","error"))))))</f>
        <v/>
      </c>
      <c r="AV302" s="428" t="str">
        <f t="shared" si="103"/>
        <v/>
      </c>
      <c r="AW302" s="428" t="str">
        <f t="shared" si="88"/>
        <v/>
      </c>
      <c r="AX302" s="428" t="str">
        <f t="shared" si="89"/>
        <v/>
      </c>
      <c r="AY302" s="428" t="str">
        <f>IF(E302="","",IF(AND(フラグ管理用!J296=1,フラグ管理用!O296=1),"",IF(AND(フラグ管理用!K296=1,フラグ管理用!O296&gt;1,フラグ管理用!G296=1),"","error")))</f>
        <v/>
      </c>
      <c r="AZ302" s="428" t="str">
        <f>IF(E302="","",IF(AND(フラグ管理用!O296=10,ISBLANK(P302)=FALSE),"",IF(AND(フラグ管理用!O296&lt;10,ISBLANK(P302)=TRUE),"","error")))</f>
        <v/>
      </c>
      <c r="BA302" s="422" t="str">
        <f t="shared" si="90"/>
        <v/>
      </c>
      <c r="BB302" s="422" t="str">
        <f t="shared" si="104"/>
        <v/>
      </c>
      <c r="BC302" s="422" t="str">
        <f>IF(E302="","",IF(AND(フラグ管理用!F296=2,フラグ管理用!J296=1),IF(OR(U302&lt;&gt;0,V302&lt;&gt;0,W302&lt;&gt;0,X302&lt;&gt;0),"error",""),""))</f>
        <v/>
      </c>
      <c r="BD302" s="422" t="str">
        <f>IF(E302="","",IF(AND(フラグ管理用!K296=1,フラグ管理用!G296=1),IF(OR(S302&lt;&gt;0,T302&lt;&gt;0,W302&lt;&gt;0,X302&lt;&gt;0),"error",""),""))</f>
        <v/>
      </c>
      <c r="BE302" s="422" t="str">
        <f t="shared" si="105"/>
        <v/>
      </c>
      <c r="BF302" s="422" t="str">
        <f t="shared" si="106"/>
        <v/>
      </c>
      <c r="BG302" s="422"/>
      <c r="BH302" s="422" t="str">
        <f t="shared" si="91"/>
        <v/>
      </c>
      <c r="BI302" s="422" t="str">
        <f t="shared" si="92"/>
        <v/>
      </c>
      <c r="BJ302" s="422" t="str">
        <f t="shared" si="93"/>
        <v/>
      </c>
      <c r="BK302" s="422" t="str">
        <f>IF(E302="","",IF(フラグ管理用!AD296=2,IF(AND(フラグ管理用!E296=2,フラグ管理用!AA296=1),"","error"),""))</f>
        <v/>
      </c>
      <c r="BL302" s="422" t="str">
        <f>IF(E302="","",IF(AND(フラグ管理用!E296=1,フラグ管理用!K296=1,H302&lt;&gt;"妊娠出産子育て支援交付金"),"error",""))</f>
        <v/>
      </c>
      <c r="BM302" s="422"/>
      <c r="BN302" s="422" t="str">
        <f t="shared" si="94"/>
        <v/>
      </c>
      <c r="BO302" s="422" t="str">
        <f>IF(E302="","",IF(フラグ管理用!AF296=29,"error",IF(AND(フラグ管理用!AO296="事業始期_通常",フラグ管理用!AF296&lt;17),"error",IF(AND(フラグ管理用!AO296="事業始期_補助",フラグ管理用!AF296&lt;14),"error",""))))</f>
        <v/>
      </c>
      <c r="BP302" s="422" t="str">
        <f t="shared" si="95"/>
        <v/>
      </c>
      <c r="BQ302" s="422" t="str">
        <f>IF(E302="","",IF(AND(フラグ管理用!AP296="事業終期_通常",OR(フラグ管理用!AG296&lt;17,フラグ管理用!AG296&gt;28)),"error",IF(AND(フラグ管理用!AP296="事業終期_基金",フラグ管理用!AG296&lt;17),"error","")))</f>
        <v/>
      </c>
      <c r="BR302" s="422" t="str">
        <f>IF(E302="","",IF(VLOOKUP(AF302,―!$X$2:$Y$30,2,FALSE)&lt;=VLOOKUP(AG302,―!$X$2:$Y$30,2,FALSE),"","error"))</f>
        <v/>
      </c>
      <c r="BS302" s="422" t="str">
        <f t="shared" si="96"/>
        <v/>
      </c>
      <c r="BT302" s="422" t="str">
        <f t="shared" si="97"/>
        <v/>
      </c>
      <c r="BU302" s="422" t="str">
        <f>IF(E302="","",IF(AND(フラグ管理用!AQ296="予算区分_地単_通常",フラグ管理用!AL296&gt;3),"error",IF(AND(フラグ管理用!AQ296="予算区分_地単_検査等",フラグ管理用!AL296&gt;6),"error",IF(AND(フラグ管理用!AQ296="予算区分_補助",フラグ管理用!AL296&lt;7),"error",""))))</f>
        <v/>
      </c>
      <c r="BV302" s="452" t="str">
        <f>フラグ管理用!AW296</f>
        <v/>
      </c>
      <c r="BW302" s="457" t="str">
        <f t="shared" si="98"/>
        <v/>
      </c>
    </row>
    <row r="303" spans="1:75">
      <c r="A303" s="6"/>
      <c r="B303" s="14"/>
      <c r="C303" s="40">
        <v>273</v>
      </c>
      <c r="D303" s="50"/>
      <c r="E303" s="57"/>
      <c r="F303" s="57"/>
      <c r="G303" s="78"/>
      <c r="H303" s="86"/>
      <c r="I303" s="96" t="str">
        <f>IF(E303="補",VLOOKUP(H303,'事業名一覧 '!$A$3:$C$55,3,FALSE),"")</f>
        <v/>
      </c>
      <c r="J303" s="112"/>
      <c r="K303" s="112"/>
      <c r="L303" s="112"/>
      <c r="M303" s="112"/>
      <c r="N303" s="112"/>
      <c r="O303" s="112"/>
      <c r="P303" s="86"/>
      <c r="Q303" s="181" t="str">
        <f t="shared" si="86"/>
        <v/>
      </c>
      <c r="R303" s="194" t="str">
        <f t="shared" si="100"/>
        <v/>
      </c>
      <c r="S303" s="202"/>
      <c r="T303" s="213"/>
      <c r="U303" s="213"/>
      <c r="V303" s="213"/>
      <c r="W303" s="235"/>
      <c r="X303" s="235"/>
      <c r="Y303" s="213"/>
      <c r="Z303" s="213"/>
      <c r="AA303" s="86"/>
      <c r="AB303" s="112"/>
      <c r="AC303" s="112"/>
      <c r="AD303" s="112"/>
      <c r="AE303" s="57"/>
      <c r="AF303" s="57"/>
      <c r="AG303" s="57"/>
      <c r="AH303" s="321"/>
      <c r="AI303" s="321"/>
      <c r="AJ303" s="86"/>
      <c r="AK303" s="86"/>
      <c r="AL303" s="354"/>
      <c r="AM303" s="372"/>
      <c r="AN303" s="381"/>
      <c r="AO303" s="392" t="str">
        <f t="shared" si="87"/>
        <v/>
      </c>
      <c r="AP303" s="397" t="str">
        <f t="shared" si="101"/>
        <v/>
      </c>
      <c r="AQ303" s="402" t="str">
        <f t="shared" si="99"/>
        <v/>
      </c>
      <c r="AR303" s="407" t="str">
        <f>IF(E303="","",IF(AND(フラグ管理用!G297=2,フラグ管理用!F297=1),"error",""))</f>
        <v/>
      </c>
      <c r="AS303" s="407" t="str">
        <f>IF(E303="","",IF(AND(フラグ管理用!G297=2,フラグ管理用!E297=1),"error",""))</f>
        <v/>
      </c>
      <c r="AT303" s="415" t="str">
        <f t="shared" si="102"/>
        <v/>
      </c>
      <c r="AU303" s="422" t="str">
        <f>IF(E303="","",IF(フラグ管理用!AX297=1,"",IF(AND(フラグ管理用!E297=1,フラグ管理用!J297=1),"",IF(AND(フラグ管理用!E297=2,フラグ管理用!F297=1,フラグ管理用!J297=1),"",IF(AND(フラグ管理用!E297=2,フラグ管理用!F297=2,フラグ管理用!G297=1),"",IF(AND(フラグ管理用!E297=2,フラグ管理用!F297=2,フラグ管理用!G297=2,フラグ管理用!K297=1),"","error"))))))</f>
        <v/>
      </c>
      <c r="AV303" s="428" t="str">
        <f t="shared" si="103"/>
        <v/>
      </c>
      <c r="AW303" s="428" t="str">
        <f t="shared" si="88"/>
        <v/>
      </c>
      <c r="AX303" s="428" t="str">
        <f t="shared" si="89"/>
        <v/>
      </c>
      <c r="AY303" s="428" t="str">
        <f>IF(E303="","",IF(AND(フラグ管理用!J297=1,フラグ管理用!O297=1),"",IF(AND(フラグ管理用!K297=1,フラグ管理用!O297&gt;1,フラグ管理用!G297=1),"","error")))</f>
        <v/>
      </c>
      <c r="AZ303" s="428" t="str">
        <f>IF(E303="","",IF(AND(フラグ管理用!O297=10,ISBLANK(P303)=FALSE),"",IF(AND(フラグ管理用!O297&lt;10,ISBLANK(P303)=TRUE),"","error")))</f>
        <v/>
      </c>
      <c r="BA303" s="422" t="str">
        <f t="shared" si="90"/>
        <v/>
      </c>
      <c r="BB303" s="422" t="str">
        <f t="shared" si="104"/>
        <v/>
      </c>
      <c r="BC303" s="422" t="str">
        <f>IF(E303="","",IF(AND(フラグ管理用!F297=2,フラグ管理用!J297=1),IF(OR(U303&lt;&gt;0,V303&lt;&gt;0,W303&lt;&gt;0,X303&lt;&gt;0),"error",""),""))</f>
        <v/>
      </c>
      <c r="BD303" s="422" t="str">
        <f>IF(E303="","",IF(AND(フラグ管理用!K297=1,フラグ管理用!G297=1),IF(OR(S303&lt;&gt;0,T303&lt;&gt;0,W303&lt;&gt;0,X303&lt;&gt;0),"error",""),""))</f>
        <v/>
      </c>
      <c r="BE303" s="422" t="str">
        <f t="shared" si="105"/>
        <v/>
      </c>
      <c r="BF303" s="422" t="str">
        <f t="shared" si="106"/>
        <v/>
      </c>
      <c r="BG303" s="422"/>
      <c r="BH303" s="422" t="str">
        <f t="shared" si="91"/>
        <v/>
      </c>
      <c r="BI303" s="422" t="str">
        <f t="shared" si="92"/>
        <v/>
      </c>
      <c r="BJ303" s="422" t="str">
        <f t="shared" si="93"/>
        <v/>
      </c>
      <c r="BK303" s="422" t="str">
        <f>IF(E303="","",IF(フラグ管理用!AD297=2,IF(AND(フラグ管理用!E297=2,フラグ管理用!AA297=1),"","error"),""))</f>
        <v/>
      </c>
      <c r="BL303" s="422" t="str">
        <f>IF(E303="","",IF(AND(フラグ管理用!E297=1,フラグ管理用!K297=1,H303&lt;&gt;"妊娠出産子育て支援交付金"),"error",""))</f>
        <v/>
      </c>
      <c r="BM303" s="422"/>
      <c r="BN303" s="422" t="str">
        <f t="shared" si="94"/>
        <v/>
      </c>
      <c r="BO303" s="422" t="str">
        <f>IF(E303="","",IF(フラグ管理用!AF297=29,"error",IF(AND(フラグ管理用!AO297="事業始期_通常",フラグ管理用!AF297&lt;17),"error",IF(AND(フラグ管理用!AO297="事業始期_補助",フラグ管理用!AF297&lt;14),"error",""))))</f>
        <v/>
      </c>
      <c r="BP303" s="422" t="str">
        <f t="shared" si="95"/>
        <v/>
      </c>
      <c r="BQ303" s="422" t="str">
        <f>IF(E303="","",IF(AND(フラグ管理用!AP297="事業終期_通常",OR(フラグ管理用!AG297&lt;17,フラグ管理用!AG297&gt;28)),"error",IF(AND(フラグ管理用!AP297="事業終期_基金",フラグ管理用!AG297&lt;17),"error","")))</f>
        <v/>
      </c>
      <c r="BR303" s="422" t="str">
        <f>IF(E303="","",IF(VLOOKUP(AF303,―!$X$2:$Y$30,2,FALSE)&lt;=VLOOKUP(AG303,―!$X$2:$Y$30,2,FALSE),"","error"))</f>
        <v/>
      </c>
      <c r="BS303" s="422" t="str">
        <f t="shared" si="96"/>
        <v/>
      </c>
      <c r="BT303" s="422" t="str">
        <f t="shared" si="97"/>
        <v/>
      </c>
      <c r="BU303" s="422" t="str">
        <f>IF(E303="","",IF(AND(フラグ管理用!AQ297="予算区分_地単_通常",フラグ管理用!AL297&gt;3),"error",IF(AND(フラグ管理用!AQ297="予算区分_地単_検査等",フラグ管理用!AL297&gt;6),"error",IF(AND(フラグ管理用!AQ297="予算区分_補助",フラグ管理用!AL297&lt;7),"error",""))))</f>
        <v/>
      </c>
      <c r="BV303" s="452" t="str">
        <f>フラグ管理用!AW297</f>
        <v/>
      </c>
      <c r="BW303" s="457" t="str">
        <f t="shared" si="98"/>
        <v/>
      </c>
    </row>
    <row r="304" spans="1:75">
      <c r="A304" s="6"/>
      <c r="B304" s="14"/>
      <c r="C304" s="40">
        <v>274</v>
      </c>
      <c r="D304" s="50"/>
      <c r="E304" s="57"/>
      <c r="F304" s="57"/>
      <c r="G304" s="78"/>
      <c r="H304" s="86"/>
      <c r="I304" s="96" t="str">
        <f>IF(E304="補",VLOOKUP(H304,'事業名一覧 '!$A$3:$C$55,3,FALSE),"")</f>
        <v/>
      </c>
      <c r="J304" s="112"/>
      <c r="K304" s="112"/>
      <c r="L304" s="112"/>
      <c r="M304" s="112"/>
      <c r="N304" s="112"/>
      <c r="O304" s="112"/>
      <c r="P304" s="86"/>
      <c r="Q304" s="181" t="str">
        <f t="shared" si="86"/>
        <v/>
      </c>
      <c r="R304" s="194" t="str">
        <f t="shared" si="100"/>
        <v/>
      </c>
      <c r="S304" s="202"/>
      <c r="T304" s="213"/>
      <c r="U304" s="213"/>
      <c r="V304" s="213"/>
      <c r="W304" s="235"/>
      <c r="X304" s="235"/>
      <c r="Y304" s="213"/>
      <c r="Z304" s="213"/>
      <c r="AA304" s="86"/>
      <c r="AB304" s="112"/>
      <c r="AC304" s="112"/>
      <c r="AD304" s="112"/>
      <c r="AE304" s="57"/>
      <c r="AF304" s="57"/>
      <c r="AG304" s="57"/>
      <c r="AH304" s="321"/>
      <c r="AI304" s="321"/>
      <c r="AJ304" s="86"/>
      <c r="AK304" s="86"/>
      <c r="AL304" s="354"/>
      <c r="AM304" s="372"/>
      <c r="AN304" s="381"/>
      <c r="AO304" s="392" t="str">
        <f t="shared" si="87"/>
        <v/>
      </c>
      <c r="AP304" s="397" t="str">
        <f t="shared" si="101"/>
        <v/>
      </c>
      <c r="AQ304" s="402" t="str">
        <f t="shared" si="99"/>
        <v/>
      </c>
      <c r="AR304" s="407" t="str">
        <f>IF(E304="","",IF(AND(フラグ管理用!G298=2,フラグ管理用!F298=1),"error",""))</f>
        <v/>
      </c>
      <c r="AS304" s="407" t="str">
        <f>IF(E304="","",IF(AND(フラグ管理用!G298=2,フラグ管理用!E298=1),"error",""))</f>
        <v/>
      </c>
      <c r="AT304" s="415" t="str">
        <f t="shared" si="102"/>
        <v/>
      </c>
      <c r="AU304" s="422" t="str">
        <f>IF(E304="","",IF(フラグ管理用!AX298=1,"",IF(AND(フラグ管理用!E298=1,フラグ管理用!J298=1),"",IF(AND(フラグ管理用!E298=2,フラグ管理用!F298=1,フラグ管理用!J298=1),"",IF(AND(フラグ管理用!E298=2,フラグ管理用!F298=2,フラグ管理用!G298=1),"",IF(AND(フラグ管理用!E298=2,フラグ管理用!F298=2,フラグ管理用!G298=2,フラグ管理用!K298=1),"","error"))))))</f>
        <v/>
      </c>
      <c r="AV304" s="428" t="str">
        <f t="shared" si="103"/>
        <v/>
      </c>
      <c r="AW304" s="428" t="str">
        <f t="shared" si="88"/>
        <v/>
      </c>
      <c r="AX304" s="428" t="str">
        <f t="shared" si="89"/>
        <v/>
      </c>
      <c r="AY304" s="428" t="str">
        <f>IF(E304="","",IF(AND(フラグ管理用!J298=1,フラグ管理用!O298=1),"",IF(AND(フラグ管理用!K298=1,フラグ管理用!O298&gt;1,フラグ管理用!G298=1),"","error")))</f>
        <v/>
      </c>
      <c r="AZ304" s="428" t="str">
        <f>IF(E304="","",IF(AND(フラグ管理用!O298=10,ISBLANK(P304)=FALSE),"",IF(AND(フラグ管理用!O298&lt;10,ISBLANK(P304)=TRUE),"","error")))</f>
        <v/>
      </c>
      <c r="BA304" s="422" t="str">
        <f t="shared" si="90"/>
        <v/>
      </c>
      <c r="BB304" s="422" t="str">
        <f t="shared" si="104"/>
        <v/>
      </c>
      <c r="BC304" s="422" t="str">
        <f>IF(E304="","",IF(AND(フラグ管理用!F298=2,フラグ管理用!J298=1),IF(OR(U304&lt;&gt;0,V304&lt;&gt;0,W304&lt;&gt;0,X304&lt;&gt;0),"error",""),""))</f>
        <v/>
      </c>
      <c r="BD304" s="422" t="str">
        <f>IF(E304="","",IF(AND(フラグ管理用!K298=1,フラグ管理用!G298=1),IF(OR(S304&lt;&gt;0,T304&lt;&gt;0,W304&lt;&gt;0,X304&lt;&gt;0),"error",""),""))</f>
        <v/>
      </c>
      <c r="BE304" s="422" t="str">
        <f t="shared" si="105"/>
        <v/>
      </c>
      <c r="BF304" s="422" t="str">
        <f t="shared" si="106"/>
        <v/>
      </c>
      <c r="BG304" s="422"/>
      <c r="BH304" s="422" t="str">
        <f t="shared" si="91"/>
        <v/>
      </c>
      <c r="BI304" s="422" t="str">
        <f t="shared" si="92"/>
        <v/>
      </c>
      <c r="BJ304" s="422" t="str">
        <f t="shared" si="93"/>
        <v/>
      </c>
      <c r="BK304" s="422" t="str">
        <f>IF(E304="","",IF(フラグ管理用!AD298=2,IF(AND(フラグ管理用!E298=2,フラグ管理用!AA298=1),"","error"),""))</f>
        <v/>
      </c>
      <c r="BL304" s="422" t="str">
        <f>IF(E304="","",IF(AND(フラグ管理用!E298=1,フラグ管理用!K298=1,H304&lt;&gt;"妊娠出産子育て支援交付金"),"error",""))</f>
        <v/>
      </c>
      <c r="BM304" s="422"/>
      <c r="BN304" s="422" t="str">
        <f t="shared" si="94"/>
        <v/>
      </c>
      <c r="BO304" s="422" t="str">
        <f>IF(E304="","",IF(フラグ管理用!AF298=29,"error",IF(AND(フラグ管理用!AO298="事業始期_通常",フラグ管理用!AF298&lt;17),"error",IF(AND(フラグ管理用!AO298="事業始期_補助",フラグ管理用!AF298&lt;14),"error",""))))</f>
        <v/>
      </c>
      <c r="BP304" s="422" t="str">
        <f t="shared" si="95"/>
        <v/>
      </c>
      <c r="BQ304" s="422" t="str">
        <f>IF(E304="","",IF(AND(フラグ管理用!AP298="事業終期_通常",OR(フラグ管理用!AG298&lt;17,フラグ管理用!AG298&gt;28)),"error",IF(AND(フラグ管理用!AP298="事業終期_基金",フラグ管理用!AG298&lt;17),"error","")))</f>
        <v/>
      </c>
      <c r="BR304" s="422" t="str">
        <f>IF(E304="","",IF(VLOOKUP(AF304,―!$X$2:$Y$30,2,FALSE)&lt;=VLOOKUP(AG304,―!$X$2:$Y$30,2,FALSE),"","error"))</f>
        <v/>
      </c>
      <c r="BS304" s="422" t="str">
        <f t="shared" si="96"/>
        <v/>
      </c>
      <c r="BT304" s="422" t="str">
        <f t="shared" si="97"/>
        <v/>
      </c>
      <c r="BU304" s="422" t="str">
        <f>IF(E304="","",IF(AND(フラグ管理用!AQ298="予算区分_地単_通常",フラグ管理用!AL298&gt;3),"error",IF(AND(フラグ管理用!AQ298="予算区分_地単_検査等",フラグ管理用!AL298&gt;6),"error",IF(AND(フラグ管理用!AQ298="予算区分_補助",フラグ管理用!AL298&lt;7),"error",""))))</f>
        <v/>
      </c>
      <c r="BV304" s="452" t="str">
        <f>フラグ管理用!AW298</f>
        <v/>
      </c>
      <c r="BW304" s="457" t="str">
        <f t="shared" si="98"/>
        <v/>
      </c>
    </row>
    <row r="305" spans="1:75">
      <c r="A305" s="6"/>
      <c r="B305" s="14"/>
      <c r="C305" s="40">
        <v>275</v>
      </c>
      <c r="D305" s="50"/>
      <c r="E305" s="57"/>
      <c r="F305" s="57"/>
      <c r="G305" s="78"/>
      <c r="H305" s="86"/>
      <c r="I305" s="96" t="str">
        <f>IF(E305="補",VLOOKUP(H305,'事業名一覧 '!$A$3:$C$55,3,FALSE),"")</f>
        <v/>
      </c>
      <c r="J305" s="112"/>
      <c r="K305" s="112"/>
      <c r="L305" s="112"/>
      <c r="M305" s="112"/>
      <c r="N305" s="112"/>
      <c r="O305" s="112"/>
      <c r="P305" s="86"/>
      <c r="Q305" s="181" t="str">
        <f t="shared" si="86"/>
        <v/>
      </c>
      <c r="R305" s="194" t="str">
        <f t="shared" si="100"/>
        <v/>
      </c>
      <c r="S305" s="202"/>
      <c r="T305" s="213"/>
      <c r="U305" s="213"/>
      <c r="V305" s="213"/>
      <c r="W305" s="235"/>
      <c r="X305" s="235"/>
      <c r="Y305" s="213"/>
      <c r="Z305" s="213"/>
      <c r="AA305" s="86"/>
      <c r="AB305" s="112"/>
      <c r="AC305" s="112"/>
      <c r="AD305" s="112"/>
      <c r="AE305" s="57"/>
      <c r="AF305" s="57"/>
      <c r="AG305" s="57"/>
      <c r="AH305" s="321"/>
      <c r="AI305" s="321"/>
      <c r="AJ305" s="86"/>
      <c r="AK305" s="86"/>
      <c r="AL305" s="354"/>
      <c r="AM305" s="372"/>
      <c r="AN305" s="381"/>
      <c r="AO305" s="392" t="str">
        <f t="shared" si="87"/>
        <v/>
      </c>
      <c r="AP305" s="397" t="str">
        <f t="shared" si="101"/>
        <v/>
      </c>
      <c r="AQ305" s="402" t="str">
        <f t="shared" si="99"/>
        <v/>
      </c>
      <c r="AR305" s="407" t="str">
        <f>IF(E305="","",IF(AND(フラグ管理用!G299=2,フラグ管理用!F299=1),"error",""))</f>
        <v/>
      </c>
      <c r="AS305" s="407" t="str">
        <f>IF(E305="","",IF(AND(フラグ管理用!G299=2,フラグ管理用!E299=1),"error",""))</f>
        <v/>
      </c>
      <c r="AT305" s="415" t="str">
        <f t="shared" si="102"/>
        <v/>
      </c>
      <c r="AU305" s="422" t="str">
        <f>IF(E305="","",IF(フラグ管理用!AX299=1,"",IF(AND(フラグ管理用!E299=1,フラグ管理用!J299=1),"",IF(AND(フラグ管理用!E299=2,フラグ管理用!F299=1,フラグ管理用!J299=1),"",IF(AND(フラグ管理用!E299=2,フラグ管理用!F299=2,フラグ管理用!G299=1),"",IF(AND(フラグ管理用!E299=2,フラグ管理用!F299=2,フラグ管理用!G299=2,フラグ管理用!K299=1),"","error"))))))</f>
        <v/>
      </c>
      <c r="AV305" s="428" t="str">
        <f t="shared" si="103"/>
        <v/>
      </c>
      <c r="AW305" s="428" t="str">
        <f t="shared" si="88"/>
        <v/>
      </c>
      <c r="AX305" s="428" t="str">
        <f t="shared" si="89"/>
        <v/>
      </c>
      <c r="AY305" s="428" t="str">
        <f>IF(E305="","",IF(AND(フラグ管理用!J299=1,フラグ管理用!O299=1),"",IF(AND(フラグ管理用!K299=1,フラグ管理用!O299&gt;1,フラグ管理用!G299=1),"","error")))</f>
        <v/>
      </c>
      <c r="AZ305" s="428" t="str">
        <f>IF(E305="","",IF(AND(フラグ管理用!O299=10,ISBLANK(P305)=FALSE),"",IF(AND(フラグ管理用!O299&lt;10,ISBLANK(P305)=TRUE),"","error")))</f>
        <v/>
      </c>
      <c r="BA305" s="422" t="str">
        <f t="shared" si="90"/>
        <v/>
      </c>
      <c r="BB305" s="422" t="str">
        <f t="shared" si="104"/>
        <v/>
      </c>
      <c r="BC305" s="422" t="str">
        <f>IF(E305="","",IF(AND(フラグ管理用!F299=2,フラグ管理用!J299=1),IF(OR(U305&lt;&gt;0,V305&lt;&gt;0,W305&lt;&gt;0,X305&lt;&gt;0),"error",""),""))</f>
        <v/>
      </c>
      <c r="BD305" s="422" t="str">
        <f>IF(E305="","",IF(AND(フラグ管理用!K299=1,フラグ管理用!G299=1),IF(OR(S305&lt;&gt;0,T305&lt;&gt;0,W305&lt;&gt;0,X305&lt;&gt;0),"error",""),""))</f>
        <v/>
      </c>
      <c r="BE305" s="422" t="str">
        <f t="shared" si="105"/>
        <v/>
      </c>
      <c r="BF305" s="422" t="str">
        <f t="shared" si="106"/>
        <v/>
      </c>
      <c r="BG305" s="422"/>
      <c r="BH305" s="422" t="str">
        <f t="shared" si="91"/>
        <v/>
      </c>
      <c r="BI305" s="422" t="str">
        <f t="shared" si="92"/>
        <v/>
      </c>
      <c r="BJ305" s="422" t="str">
        <f t="shared" si="93"/>
        <v/>
      </c>
      <c r="BK305" s="422" t="str">
        <f>IF(E305="","",IF(フラグ管理用!AD299=2,IF(AND(フラグ管理用!E299=2,フラグ管理用!AA299=1),"","error"),""))</f>
        <v/>
      </c>
      <c r="BL305" s="422" t="str">
        <f>IF(E305="","",IF(AND(フラグ管理用!E299=1,フラグ管理用!K299=1,H305&lt;&gt;"妊娠出産子育て支援交付金"),"error",""))</f>
        <v/>
      </c>
      <c r="BM305" s="422"/>
      <c r="BN305" s="422" t="str">
        <f t="shared" si="94"/>
        <v/>
      </c>
      <c r="BO305" s="422" t="str">
        <f>IF(E305="","",IF(フラグ管理用!AF299=29,"error",IF(AND(フラグ管理用!AO299="事業始期_通常",フラグ管理用!AF299&lt;17),"error",IF(AND(フラグ管理用!AO299="事業始期_補助",フラグ管理用!AF299&lt;14),"error",""))))</f>
        <v/>
      </c>
      <c r="BP305" s="422" t="str">
        <f t="shared" si="95"/>
        <v/>
      </c>
      <c r="BQ305" s="422" t="str">
        <f>IF(E305="","",IF(AND(フラグ管理用!AP299="事業終期_通常",OR(フラグ管理用!AG299&lt;17,フラグ管理用!AG299&gt;28)),"error",IF(AND(フラグ管理用!AP299="事業終期_基金",フラグ管理用!AG299&lt;17),"error","")))</f>
        <v/>
      </c>
      <c r="BR305" s="422" t="str">
        <f>IF(E305="","",IF(VLOOKUP(AF305,―!$X$2:$Y$30,2,FALSE)&lt;=VLOOKUP(AG305,―!$X$2:$Y$30,2,FALSE),"","error"))</f>
        <v/>
      </c>
      <c r="BS305" s="422" t="str">
        <f t="shared" si="96"/>
        <v/>
      </c>
      <c r="BT305" s="422" t="str">
        <f t="shared" si="97"/>
        <v/>
      </c>
      <c r="BU305" s="422" t="str">
        <f>IF(E305="","",IF(AND(フラグ管理用!AQ299="予算区分_地単_通常",フラグ管理用!AL299&gt;3),"error",IF(AND(フラグ管理用!AQ299="予算区分_地単_検査等",フラグ管理用!AL299&gt;6),"error",IF(AND(フラグ管理用!AQ299="予算区分_補助",フラグ管理用!AL299&lt;7),"error",""))))</f>
        <v/>
      </c>
      <c r="BV305" s="452" t="str">
        <f>フラグ管理用!AW299</f>
        <v/>
      </c>
      <c r="BW305" s="457" t="str">
        <f t="shared" si="98"/>
        <v/>
      </c>
    </row>
    <row r="306" spans="1:75">
      <c r="A306" s="6"/>
      <c r="B306" s="14"/>
      <c r="C306" s="40">
        <v>276</v>
      </c>
      <c r="D306" s="50"/>
      <c r="E306" s="57"/>
      <c r="F306" s="57"/>
      <c r="G306" s="78"/>
      <c r="H306" s="86"/>
      <c r="I306" s="96" t="str">
        <f>IF(E306="補",VLOOKUP(H306,'事業名一覧 '!$A$3:$C$55,3,FALSE),"")</f>
        <v/>
      </c>
      <c r="J306" s="112"/>
      <c r="K306" s="112"/>
      <c r="L306" s="112"/>
      <c r="M306" s="112"/>
      <c r="N306" s="112"/>
      <c r="O306" s="112"/>
      <c r="P306" s="86"/>
      <c r="Q306" s="181" t="str">
        <f t="shared" si="86"/>
        <v/>
      </c>
      <c r="R306" s="194" t="str">
        <f t="shared" si="100"/>
        <v/>
      </c>
      <c r="S306" s="202"/>
      <c r="T306" s="213"/>
      <c r="U306" s="213"/>
      <c r="V306" s="213"/>
      <c r="W306" s="235"/>
      <c r="X306" s="235"/>
      <c r="Y306" s="213"/>
      <c r="Z306" s="213"/>
      <c r="AA306" s="86"/>
      <c r="AB306" s="112"/>
      <c r="AC306" s="112"/>
      <c r="AD306" s="112"/>
      <c r="AE306" s="57"/>
      <c r="AF306" s="57"/>
      <c r="AG306" s="57"/>
      <c r="AH306" s="321"/>
      <c r="AI306" s="321"/>
      <c r="AJ306" s="86"/>
      <c r="AK306" s="86"/>
      <c r="AL306" s="354"/>
      <c r="AM306" s="372"/>
      <c r="AN306" s="381"/>
      <c r="AO306" s="392" t="str">
        <f t="shared" si="87"/>
        <v/>
      </c>
      <c r="AP306" s="397" t="str">
        <f t="shared" si="101"/>
        <v/>
      </c>
      <c r="AQ306" s="402" t="str">
        <f t="shared" si="99"/>
        <v/>
      </c>
      <c r="AR306" s="407" t="str">
        <f>IF(E306="","",IF(AND(フラグ管理用!G300=2,フラグ管理用!F300=1),"error",""))</f>
        <v/>
      </c>
      <c r="AS306" s="407" t="str">
        <f>IF(E306="","",IF(AND(フラグ管理用!G300=2,フラグ管理用!E300=1),"error",""))</f>
        <v/>
      </c>
      <c r="AT306" s="415" t="str">
        <f t="shared" si="102"/>
        <v/>
      </c>
      <c r="AU306" s="422" t="str">
        <f>IF(E306="","",IF(フラグ管理用!AX300=1,"",IF(AND(フラグ管理用!E300=1,フラグ管理用!J300=1),"",IF(AND(フラグ管理用!E300=2,フラグ管理用!F300=1,フラグ管理用!J300=1),"",IF(AND(フラグ管理用!E300=2,フラグ管理用!F300=2,フラグ管理用!G300=1),"",IF(AND(フラグ管理用!E300=2,フラグ管理用!F300=2,フラグ管理用!G300=2,フラグ管理用!K300=1),"","error"))))))</f>
        <v/>
      </c>
      <c r="AV306" s="428" t="str">
        <f t="shared" si="103"/>
        <v/>
      </c>
      <c r="AW306" s="428" t="str">
        <f t="shared" si="88"/>
        <v/>
      </c>
      <c r="AX306" s="428" t="str">
        <f t="shared" si="89"/>
        <v/>
      </c>
      <c r="AY306" s="428" t="str">
        <f>IF(E306="","",IF(AND(フラグ管理用!J300=1,フラグ管理用!O300=1),"",IF(AND(フラグ管理用!K300=1,フラグ管理用!O300&gt;1,フラグ管理用!G300=1),"","error")))</f>
        <v/>
      </c>
      <c r="AZ306" s="428" t="str">
        <f>IF(E306="","",IF(AND(フラグ管理用!O300=10,ISBLANK(P306)=FALSE),"",IF(AND(フラグ管理用!O300&lt;10,ISBLANK(P306)=TRUE),"","error")))</f>
        <v/>
      </c>
      <c r="BA306" s="422" t="str">
        <f t="shared" si="90"/>
        <v/>
      </c>
      <c r="BB306" s="422" t="str">
        <f t="shared" si="104"/>
        <v/>
      </c>
      <c r="BC306" s="422" t="str">
        <f>IF(E306="","",IF(AND(フラグ管理用!F300=2,フラグ管理用!J300=1),IF(OR(U306&lt;&gt;0,V306&lt;&gt;0,W306&lt;&gt;0,X306&lt;&gt;0),"error",""),""))</f>
        <v/>
      </c>
      <c r="BD306" s="422" t="str">
        <f>IF(E306="","",IF(AND(フラグ管理用!K300=1,フラグ管理用!G300=1),IF(OR(S306&lt;&gt;0,T306&lt;&gt;0,W306&lt;&gt;0,X306&lt;&gt;0),"error",""),""))</f>
        <v/>
      </c>
      <c r="BE306" s="422" t="str">
        <f t="shared" si="105"/>
        <v/>
      </c>
      <c r="BF306" s="422" t="str">
        <f t="shared" si="106"/>
        <v/>
      </c>
      <c r="BG306" s="422"/>
      <c r="BH306" s="422" t="str">
        <f t="shared" si="91"/>
        <v/>
      </c>
      <c r="BI306" s="422" t="str">
        <f t="shared" si="92"/>
        <v/>
      </c>
      <c r="BJ306" s="422" t="str">
        <f t="shared" si="93"/>
        <v/>
      </c>
      <c r="BK306" s="422" t="str">
        <f>IF(E306="","",IF(フラグ管理用!AD300=2,IF(AND(フラグ管理用!E300=2,フラグ管理用!AA300=1),"","error"),""))</f>
        <v/>
      </c>
      <c r="BL306" s="422" t="str">
        <f>IF(E306="","",IF(AND(フラグ管理用!E300=1,フラグ管理用!K300=1,H306&lt;&gt;"妊娠出産子育て支援交付金"),"error",""))</f>
        <v/>
      </c>
      <c r="BM306" s="422"/>
      <c r="BN306" s="422" t="str">
        <f t="shared" si="94"/>
        <v/>
      </c>
      <c r="BO306" s="422" t="str">
        <f>IF(E306="","",IF(フラグ管理用!AF300=29,"error",IF(AND(フラグ管理用!AO300="事業始期_通常",フラグ管理用!AF300&lt;17),"error",IF(AND(フラグ管理用!AO300="事業始期_補助",フラグ管理用!AF300&lt;14),"error",""))))</f>
        <v/>
      </c>
      <c r="BP306" s="422" t="str">
        <f t="shared" si="95"/>
        <v/>
      </c>
      <c r="BQ306" s="422" t="str">
        <f>IF(E306="","",IF(AND(フラグ管理用!AP300="事業終期_通常",OR(フラグ管理用!AG300&lt;17,フラグ管理用!AG300&gt;28)),"error",IF(AND(フラグ管理用!AP300="事業終期_基金",フラグ管理用!AG300&lt;17),"error","")))</f>
        <v/>
      </c>
      <c r="BR306" s="422" t="str">
        <f>IF(E306="","",IF(VLOOKUP(AF306,―!$X$2:$Y$30,2,FALSE)&lt;=VLOOKUP(AG306,―!$X$2:$Y$30,2,FALSE),"","error"))</f>
        <v/>
      </c>
      <c r="BS306" s="422" t="str">
        <f t="shared" si="96"/>
        <v/>
      </c>
      <c r="BT306" s="422" t="str">
        <f t="shared" si="97"/>
        <v/>
      </c>
      <c r="BU306" s="422" t="str">
        <f>IF(E306="","",IF(AND(フラグ管理用!AQ300="予算区分_地単_通常",フラグ管理用!AL300&gt;3),"error",IF(AND(フラグ管理用!AQ300="予算区分_地単_検査等",フラグ管理用!AL300&gt;6),"error",IF(AND(フラグ管理用!AQ300="予算区分_補助",フラグ管理用!AL300&lt;7),"error",""))))</f>
        <v/>
      </c>
      <c r="BV306" s="452" t="str">
        <f>フラグ管理用!AW300</f>
        <v/>
      </c>
      <c r="BW306" s="457" t="str">
        <f t="shared" si="98"/>
        <v/>
      </c>
    </row>
    <row r="307" spans="1:75">
      <c r="A307" s="6"/>
      <c r="B307" s="14"/>
      <c r="C307" s="40">
        <v>277</v>
      </c>
      <c r="D307" s="50"/>
      <c r="E307" s="57"/>
      <c r="F307" s="57"/>
      <c r="G307" s="78"/>
      <c r="H307" s="86"/>
      <c r="I307" s="96" t="str">
        <f>IF(E307="補",VLOOKUP(H307,'事業名一覧 '!$A$3:$C$55,3,FALSE),"")</f>
        <v/>
      </c>
      <c r="J307" s="112"/>
      <c r="K307" s="112"/>
      <c r="L307" s="112"/>
      <c r="M307" s="112"/>
      <c r="N307" s="112"/>
      <c r="O307" s="112"/>
      <c r="P307" s="86"/>
      <c r="Q307" s="181" t="str">
        <f t="shared" si="86"/>
        <v/>
      </c>
      <c r="R307" s="194" t="str">
        <f t="shared" si="100"/>
        <v/>
      </c>
      <c r="S307" s="202"/>
      <c r="T307" s="213"/>
      <c r="U307" s="213"/>
      <c r="V307" s="213"/>
      <c r="W307" s="235"/>
      <c r="X307" s="235"/>
      <c r="Y307" s="213"/>
      <c r="Z307" s="213"/>
      <c r="AA307" s="86"/>
      <c r="AB307" s="112"/>
      <c r="AC307" s="112"/>
      <c r="AD307" s="112"/>
      <c r="AE307" s="57"/>
      <c r="AF307" s="57"/>
      <c r="AG307" s="57"/>
      <c r="AH307" s="321"/>
      <c r="AI307" s="321"/>
      <c r="AJ307" s="86"/>
      <c r="AK307" s="86"/>
      <c r="AL307" s="354"/>
      <c r="AM307" s="372"/>
      <c r="AN307" s="381"/>
      <c r="AO307" s="392" t="str">
        <f t="shared" si="87"/>
        <v/>
      </c>
      <c r="AP307" s="397" t="str">
        <f t="shared" si="101"/>
        <v/>
      </c>
      <c r="AQ307" s="402" t="str">
        <f t="shared" si="99"/>
        <v/>
      </c>
      <c r="AR307" s="407" t="str">
        <f>IF(E307="","",IF(AND(フラグ管理用!G301=2,フラグ管理用!F301=1),"error",""))</f>
        <v/>
      </c>
      <c r="AS307" s="407" t="str">
        <f>IF(E307="","",IF(AND(フラグ管理用!G301=2,フラグ管理用!E301=1),"error",""))</f>
        <v/>
      </c>
      <c r="AT307" s="415" t="str">
        <f t="shared" si="102"/>
        <v/>
      </c>
      <c r="AU307" s="422" t="str">
        <f>IF(E307="","",IF(フラグ管理用!AX301=1,"",IF(AND(フラグ管理用!E301=1,フラグ管理用!J301=1),"",IF(AND(フラグ管理用!E301=2,フラグ管理用!F301=1,フラグ管理用!J301=1),"",IF(AND(フラグ管理用!E301=2,フラグ管理用!F301=2,フラグ管理用!G301=1),"",IF(AND(フラグ管理用!E301=2,フラグ管理用!F301=2,フラグ管理用!G301=2,フラグ管理用!K301=1),"","error"))))))</f>
        <v/>
      </c>
      <c r="AV307" s="428" t="str">
        <f t="shared" si="103"/>
        <v/>
      </c>
      <c r="AW307" s="428" t="str">
        <f t="shared" si="88"/>
        <v/>
      </c>
      <c r="AX307" s="428" t="str">
        <f t="shared" si="89"/>
        <v/>
      </c>
      <c r="AY307" s="428" t="str">
        <f>IF(E307="","",IF(AND(フラグ管理用!J301=1,フラグ管理用!O301=1),"",IF(AND(フラグ管理用!K301=1,フラグ管理用!O301&gt;1,フラグ管理用!G301=1),"","error")))</f>
        <v/>
      </c>
      <c r="AZ307" s="428" t="str">
        <f>IF(E307="","",IF(AND(フラグ管理用!O301=10,ISBLANK(P307)=FALSE),"",IF(AND(フラグ管理用!O301&lt;10,ISBLANK(P307)=TRUE),"","error")))</f>
        <v/>
      </c>
      <c r="BA307" s="422" t="str">
        <f t="shared" si="90"/>
        <v/>
      </c>
      <c r="BB307" s="422" t="str">
        <f t="shared" si="104"/>
        <v/>
      </c>
      <c r="BC307" s="422" t="str">
        <f>IF(E307="","",IF(AND(フラグ管理用!F301=2,フラグ管理用!J301=1),IF(OR(U307&lt;&gt;0,V307&lt;&gt;0,W307&lt;&gt;0,X307&lt;&gt;0),"error",""),""))</f>
        <v/>
      </c>
      <c r="BD307" s="422" t="str">
        <f>IF(E307="","",IF(AND(フラグ管理用!K301=1,フラグ管理用!G301=1),IF(OR(S307&lt;&gt;0,T307&lt;&gt;0,W307&lt;&gt;0,X307&lt;&gt;0),"error",""),""))</f>
        <v/>
      </c>
      <c r="BE307" s="422" t="str">
        <f t="shared" si="105"/>
        <v/>
      </c>
      <c r="BF307" s="422" t="str">
        <f t="shared" si="106"/>
        <v/>
      </c>
      <c r="BG307" s="422"/>
      <c r="BH307" s="422" t="str">
        <f t="shared" si="91"/>
        <v/>
      </c>
      <c r="BI307" s="422" t="str">
        <f t="shared" si="92"/>
        <v/>
      </c>
      <c r="BJ307" s="422" t="str">
        <f t="shared" si="93"/>
        <v/>
      </c>
      <c r="BK307" s="422" t="str">
        <f>IF(E307="","",IF(フラグ管理用!AD301=2,IF(AND(フラグ管理用!E301=2,フラグ管理用!AA301=1),"","error"),""))</f>
        <v/>
      </c>
      <c r="BL307" s="422" t="str">
        <f>IF(E307="","",IF(AND(フラグ管理用!E301=1,フラグ管理用!K301=1,H307&lt;&gt;"妊娠出産子育て支援交付金"),"error",""))</f>
        <v/>
      </c>
      <c r="BM307" s="422"/>
      <c r="BN307" s="422" t="str">
        <f t="shared" si="94"/>
        <v/>
      </c>
      <c r="BO307" s="422" t="str">
        <f>IF(E307="","",IF(フラグ管理用!AF301=29,"error",IF(AND(フラグ管理用!AO301="事業始期_通常",フラグ管理用!AF301&lt;17),"error",IF(AND(フラグ管理用!AO301="事業始期_補助",フラグ管理用!AF301&lt;14),"error",""))))</f>
        <v/>
      </c>
      <c r="BP307" s="422" t="str">
        <f t="shared" si="95"/>
        <v/>
      </c>
      <c r="BQ307" s="422" t="str">
        <f>IF(E307="","",IF(AND(フラグ管理用!AP301="事業終期_通常",OR(フラグ管理用!AG301&lt;17,フラグ管理用!AG301&gt;28)),"error",IF(AND(フラグ管理用!AP301="事業終期_基金",フラグ管理用!AG301&lt;17),"error","")))</f>
        <v/>
      </c>
      <c r="BR307" s="422" t="str">
        <f>IF(E307="","",IF(VLOOKUP(AF307,―!$X$2:$Y$30,2,FALSE)&lt;=VLOOKUP(AG307,―!$X$2:$Y$30,2,FALSE),"","error"))</f>
        <v/>
      </c>
      <c r="BS307" s="422" t="str">
        <f t="shared" si="96"/>
        <v/>
      </c>
      <c r="BT307" s="422" t="str">
        <f t="shared" si="97"/>
        <v/>
      </c>
      <c r="BU307" s="422" t="str">
        <f>IF(E307="","",IF(AND(フラグ管理用!AQ301="予算区分_地単_通常",フラグ管理用!AL301&gt;3),"error",IF(AND(フラグ管理用!AQ301="予算区分_地単_検査等",フラグ管理用!AL301&gt;6),"error",IF(AND(フラグ管理用!AQ301="予算区分_補助",フラグ管理用!AL301&lt;7),"error",""))))</f>
        <v/>
      </c>
      <c r="BV307" s="452" t="str">
        <f>フラグ管理用!AW301</f>
        <v/>
      </c>
      <c r="BW307" s="457" t="str">
        <f t="shared" si="98"/>
        <v/>
      </c>
    </row>
    <row r="308" spans="1:75">
      <c r="A308" s="6"/>
      <c r="B308" s="14"/>
      <c r="C308" s="40">
        <v>278</v>
      </c>
      <c r="D308" s="50"/>
      <c r="E308" s="57"/>
      <c r="F308" s="57"/>
      <c r="G308" s="78"/>
      <c r="H308" s="86"/>
      <c r="I308" s="96" t="str">
        <f>IF(E308="補",VLOOKUP(H308,'事業名一覧 '!$A$3:$C$55,3,FALSE),"")</f>
        <v/>
      </c>
      <c r="J308" s="112"/>
      <c r="K308" s="112"/>
      <c r="L308" s="112"/>
      <c r="M308" s="112"/>
      <c r="N308" s="112"/>
      <c r="O308" s="112"/>
      <c r="P308" s="86"/>
      <c r="Q308" s="181" t="str">
        <f t="shared" si="86"/>
        <v/>
      </c>
      <c r="R308" s="194" t="str">
        <f t="shared" si="100"/>
        <v/>
      </c>
      <c r="S308" s="202"/>
      <c r="T308" s="213"/>
      <c r="U308" s="213"/>
      <c r="V308" s="213"/>
      <c r="W308" s="235"/>
      <c r="X308" s="235"/>
      <c r="Y308" s="213"/>
      <c r="Z308" s="213"/>
      <c r="AA308" s="86"/>
      <c r="AB308" s="112"/>
      <c r="AC308" s="112"/>
      <c r="AD308" s="112"/>
      <c r="AE308" s="57"/>
      <c r="AF308" s="57"/>
      <c r="AG308" s="57"/>
      <c r="AH308" s="321"/>
      <c r="AI308" s="321"/>
      <c r="AJ308" s="86"/>
      <c r="AK308" s="86"/>
      <c r="AL308" s="354"/>
      <c r="AM308" s="372"/>
      <c r="AN308" s="381"/>
      <c r="AO308" s="392" t="str">
        <f t="shared" si="87"/>
        <v/>
      </c>
      <c r="AP308" s="397" t="str">
        <f t="shared" si="101"/>
        <v/>
      </c>
      <c r="AQ308" s="402" t="str">
        <f t="shared" si="99"/>
        <v/>
      </c>
      <c r="AR308" s="407" t="str">
        <f>IF(E308="","",IF(AND(フラグ管理用!G302=2,フラグ管理用!F302=1),"error",""))</f>
        <v/>
      </c>
      <c r="AS308" s="407" t="str">
        <f>IF(E308="","",IF(AND(フラグ管理用!G302=2,フラグ管理用!E302=1),"error",""))</f>
        <v/>
      </c>
      <c r="AT308" s="415" t="str">
        <f t="shared" si="102"/>
        <v/>
      </c>
      <c r="AU308" s="422" t="str">
        <f>IF(E308="","",IF(フラグ管理用!AX302=1,"",IF(AND(フラグ管理用!E302=1,フラグ管理用!J302=1),"",IF(AND(フラグ管理用!E302=2,フラグ管理用!F302=1,フラグ管理用!J302=1),"",IF(AND(フラグ管理用!E302=2,フラグ管理用!F302=2,フラグ管理用!G302=1),"",IF(AND(フラグ管理用!E302=2,フラグ管理用!F302=2,フラグ管理用!G302=2,フラグ管理用!K302=1),"","error"))))))</f>
        <v/>
      </c>
      <c r="AV308" s="428" t="str">
        <f t="shared" si="103"/>
        <v/>
      </c>
      <c r="AW308" s="428" t="str">
        <f t="shared" si="88"/>
        <v/>
      </c>
      <c r="AX308" s="428" t="str">
        <f t="shared" si="89"/>
        <v/>
      </c>
      <c r="AY308" s="428" t="str">
        <f>IF(E308="","",IF(AND(フラグ管理用!J302=1,フラグ管理用!O302=1),"",IF(AND(フラグ管理用!K302=1,フラグ管理用!O302&gt;1,フラグ管理用!G302=1),"","error")))</f>
        <v/>
      </c>
      <c r="AZ308" s="428" t="str">
        <f>IF(E308="","",IF(AND(フラグ管理用!O302=10,ISBLANK(P308)=FALSE),"",IF(AND(フラグ管理用!O302&lt;10,ISBLANK(P308)=TRUE),"","error")))</f>
        <v/>
      </c>
      <c r="BA308" s="422" t="str">
        <f t="shared" si="90"/>
        <v/>
      </c>
      <c r="BB308" s="422" t="str">
        <f t="shared" si="104"/>
        <v/>
      </c>
      <c r="BC308" s="422" t="str">
        <f>IF(E308="","",IF(AND(フラグ管理用!F302=2,フラグ管理用!J302=1),IF(OR(U308&lt;&gt;0,V308&lt;&gt;0,W308&lt;&gt;0,X308&lt;&gt;0),"error",""),""))</f>
        <v/>
      </c>
      <c r="BD308" s="422" t="str">
        <f>IF(E308="","",IF(AND(フラグ管理用!K302=1,フラグ管理用!G302=1),IF(OR(S308&lt;&gt;0,T308&lt;&gt;0,W308&lt;&gt;0,X308&lt;&gt;0),"error",""),""))</f>
        <v/>
      </c>
      <c r="BE308" s="422" t="str">
        <f t="shared" si="105"/>
        <v/>
      </c>
      <c r="BF308" s="422" t="str">
        <f t="shared" si="106"/>
        <v/>
      </c>
      <c r="BG308" s="422"/>
      <c r="BH308" s="422" t="str">
        <f t="shared" si="91"/>
        <v/>
      </c>
      <c r="BI308" s="422" t="str">
        <f t="shared" si="92"/>
        <v/>
      </c>
      <c r="BJ308" s="422" t="str">
        <f t="shared" si="93"/>
        <v/>
      </c>
      <c r="BK308" s="422" t="str">
        <f>IF(E308="","",IF(フラグ管理用!AD302=2,IF(AND(フラグ管理用!E302=2,フラグ管理用!AA302=1),"","error"),""))</f>
        <v/>
      </c>
      <c r="BL308" s="422" t="str">
        <f>IF(E308="","",IF(AND(フラグ管理用!E302=1,フラグ管理用!K302=1,H308&lt;&gt;"妊娠出産子育て支援交付金"),"error",""))</f>
        <v/>
      </c>
      <c r="BM308" s="422"/>
      <c r="BN308" s="422" t="str">
        <f t="shared" si="94"/>
        <v/>
      </c>
      <c r="BO308" s="422" t="str">
        <f>IF(E308="","",IF(フラグ管理用!AF302=29,"error",IF(AND(フラグ管理用!AO302="事業始期_通常",フラグ管理用!AF302&lt;17),"error",IF(AND(フラグ管理用!AO302="事業始期_補助",フラグ管理用!AF302&lt;14),"error",""))))</f>
        <v/>
      </c>
      <c r="BP308" s="422" t="str">
        <f t="shared" si="95"/>
        <v/>
      </c>
      <c r="BQ308" s="422" t="str">
        <f>IF(E308="","",IF(AND(フラグ管理用!AP302="事業終期_通常",OR(フラグ管理用!AG302&lt;17,フラグ管理用!AG302&gt;28)),"error",IF(AND(フラグ管理用!AP302="事業終期_基金",フラグ管理用!AG302&lt;17),"error","")))</f>
        <v/>
      </c>
      <c r="BR308" s="422" t="str">
        <f>IF(E308="","",IF(VLOOKUP(AF308,―!$X$2:$Y$30,2,FALSE)&lt;=VLOOKUP(AG308,―!$X$2:$Y$30,2,FALSE),"","error"))</f>
        <v/>
      </c>
      <c r="BS308" s="422" t="str">
        <f t="shared" si="96"/>
        <v/>
      </c>
      <c r="BT308" s="422" t="str">
        <f t="shared" si="97"/>
        <v/>
      </c>
      <c r="BU308" s="422" t="str">
        <f>IF(E308="","",IF(AND(フラグ管理用!AQ302="予算区分_地単_通常",フラグ管理用!AL302&gt;3),"error",IF(AND(フラグ管理用!AQ302="予算区分_地単_検査等",フラグ管理用!AL302&gt;6),"error",IF(AND(フラグ管理用!AQ302="予算区分_補助",フラグ管理用!AL302&lt;7),"error",""))))</f>
        <v/>
      </c>
      <c r="BV308" s="452" t="str">
        <f>フラグ管理用!AW302</f>
        <v/>
      </c>
      <c r="BW308" s="457" t="str">
        <f t="shared" si="98"/>
        <v/>
      </c>
    </row>
    <row r="309" spans="1:75">
      <c r="A309" s="6"/>
      <c r="B309" s="14"/>
      <c r="C309" s="40">
        <v>279</v>
      </c>
      <c r="D309" s="50"/>
      <c r="E309" s="57"/>
      <c r="F309" s="57"/>
      <c r="G309" s="78"/>
      <c r="H309" s="86"/>
      <c r="I309" s="96" t="str">
        <f>IF(E309="補",VLOOKUP(H309,'事業名一覧 '!$A$3:$C$55,3,FALSE),"")</f>
        <v/>
      </c>
      <c r="J309" s="112"/>
      <c r="K309" s="112"/>
      <c r="L309" s="112"/>
      <c r="M309" s="112"/>
      <c r="N309" s="112"/>
      <c r="O309" s="112"/>
      <c r="P309" s="86"/>
      <c r="Q309" s="181" t="str">
        <f t="shared" si="86"/>
        <v/>
      </c>
      <c r="R309" s="194" t="str">
        <f t="shared" si="100"/>
        <v/>
      </c>
      <c r="S309" s="202"/>
      <c r="T309" s="213"/>
      <c r="U309" s="213"/>
      <c r="V309" s="213"/>
      <c r="W309" s="235"/>
      <c r="X309" s="235"/>
      <c r="Y309" s="213"/>
      <c r="Z309" s="213"/>
      <c r="AA309" s="86"/>
      <c r="AB309" s="112"/>
      <c r="AC309" s="112"/>
      <c r="AD309" s="112"/>
      <c r="AE309" s="57"/>
      <c r="AF309" s="57"/>
      <c r="AG309" s="57"/>
      <c r="AH309" s="321"/>
      <c r="AI309" s="321"/>
      <c r="AJ309" s="86"/>
      <c r="AK309" s="86"/>
      <c r="AL309" s="354"/>
      <c r="AM309" s="372"/>
      <c r="AN309" s="381"/>
      <c r="AO309" s="392" t="str">
        <f t="shared" si="87"/>
        <v/>
      </c>
      <c r="AP309" s="397" t="str">
        <f t="shared" si="101"/>
        <v/>
      </c>
      <c r="AQ309" s="402" t="str">
        <f t="shared" si="99"/>
        <v/>
      </c>
      <c r="AR309" s="407" t="str">
        <f>IF(E309="","",IF(AND(フラグ管理用!G303=2,フラグ管理用!F303=1),"error",""))</f>
        <v/>
      </c>
      <c r="AS309" s="407" t="str">
        <f>IF(E309="","",IF(AND(フラグ管理用!G303=2,フラグ管理用!E303=1),"error",""))</f>
        <v/>
      </c>
      <c r="AT309" s="415" t="str">
        <f t="shared" si="102"/>
        <v/>
      </c>
      <c r="AU309" s="422" t="str">
        <f>IF(E309="","",IF(フラグ管理用!AX303=1,"",IF(AND(フラグ管理用!E303=1,フラグ管理用!J303=1),"",IF(AND(フラグ管理用!E303=2,フラグ管理用!F303=1,フラグ管理用!J303=1),"",IF(AND(フラグ管理用!E303=2,フラグ管理用!F303=2,フラグ管理用!G303=1),"",IF(AND(フラグ管理用!E303=2,フラグ管理用!F303=2,フラグ管理用!G303=2,フラグ管理用!K303=1),"","error"))))))</f>
        <v/>
      </c>
      <c r="AV309" s="428" t="str">
        <f t="shared" si="103"/>
        <v/>
      </c>
      <c r="AW309" s="428" t="str">
        <f t="shared" si="88"/>
        <v/>
      </c>
      <c r="AX309" s="428" t="str">
        <f t="shared" si="89"/>
        <v/>
      </c>
      <c r="AY309" s="428" t="str">
        <f>IF(E309="","",IF(AND(フラグ管理用!J303=1,フラグ管理用!O303=1),"",IF(AND(フラグ管理用!K303=1,フラグ管理用!O303&gt;1,フラグ管理用!G303=1),"","error")))</f>
        <v/>
      </c>
      <c r="AZ309" s="428" t="str">
        <f>IF(E309="","",IF(AND(フラグ管理用!O303=10,ISBLANK(P309)=FALSE),"",IF(AND(フラグ管理用!O303&lt;10,ISBLANK(P309)=TRUE),"","error")))</f>
        <v/>
      </c>
      <c r="BA309" s="422" t="str">
        <f t="shared" si="90"/>
        <v/>
      </c>
      <c r="BB309" s="422" t="str">
        <f t="shared" si="104"/>
        <v/>
      </c>
      <c r="BC309" s="422" t="str">
        <f>IF(E309="","",IF(AND(フラグ管理用!F303=2,フラグ管理用!J303=1),IF(OR(U309&lt;&gt;0,V309&lt;&gt;0,W309&lt;&gt;0,X309&lt;&gt;0),"error",""),""))</f>
        <v/>
      </c>
      <c r="BD309" s="422" t="str">
        <f>IF(E309="","",IF(AND(フラグ管理用!K303=1,フラグ管理用!G303=1),IF(OR(S309&lt;&gt;0,T309&lt;&gt;0,W309&lt;&gt;0,X309&lt;&gt;0),"error",""),""))</f>
        <v/>
      </c>
      <c r="BE309" s="422" t="str">
        <f t="shared" si="105"/>
        <v/>
      </c>
      <c r="BF309" s="422" t="str">
        <f t="shared" si="106"/>
        <v/>
      </c>
      <c r="BG309" s="422"/>
      <c r="BH309" s="422" t="str">
        <f t="shared" si="91"/>
        <v/>
      </c>
      <c r="BI309" s="422" t="str">
        <f t="shared" si="92"/>
        <v/>
      </c>
      <c r="BJ309" s="422" t="str">
        <f t="shared" si="93"/>
        <v/>
      </c>
      <c r="BK309" s="422" t="str">
        <f>IF(E309="","",IF(フラグ管理用!AD303=2,IF(AND(フラグ管理用!E303=2,フラグ管理用!AA303=1),"","error"),""))</f>
        <v/>
      </c>
      <c r="BL309" s="422" t="str">
        <f>IF(E309="","",IF(AND(フラグ管理用!E303=1,フラグ管理用!K303=1,H309&lt;&gt;"妊娠出産子育て支援交付金"),"error",""))</f>
        <v/>
      </c>
      <c r="BM309" s="422"/>
      <c r="BN309" s="422" t="str">
        <f t="shared" si="94"/>
        <v/>
      </c>
      <c r="BO309" s="422" t="str">
        <f>IF(E309="","",IF(フラグ管理用!AF303=29,"error",IF(AND(フラグ管理用!AO303="事業始期_通常",フラグ管理用!AF303&lt;17),"error",IF(AND(フラグ管理用!AO303="事業始期_補助",フラグ管理用!AF303&lt;14),"error",""))))</f>
        <v/>
      </c>
      <c r="BP309" s="422" t="str">
        <f t="shared" si="95"/>
        <v/>
      </c>
      <c r="BQ309" s="422" t="str">
        <f>IF(E309="","",IF(AND(フラグ管理用!AP303="事業終期_通常",OR(フラグ管理用!AG303&lt;17,フラグ管理用!AG303&gt;28)),"error",IF(AND(フラグ管理用!AP303="事業終期_基金",フラグ管理用!AG303&lt;17),"error","")))</f>
        <v/>
      </c>
      <c r="BR309" s="422" t="str">
        <f>IF(E309="","",IF(VLOOKUP(AF309,―!$X$2:$Y$30,2,FALSE)&lt;=VLOOKUP(AG309,―!$X$2:$Y$30,2,FALSE),"","error"))</f>
        <v/>
      </c>
      <c r="BS309" s="422" t="str">
        <f t="shared" si="96"/>
        <v/>
      </c>
      <c r="BT309" s="422" t="str">
        <f t="shared" si="97"/>
        <v/>
      </c>
      <c r="BU309" s="422" t="str">
        <f>IF(E309="","",IF(AND(フラグ管理用!AQ303="予算区分_地単_通常",フラグ管理用!AL303&gt;3),"error",IF(AND(フラグ管理用!AQ303="予算区分_地単_検査等",フラグ管理用!AL303&gt;6),"error",IF(AND(フラグ管理用!AQ303="予算区分_補助",フラグ管理用!AL303&lt;7),"error",""))))</f>
        <v/>
      </c>
      <c r="BV309" s="452" t="str">
        <f>フラグ管理用!AW303</f>
        <v/>
      </c>
      <c r="BW309" s="457" t="str">
        <f t="shared" si="98"/>
        <v/>
      </c>
    </row>
    <row r="310" spans="1:75">
      <c r="A310" s="6"/>
      <c r="B310" s="14"/>
      <c r="C310" s="40">
        <v>280</v>
      </c>
      <c r="D310" s="50"/>
      <c r="E310" s="57"/>
      <c r="F310" s="57"/>
      <c r="G310" s="78"/>
      <c r="H310" s="86"/>
      <c r="I310" s="96" t="str">
        <f>IF(E310="補",VLOOKUP(H310,'事業名一覧 '!$A$3:$C$55,3,FALSE),"")</f>
        <v/>
      </c>
      <c r="J310" s="112"/>
      <c r="K310" s="112"/>
      <c r="L310" s="112"/>
      <c r="M310" s="112"/>
      <c r="N310" s="112"/>
      <c r="O310" s="112"/>
      <c r="P310" s="86"/>
      <c r="Q310" s="181" t="str">
        <f t="shared" si="86"/>
        <v/>
      </c>
      <c r="R310" s="194" t="str">
        <f t="shared" si="100"/>
        <v/>
      </c>
      <c r="S310" s="202"/>
      <c r="T310" s="213"/>
      <c r="U310" s="213"/>
      <c r="V310" s="213"/>
      <c r="W310" s="235"/>
      <c r="X310" s="235"/>
      <c r="Y310" s="213"/>
      <c r="Z310" s="213"/>
      <c r="AA310" s="86"/>
      <c r="AB310" s="112"/>
      <c r="AC310" s="112"/>
      <c r="AD310" s="112"/>
      <c r="AE310" s="57"/>
      <c r="AF310" s="57"/>
      <c r="AG310" s="57"/>
      <c r="AH310" s="321"/>
      <c r="AI310" s="321"/>
      <c r="AJ310" s="86"/>
      <c r="AK310" s="86"/>
      <c r="AL310" s="354"/>
      <c r="AM310" s="372"/>
      <c r="AN310" s="381"/>
      <c r="AO310" s="392" t="str">
        <f t="shared" si="87"/>
        <v/>
      </c>
      <c r="AP310" s="397" t="str">
        <f t="shared" si="101"/>
        <v/>
      </c>
      <c r="AQ310" s="402" t="str">
        <f t="shared" si="99"/>
        <v/>
      </c>
      <c r="AR310" s="407" t="str">
        <f>IF(E310="","",IF(AND(フラグ管理用!G304=2,フラグ管理用!F304=1),"error",""))</f>
        <v/>
      </c>
      <c r="AS310" s="407" t="str">
        <f>IF(E310="","",IF(AND(フラグ管理用!G304=2,フラグ管理用!E304=1),"error",""))</f>
        <v/>
      </c>
      <c r="AT310" s="415" t="str">
        <f t="shared" si="102"/>
        <v/>
      </c>
      <c r="AU310" s="422" t="str">
        <f>IF(E310="","",IF(フラグ管理用!AX304=1,"",IF(AND(フラグ管理用!E304=1,フラグ管理用!J304=1),"",IF(AND(フラグ管理用!E304=2,フラグ管理用!F304=1,フラグ管理用!J304=1),"",IF(AND(フラグ管理用!E304=2,フラグ管理用!F304=2,フラグ管理用!G304=1),"",IF(AND(フラグ管理用!E304=2,フラグ管理用!F304=2,フラグ管理用!G304=2,フラグ管理用!K304=1),"","error"))))))</f>
        <v/>
      </c>
      <c r="AV310" s="428" t="str">
        <f t="shared" si="103"/>
        <v/>
      </c>
      <c r="AW310" s="428" t="str">
        <f t="shared" si="88"/>
        <v/>
      </c>
      <c r="AX310" s="428" t="str">
        <f t="shared" si="89"/>
        <v/>
      </c>
      <c r="AY310" s="428" t="str">
        <f>IF(E310="","",IF(AND(フラグ管理用!J304=1,フラグ管理用!O304=1),"",IF(AND(フラグ管理用!K304=1,フラグ管理用!O304&gt;1,フラグ管理用!G304=1),"","error")))</f>
        <v/>
      </c>
      <c r="AZ310" s="428" t="str">
        <f>IF(E310="","",IF(AND(フラグ管理用!O304=10,ISBLANK(P310)=FALSE),"",IF(AND(フラグ管理用!O304&lt;10,ISBLANK(P310)=TRUE),"","error")))</f>
        <v/>
      </c>
      <c r="BA310" s="422" t="str">
        <f t="shared" si="90"/>
        <v/>
      </c>
      <c r="BB310" s="422" t="str">
        <f t="shared" si="104"/>
        <v/>
      </c>
      <c r="BC310" s="422" t="str">
        <f>IF(E310="","",IF(AND(フラグ管理用!F304=2,フラグ管理用!J304=1),IF(OR(U310&lt;&gt;0,V310&lt;&gt;0,W310&lt;&gt;0,X310&lt;&gt;0),"error",""),""))</f>
        <v/>
      </c>
      <c r="BD310" s="422" t="str">
        <f>IF(E310="","",IF(AND(フラグ管理用!K304=1,フラグ管理用!G304=1),IF(OR(S310&lt;&gt;0,T310&lt;&gt;0,W310&lt;&gt;0,X310&lt;&gt;0),"error",""),""))</f>
        <v/>
      </c>
      <c r="BE310" s="422" t="str">
        <f t="shared" si="105"/>
        <v/>
      </c>
      <c r="BF310" s="422" t="str">
        <f t="shared" si="106"/>
        <v/>
      </c>
      <c r="BG310" s="422"/>
      <c r="BH310" s="422" t="str">
        <f t="shared" si="91"/>
        <v/>
      </c>
      <c r="BI310" s="422" t="str">
        <f t="shared" si="92"/>
        <v/>
      </c>
      <c r="BJ310" s="422" t="str">
        <f t="shared" si="93"/>
        <v/>
      </c>
      <c r="BK310" s="422" t="str">
        <f>IF(E310="","",IF(フラグ管理用!AD304=2,IF(AND(フラグ管理用!E304=2,フラグ管理用!AA304=1),"","error"),""))</f>
        <v/>
      </c>
      <c r="BL310" s="422" t="str">
        <f>IF(E310="","",IF(AND(フラグ管理用!E304=1,フラグ管理用!K304=1,H310&lt;&gt;"妊娠出産子育て支援交付金"),"error",""))</f>
        <v/>
      </c>
      <c r="BM310" s="422"/>
      <c r="BN310" s="422" t="str">
        <f t="shared" si="94"/>
        <v/>
      </c>
      <c r="BO310" s="422" t="str">
        <f>IF(E310="","",IF(フラグ管理用!AF304=29,"error",IF(AND(フラグ管理用!AO304="事業始期_通常",フラグ管理用!AF304&lt;17),"error",IF(AND(フラグ管理用!AO304="事業始期_補助",フラグ管理用!AF304&lt;14),"error",""))))</f>
        <v/>
      </c>
      <c r="BP310" s="422" t="str">
        <f t="shared" si="95"/>
        <v/>
      </c>
      <c r="BQ310" s="422" t="str">
        <f>IF(E310="","",IF(AND(フラグ管理用!AP304="事業終期_通常",OR(フラグ管理用!AG304&lt;17,フラグ管理用!AG304&gt;28)),"error",IF(AND(フラグ管理用!AP304="事業終期_基金",フラグ管理用!AG304&lt;17),"error","")))</f>
        <v/>
      </c>
      <c r="BR310" s="422" t="str">
        <f>IF(E310="","",IF(VLOOKUP(AF310,―!$X$2:$Y$30,2,FALSE)&lt;=VLOOKUP(AG310,―!$X$2:$Y$30,2,FALSE),"","error"))</f>
        <v/>
      </c>
      <c r="BS310" s="422" t="str">
        <f t="shared" si="96"/>
        <v/>
      </c>
      <c r="BT310" s="422" t="str">
        <f t="shared" si="97"/>
        <v/>
      </c>
      <c r="BU310" s="422" t="str">
        <f>IF(E310="","",IF(AND(フラグ管理用!AQ304="予算区分_地単_通常",フラグ管理用!AL304&gt;3),"error",IF(AND(フラグ管理用!AQ304="予算区分_地単_検査等",フラグ管理用!AL304&gt;6),"error",IF(AND(フラグ管理用!AQ304="予算区分_補助",フラグ管理用!AL304&lt;7),"error",""))))</f>
        <v/>
      </c>
      <c r="BV310" s="452" t="str">
        <f>フラグ管理用!AW304</f>
        <v/>
      </c>
      <c r="BW310" s="457" t="str">
        <f t="shared" si="98"/>
        <v/>
      </c>
    </row>
    <row r="311" spans="1:75">
      <c r="A311" s="6"/>
      <c r="B311" s="14"/>
      <c r="C311" s="40">
        <v>281</v>
      </c>
      <c r="D311" s="50"/>
      <c r="E311" s="57"/>
      <c r="F311" s="57"/>
      <c r="G311" s="78"/>
      <c r="H311" s="86"/>
      <c r="I311" s="96" t="str">
        <f>IF(E311="補",VLOOKUP(H311,'事業名一覧 '!$A$3:$C$55,3,FALSE),"")</f>
        <v/>
      </c>
      <c r="J311" s="112"/>
      <c r="K311" s="112"/>
      <c r="L311" s="112"/>
      <c r="M311" s="112"/>
      <c r="N311" s="112"/>
      <c r="O311" s="112"/>
      <c r="P311" s="86"/>
      <c r="Q311" s="181" t="str">
        <f t="shared" si="86"/>
        <v/>
      </c>
      <c r="R311" s="194" t="str">
        <f t="shared" si="100"/>
        <v/>
      </c>
      <c r="S311" s="202"/>
      <c r="T311" s="213"/>
      <c r="U311" s="213"/>
      <c r="V311" s="213"/>
      <c r="W311" s="235"/>
      <c r="X311" s="235"/>
      <c r="Y311" s="213"/>
      <c r="Z311" s="213"/>
      <c r="AA311" s="86"/>
      <c r="AB311" s="112"/>
      <c r="AC311" s="112"/>
      <c r="AD311" s="112"/>
      <c r="AE311" s="57"/>
      <c r="AF311" s="57"/>
      <c r="AG311" s="57"/>
      <c r="AH311" s="321"/>
      <c r="AI311" s="321"/>
      <c r="AJ311" s="86"/>
      <c r="AK311" s="86"/>
      <c r="AL311" s="354"/>
      <c r="AM311" s="372"/>
      <c r="AN311" s="381"/>
      <c r="AO311" s="392" t="str">
        <f t="shared" si="87"/>
        <v/>
      </c>
      <c r="AP311" s="397" t="str">
        <f t="shared" si="101"/>
        <v/>
      </c>
      <c r="AQ311" s="402" t="str">
        <f t="shared" si="99"/>
        <v/>
      </c>
      <c r="AR311" s="407" t="str">
        <f>IF(E311="","",IF(AND(フラグ管理用!G305=2,フラグ管理用!F305=1),"error",""))</f>
        <v/>
      </c>
      <c r="AS311" s="407" t="str">
        <f>IF(E311="","",IF(AND(フラグ管理用!G305=2,フラグ管理用!E305=1),"error",""))</f>
        <v/>
      </c>
      <c r="AT311" s="415" t="str">
        <f t="shared" si="102"/>
        <v/>
      </c>
      <c r="AU311" s="422" t="str">
        <f>IF(E311="","",IF(フラグ管理用!AX305=1,"",IF(AND(フラグ管理用!E305=1,フラグ管理用!J305=1),"",IF(AND(フラグ管理用!E305=2,フラグ管理用!F305=1,フラグ管理用!J305=1),"",IF(AND(フラグ管理用!E305=2,フラグ管理用!F305=2,フラグ管理用!G305=1),"",IF(AND(フラグ管理用!E305=2,フラグ管理用!F305=2,フラグ管理用!G305=2,フラグ管理用!K305=1),"","error"))))))</f>
        <v/>
      </c>
      <c r="AV311" s="428" t="str">
        <f t="shared" si="103"/>
        <v/>
      </c>
      <c r="AW311" s="428" t="str">
        <f t="shared" si="88"/>
        <v/>
      </c>
      <c r="AX311" s="428" t="str">
        <f t="shared" si="89"/>
        <v/>
      </c>
      <c r="AY311" s="428" t="str">
        <f>IF(E311="","",IF(AND(フラグ管理用!J305=1,フラグ管理用!O305=1),"",IF(AND(フラグ管理用!K305=1,フラグ管理用!O305&gt;1,フラグ管理用!G305=1),"","error")))</f>
        <v/>
      </c>
      <c r="AZ311" s="428" t="str">
        <f>IF(E311="","",IF(AND(フラグ管理用!O305=10,ISBLANK(P311)=FALSE),"",IF(AND(フラグ管理用!O305&lt;10,ISBLANK(P311)=TRUE),"","error")))</f>
        <v/>
      </c>
      <c r="BA311" s="422" t="str">
        <f t="shared" si="90"/>
        <v/>
      </c>
      <c r="BB311" s="422" t="str">
        <f t="shared" si="104"/>
        <v/>
      </c>
      <c r="BC311" s="422" t="str">
        <f>IF(E311="","",IF(AND(フラグ管理用!F305=2,フラグ管理用!J305=1),IF(OR(U311&lt;&gt;0,V311&lt;&gt;0,W311&lt;&gt;0,X311&lt;&gt;0),"error",""),""))</f>
        <v/>
      </c>
      <c r="BD311" s="422" t="str">
        <f>IF(E311="","",IF(AND(フラグ管理用!K305=1,フラグ管理用!G305=1),IF(OR(S311&lt;&gt;0,T311&lt;&gt;0,W311&lt;&gt;0,X311&lt;&gt;0),"error",""),""))</f>
        <v/>
      </c>
      <c r="BE311" s="422" t="str">
        <f t="shared" si="105"/>
        <v/>
      </c>
      <c r="BF311" s="422" t="str">
        <f t="shared" si="106"/>
        <v/>
      </c>
      <c r="BG311" s="422"/>
      <c r="BH311" s="422" t="str">
        <f t="shared" si="91"/>
        <v/>
      </c>
      <c r="BI311" s="422" t="str">
        <f t="shared" si="92"/>
        <v/>
      </c>
      <c r="BJ311" s="422" t="str">
        <f t="shared" si="93"/>
        <v/>
      </c>
      <c r="BK311" s="422" t="str">
        <f>IF(E311="","",IF(フラグ管理用!AD305=2,IF(AND(フラグ管理用!E305=2,フラグ管理用!AA305=1),"","error"),""))</f>
        <v/>
      </c>
      <c r="BL311" s="422" t="str">
        <f>IF(E311="","",IF(AND(フラグ管理用!E305=1,フラグ管理用!K305=1,H311&lt;&gt;"妊娠出産子育て支援交付金"),"error",""))</f>
        <v/>
      </c>
      <c r="BM311" s="422"/>
      <c r="BN311" s="422" t="str">
        <f t="shared" si="94"/>
        <v/>
      </c>
      <c r="BO311" s="422" t="str">
        <f>IF(E311="","",IF(フラグ管理用!AF305=29,"error",IF(AND(フラグ管理用!AO305="事業始期_通常",フラグ管理用!AF305&lt;17),"error",IF(AND(フラグ管理用!AO305="事業始期_補助",フラグ管理用!AF305&lt;14),"error",""))))</f>
        <v/>
      </c>
      <c r="BP311" s="422" t="str">
        <f t="shared" si="95"/>
        <v/>
      </c>
      <c r="BQ311" s="422" t="str">
        <f>IF(E311="","",IF(AND(フラグ管理用!AP305="事業終期_通常",OR(フラグ管理用!AG305&lt;17,フラグ管理用!AG305&gt;28)),"error",IF(AND(フラグ管理用!AP305="事業終期_基金",フラグ管理用!AG305&lt;17),"error","")))</f>
        <v/>
      </c>
      <c r="BR311" s="422" t="str">
        <f>IF(E311="","",IF(VLOOKUP(AF311,―!$X$2:$Y$30,2,FALSE)&lt;=VLOOKUP(AG311,―!$X$2:$Y$30,2,FALSE),"","error"))</f>
        <v/>
      </c>
      <c r="BS311" s="422" t="str">
        <f t="shared" si="96"/>
        <v/>
      </c>
      <c r="BT311" s="422" t="str">
        <f t="shared" si="97"/>
        <v/>
      </c>
      <c r="BU311" s="422" t="str">
        <f>IF(E311="","",IF(AND(フラグ管理用!AQ305="予算区分_地単_通常",フラグ管理用!AL305&gt;3),"error",IF(AND(フラグ管理用!AQ305="予算区分_地単_検査等",フラグ管理用!AL305&gt;6),"error",IF(AND(フラグ管理用!AQ305="予算区分_補助",フラグ管理用!AL305&lt;7),"error",""))))</f>
        <v/>
      </c>
      <c r="BV311" s="452" t="str">
        <f>フラグ管理用!AW305</f>
        <v/>
      </c>
      <c r="BW311" s="457" t="str">
        <f t="shared" si="98"/>
        <v/>
      </c>
    </row>
    <row r="312" spans="1:75">
      <c r="A312" s="6"/>
      <c r="B312" s="14"/>
      <c r="C312" s="40">
        <v>282</v>
      </c>
      <c r="D312" s="50"/>
      <c r="E312" s="57"/>
      <c r="F312" s="57"/>
      <c r="G312" s="78"/>
      <c r="H312" s="86"/>
      <c r="I312" s="96" t="str">
        <f>IF(E312="補",VLOOKUP(H312,'事業名一覧 '!$A$3:$C$55,3,FALSE),"")</f>
        <v/>
      </c>
      <c r="J312" s="112"/>
      <c r="K312" s="112"/>
      <c r="L312" s="112"/>
      <c r="M312" s="112"/>
      <c r="N312" s="112"/>
      <c r="O312" s="112"/>
      <c r="P312" s="86"/>
      <c r="Q312" s="181" t="str">
        <f t="shared" si="86"/>
        <v/>
      </c>
      <c r="R312" s="194" t="str">
        <f t="shared" si="100"/>
        <v/>
      </c>
      <c r="S312" s="202"/>
      <c r="T312" s="213"/>
      <c r="U312" s="213"/>
      <c r="V312" s="213"/>
      <c r="W312" s="235"/>
      <c r="X312" s="235"/>
      <c r="Y312" s="213"/>
      <c r="Z312" s="213"/>
      <c r="AA312" s="86"/>
      <c r="AB312" s="112"/>
      <c r="AC312" s="112"/>
      <c r="AD312" s="112"/>
      <c r="AE312" s="57"/>
      <c r="AF312" s="57"/>
      <c r="AG312" s="57"/>
      <c r="AH312" s="321"/>
      <c r="AI312" s="321"/>
      <c r="AJ312" s="86"/>
      <c r="AK312" s="86"/>
      <c r="AL312" s="354"/>
      <c r="AM312" s="372"/>
      <c r="AN312" s="381"/>
      <c r="AO312" s="392" t="str">
        <f t="shared" si="87"/>
        <v/>
      </c>
      <c r="AP312" s="397" t="str">
        <f t="shared" si="101"/>
        <v/>
      </c>
      <c r="AQ312" s="402" t="str">
        <f t="shared" si="99"/>
        <v/>
      </c>
      <c r="AR312" s="407" t="str">
        <f>IF(E312="","",IF(AND(フラグ管理用!G306=2,フラグ管理用!F306=1),"error",""))</f>
        <v/>
      </c>
      <c r="AS312" s="407" t="str">
        <f>IF(E312="","",IF(AND(フラグ管理用!G306=2,フラグ管理用!E306=1),"error",""))</f>
        <v/>
      </c>
      <c r="AT312" s="415" t="str">
        <f t="shared" si="102"/>
        <v/>
      </c>
      <c r="AU312" s="422" t="str">
        <f>IF(E312="","",IF(フラグ管理用!AX306=1,"",IF(AND(フラグ管理用!E306=1,フラグ管理用!J306=1),"",IF(AND(フラグ管理用!E306=2,フラグ管理用!F306=1,フラグ管理用!J306=1),"",IF(AND(フラグ管理用!E306=2,フラグ管理用!F306=2,フラグ管理用!G306=1),"",IF(AND(フラグ管理用!E306=2,フラグ管理用!F306=2,フラグ管理用!G306=2,フラグ管理用!K306=1),"","error"))))))</f>
        <v/>
      </c>
      <c r="AV312" s="428" t="str">
        <f t="shared" si="103"/>
        <v/>
      </c>
      <c r="AW312" s="428" t="str">
        <f t="shared" si="88"/>
        <v/>
      </c>
      <c r="AX312" s="428" t="str">
        <f t="shared" si="89"/>
        <v/>
      </c>
      <c r="AY312" s="428" t="str">
        <f>IF(E312="","",IF(AND(フラグ管理用!J306=1,フラグ管理用!O306=1),"",IF(AND(フラグ管理用!K306=1,フラグ管理用!O306&gt;1,フラグ管理用!G306=1),"","error")))</f>
        <v/>
      </c>
      <c r="AZ312" s="428" t="str">
        <f>IF(E312="","",IF(AND(フラグ管理用!O306=10,ISBLANK(P312)=FALSE),"",IF(AND(フラグ管理用!O306&lt;10,ISBLANK(P312)=TRUE),"","error")))</f>
        <v/>
      </c>
      <c r="BA312" s="422" t="str">
        <f t="shared" si="90"/>
        <v/>
      </c>
      <c r="BB312" s="422" t="str">
        <f t="shared" si="104"/>
        <v/>
      </c>
      <c r="BC312" s="422" t="str">
        <f>IF(E312="","",IF(AND(フラグ管理用!F306=2,フラグ管理用!J306=1),IF(OR(U312&lt;&gt;0,V312&lt;&gt;0,W312&lt;&gt;0,X312&lt;&gt;0),"error",""),""))</f>
        <v/>
      </c>
      <c r="BD312" s="422" t="str">
        <f>IF(E312="","",IF(AND(フラグ管理用!K306=1,フラグ管理用!G306=1),IF(OR(S312&lt;&gt;0,T312&lt;&gt;0,W312&lt;&gt;0,X312&lt;&gt;0),"error",""),""))</f>
        <v/>
      </c>
      <c r="BE312" s="422" t="str">
        <f t="shared" si="105"/>
        <v/>
      </c>
      <c r="BF312" s="422" t="str">
        <f t="shared" si="106"/>
        <v/>
      </c>
      <c r="BG312" s="422"/>
      <c r="BH312" s="422" t="str">
        <f t="shared" si="91"/>
        <v/>
      </c>
      <c r="BI312" s="422" t="str">
        <f t="shared" si="92"/>
        <v/>
      </c>
      <c r="BJ312" s="422" t="str">
        <f t="shared" si="93"/>
        <v/>
      </c>
      <c r="BK312" s="422" t="str">
        <f>IF(E312="","",IF(フラグ管理用!AD306=2,IF(AND(フラグ管理用!E306=2,フラグ管理用!AA306=1),"","error"),""))</f>
        <v/>
      </c>
      <c r="BL312" s="422" t="str">
        <f>IF(E312="","",IF(AND(フラグ管理用!E306=1,フラグ管理用!K306=1,H312&lt;&gt;"妊娠出産子育て支援交付金"),"error",""))</f>
        <v/>
      </c>
      <c r="BM312" s="422"/>
      <c r="BN312" s="422" t="str">
        <f t="shared" si="94"/>
        <v/>
      </c>
      <c r="BO312" s="422" t="str">
        <f>IF(E312="","",IF(フラグ管理用!AF306=29,"error",IF(AND(フラグ管理用!AO306="事業始期_通常",フラグ管理用!AF306&lt;17),"error",IF(AND(フラグ管理用!AO306="事業始期_補助",フラグ管理用!AF306&lt;14),"error",""))))</f>
        <v/>
      </c>
      <c r="BP312" s="422" t="str">
        <f t="shared" si="95"/>
        <v/>
      </c>
      <c r="BQ312" s="422" t="str">
        <f>IF(E312="","",IF(AND(フラグ管理用!AP306="事業終期_通常",OR(フラグ管理用!AG306&lt;17,フラグ管理用!AG306&gt;28)),"error",IF(AND(フラグ管理用!AP306="事業終期_基金",フラグ管理用!AG306&lt;17),"error","")))</f>
        <v/>
      </c>
      <c r="BR312" s="422" t="str">
        <f>IF(E312="","",IF(VLOOKUP(AF312,―!$X$2:$Y$30,2,FALSE)&lt;=VLOOKUP(AG312,―!$X$2:$Y$30,2,FALSE),"","error"))</f>
        <v/>
      </c>
      <c r="BS312" s="422" t="str">
        <f t="shared" si="96"/>
        <v/>
      </c>
      <c r="BT312" s="422" t="str">
        <f t="shared" si="97"/>
        <v/>
      </c>
      <c r="BU312" s="422" t="str">
        <f>IF(E312="","",IF(AND(フラグ管理用!AQ306="予算区分_地単_通常",フラグ管理用!AL306&gt;3),"error",IF(AND(フラグ管理用!AQ306="予算区分_地単_検査等",フラグ管理用!AL306&gt;6),"error",IF(AND(フラグ管理用!AQ306="予算区分_補助",フラグ管理用!AL306&lt;7),"error",""))))</f>
        <v/>
      </c>
      <c r="BV312" s="452" t="str">
        <f>フラグ管理用!AW306</f>
        <v/>
      </c>
      <c r="BW312" s="457" t="str">
        <f t="shared" si="98"/>
        <v/>
      </c>
    </row>
    <row r="313" spans="1:75">
      <c r="A313" s="6"/>
      <c r="B313" s="14"/>
      <c r="C313" s="40">
        <v>283</v>
      </c>
      <c r="D313" s="50"/>
      <c r="E313" s="57"/>
      <c r="F313" s="57"/>
      <c r="G313" s="78"/>
      <c r="H313" s="86"/>
      <c r="I313" s="96" t="str">
        <f>IF(E313="補",VLOOKUP(H313,'事業名一覧 '!$A$3:$C$55,3,FALSE),"")</f>
        <v/>
      </c>
      <c r="J313" s="112"/>
      <c r="K313" s="112"/>
      <c r="L313" s="112"/>
      <c r="M313" s="112"/>
      <c r="N313" s="112"/>
      <c r="O313" s="112"/>
      <c r="P313" s="86"/>
      <c r="Q313" s="181" t="str">
        <f t="shared" si="86"/>
        <v/>
      </c>
      <c r="R313" s="194" t="str">
        <f t="shared" si="100"/>
        <v/>
      </c>
      <c r="S313" s="202"/>
      <c r="T313" s="213"/>
      <c r="U313" s="213"/>
      <c r="V313" s="213"/>
      <c r="W313" s="235"/>
      <c r="X313" s="235"/>
      <c r="Y313" s="213"/>
      <c r="Z313" s="213"/>
      <c r="AA313" s="86"/>
      <c r="AB313" s="112"/>
      <c r="AC313" s="112"/>
      <c r="AD313" s="112"/>
      <c r="AE313" s="57"/>
      <c r="AF313" s="57"/>
      <c r="AG313" s="57"/>
      <c r="AH313" s="321"/>
      <c r="AI313" s="321"/>
      <c r="AJ313" s="86"/>
      <c r="AK313" s="86"/>
      <c r="AL313" s="354"/>
      <c r="AM313" s="372"/>
      <c r="AN313" s="381"/>
      <c r="AO313" s="392" t="str">
        <f t="shared" si="87"/>
        <v/>
      </c>
      <c r="AP313" s="397" t="str">
        <f t="shared" si="101"/>
        <v/>
      </c>
      <c r="AQ313" s="402" t="str">
        <f t="shared" si="99"/>
        <v/>
      </c>
      <c r="AR313" s="407" t="str">
        <f>IF(E313="","",IF(AND(フラグ管理用!G307=2,フラグ管理用!F307=1),"error",""))</f>
        <v/>
      </c>
      <c r="AS313" s="407" t="str">
        <f>IF(E313="","",IF(AND(フラグ管理用!G307=2,フラグ管理用!E307=1),"error",""))</f>
        <v/>
      </c>
      <c r="AT313" s="415" t="str">
        <f t="shared" si="102"/>
        <v/>
      </c>
      <c r="AU313" s="422" t="str">
        <f>IF(E313="","",IF(フラグ管理用!AX307=1,"",IF(AND(フラグ管理用!E307=1,フラグ管理用!J307=1),"",IF(AND(フラグ管理用!E307=2,フラグ管理用!F307=1,フラグ管理用!J307=1),"",IF(AND(フラグ管理用!E307=2,フラグ管理用!F307=2,フラグ管理用!G307=1),"",IF(AND(フラグ管理用!E307=2,フラグ管理用!F307=2,フラグ管理用!G307=2,フラグ管理用!K307=1),"","error"))))))</f>
        <v/>
      </c>
      <c r="AV313" s="428" t="str">
        <f t="shared" si="103"/>
        <v/>
      </c>
      <c r="AW313" s="428" t="str">
        <f t="shared" si="88"/>
        <v/>
      </c>
      <c r="AX313" s="428" t="str">
        <f t="shared" si="89"/>
        <v/>
      </c>
      <c r="AY313" s="428" t="str">
        <f>IF(E313="","",IF(AND(フラグ管理用!J307=1,フラグ管理用!O307=1),"",IF(AND(フラグ管理用!K307=1,フラグ管理用!O307&gt;1,フラグ管理用!G307=1),"","error")))</f>
        <v/>
      </c>
      <c r="AZ313" s="428" t="str">
        <f>IF(E313="","",IF(AND(フラグ管理用!O307=10,ISBLANK(P313)=FALSE),"",IF(AND(フラグ管理用!O307&lt;10,ISBLANK(P313)=TRUE),"","error")))</f>
        <v/>
      </c>
      <c r="BA313" s="422" t="str">
        <f t="shared" si="90"/>
        <v/>
      </c>
      <c r="BB313" s="422" t="str">
        <f t="shared" si="104"/>
        <v/>
      </c>
      <c r="BC313" s="422" t="str">
        <f>IF(E313="","",IF(AND(フラグ管理用!F307=2,フラグ管理用!J307=1),IF(OR(U313&lt;&gt;0,V313&lt;&gt;0,W313&lt;&gt;0,X313&lt;&gt;0),"error",""),""))</f>
        <v/>
      </c>
      <c r="BD313" s="422" t="str">
        <f>IF(E313="","",IF(AND(フラグ管理用!K307=1,フラグ管理用!G307=1),IF(OR(S313&lt;&gt;0,T313&lt;&gt;0,W313&lt;&gt;0,X313&lt;&gt;0),"error",""),""))</f>
        <v/>
      </c>
      <c r="BE313" s="422" t="str">
        <f t="shared" si="105"/>
        <v/>
      </c>
      <c r="BF313" s="422" t="str">
        <f t="shared" si="106"/>
        <v/>
      </c>
      <c r="BG313" s="422"/>
      <c r="BH313" s="422" t="str">
        <f t="shared" si="91"/>
        <v/>
      </c>
      <c r="BI313" s="422" t="str">
        <f t="shared" si="92"/>
        <v/>
      </c>
      <c r="BJ313" s="422" t="str">
        <f t="shared" si="93"/>
        <v/>
      </c>
      <c r="BK313" s="422" t="str">
        <f>IF(E313="","",IF(フラグ管理用!AD307=2,IF(AND(フラグ管理用!E307=2,フラグ管理用!AA307=1),"","error"),""))</f>
        <v/>
      </c>
      <c r="BL313" s="422" t="str">
        <f>IF(E313="","",IF(AND(フラグ管理用!E307=1,フラグ管理用!K307=1,H313&lt;&gt;"妊娠出産子育て支援交付金"),"error",""))</f>
        <v/>
      </c>
      <c r="BM313" s="422"/>
      <c r="BN313" s="422" t="str">
        <f t="shared" si="94"/>
        <v/>
      </c>
      <c r="BO313" s="422" t="str">
        <f>IF(E313="","",IF(フラグ管理用!AF307=29,"error",IF(AND(フラグ管理用!AO307="事業始期_通常",フラグ管理用!AF307&lt;17),"error",IF(AND(フラグ管理用!AO307="事業始期_補助",フラグ管理用!AF307&lt;14),"error",""))))</f>
        <v/>
      </c>
      <c r="BP313" s="422" t="str">
        <f t="shared" si="95"/>
        <v/>
      </c>
      <c r="BQ313" s="422" t="str">
        <f>IF(E313="","",IF(AND(フラグ管理用!AP307="事業終期_通常",OR(フラグ管理用!AG307&lt;17,フラグ管理用!AG307&gt;28)),"error",IF(AND(フラグ管理用!AP307="事業終期_基金",フラグ管理用!AG307&lt;17),"error","")))</f>
        <v/>
      </c>
      <c r="BR313" s="422" t="str">
        <f>IF(E313="","",IF(VLOOKUP(AF313,―!$X$2:$Y$30,2,FALSE)&lt;=VLOOKUP(AG313,―!$X$2:$Y$30,2,FALSE),"","error"))</f>
        <v/>
      </c>
      <c r="BS313" s="422" t="str">
        <f t="shared" si="96"/>
        <v/>
      </c>
      <c r="BT313" s="422" t="str">
        <f t="shared" si="97"/>
        <v/>
      </c>
      <c r="BU313" s="422" t="str">
        <f>IF(E313="","",IF(AND(フラグ管理用!AQ307="予算区分_地単_通常",フラグ管理用!AL307&gt;3),"error",IF(AND(フラグ管理用!AQ307="予算区分_地単_検査等",フラグ管理用!AL307&gt;6),"error",IF(AND(フラグ管理用!AQ307="予算区分_補助",フラグ管理用!AL307&lt;7),"error",""))))</f>
        <v/>
      </c>
      <c r="BV313" s="452" t="str">
        <f>フラグ管理用!AW307</f>
        <v/>
      </c>
      <c r="BW313" s="457" t="str">
        <f t="shared" si="98"/>
        <v/>
      </c>
    </row>
    <row r="314" spans="1:75">
      <c r="A314" s="6"/>
      <c r="B314" s="14"/>
      <c r="C314" s="40">
        <v>284</v>
      </c>
      <c r="D314" s="50"/>
      <c r="E314" s="57"/>
      <c r="F314" s="57"/>
      <c r="G314" s="78"/>
      <c r="H314" s="86"/>
      <c r="I314" s="96" t="str">
        <f>IF(E314="補",VLOOKUP(H314,'事業名一覧 '!$A$3:$C$55,3,FALSE),"")</f>
        <v/>
      </c>
      <c r="J314" s="112"/>
      <c r="K314" s="112"/>
      <c r="L314" s="112"/>
      <c r="M314" s="112"/>
      <c r="N314" s="112"/>
      <c r="O314" s="112"/>
      <c r="P314" s="86"/>
      <c r="Q314" s="181" t="str">
        <f t="shared" si="86"/>
        <v/>
      </c>
      <c r="R314" s="194" t="str">
        <f t="shared" si="100"/>
        <v/>
      </c>
      <c r="S314" s="202"/>
      <c r="T314" s="213"/>
      <c r="U314" s="213"/>
      <c r="V314" s="213"/>
      <c r="W314" s="235"/>
      <c r="X314" s="235"/>
      <c r="Y314" s="213"/>
      <c r="Z314" s="213"/>
      <c r="AA314" s="86"/>
      <c r="AB314" s="112"/>
      <c r="AC314" s="112"/>
      <c r="AD314" s="112"/>
      <c r="AE314" s="57"/>
      <c r="AF314" s="57"/>
      <c r="AG314" s="57"/>
      <c r="AH314" s="321"/>
      <c r="AI314" s="321"/>
      <c r="AJ314" s="86"/>
      <c r="AK314" s="86"/>
      <c r="AL314" s="354"/>
      <c r="AM314" s="372"/>
      <c r="AN314" s="381"/>
      <c r="AO314" s="392" t="str">
        <f t="shared" si="87"/>
        <v/>
      </c>
      <c r="AP314" s="397" t="str">
        <f t="shared" si="101"/>
        <v/>
      </c>
      <c r="AQ314" s="402" t="str">
        <f t="shared" si="99"/>
        <v/>
      </c>
      <c r="AR314" s="407" t="str">
        <f>IF(E314="","",IF(AND(フラグ管理用!G308=2,フラグ管理用!F308=1),"error",""))</f>
        <v/>
      </c>
      <c r="AS314" s="407" t="str">
        <f>IF(E314="","",IF(AND(フラグ管理用!G308=2,フラグ管理用!E308=1),"error",""))</f>
        <v/>
      </c>
      <c r="AT314" s="415" t="str">
        <f t="shared" si="102"/>
        <v/>
      </c>
      <c r="AU314" s="422" t="str">
        <f>IF(E314="","",IF(フラグ管理用!AX308=1,"",IF(AND(フラグ管理用!E308=1,フラグ管理用!J308=1),"",IF(AND(フラグ管理用!E308=2,フラグ管理用!F308=1,フラグ管理用!J308=1),"",IF(AND(フラグ管理用!E308=2,フラグ管理用!F308=2,フラグ管理用!G308=1),"",IF(AND(フラグ管理用!E308=2,フラグ管理用!F308=2,フラグ管理用!G308=2,フラグ管理用!K308=1),"","error"))))))</f>
        <v/>
      </c>
      <c r="AV314" s="428" t="str">
        <f t="shared" si="103"/>
        <v/>
      </c>
      <c r="AW314" s="428" t="str">
        <f t="shared" si="88"/>
        <v/>
      </c>
      <c r="AX314" s="428" t="str">
        <f t="shared" si="89"/>
        <v/>
      </c>
      <c r="AY314" s="428" t="str">
        <f>IF(E314="","",IF(AND(フラグ管理用!J308=1,フラグ管理用!O308=1),"",IF(AND(フラグ管理用!K308=1,フラグ管理用!O308&gt;1,フラグ管理用!G308=1),"","error")))</f>
        <v/>
      </c>
      <c r="AZ314" s="428" t="str">
        <f>IF(E314="","",IF(AND(フラグ管理用!O308=10,ISBLANK(P314)=FALSE),"",IF(AND(フラグ管理用!O308&lt;10,ISBLANK(P314)=TRUE),"","error")))</f>
        <v/>
      </c>
      <c r="BA314" s="422" t="str">
        <f t="shared" si="90"/>
        <v/>
      </c>
      <c r="BB314" s="422" t="str">
        <f t="shared" si="104"/>
        <v/>
      </c>
      <c r="BC314" s="422" t="str">
        <f>IF(E314="","",IF(AND(フラグ管理用!F308=2,フラグ管理用!J308=1),IF(OR(U314&lt;&gt;0,V314&lt;&gt;0,W314&lt;&gt;0,X314&lt;&gt;0),"error",""),""))</f>
        <v/>
      </c>
      <c r="BD314" s="422" t="str">
        <f>IF(E314="","",IF(AND(フラグ管理用!K308=1,フラグ管理用!G308=1),IF(OR(S314&lt;&gt;0,T314&lt;&gt;0,W314&lt;&gt;0,X314&lt;&gt;0),"error",""),""))</f>
        <v/>
      </c>
      <c r="BE314" s="422" t="str">
        <f t="shared" si="105"/>
        <v/>
      </c>
      <c r="BF314" s="422" t="str">
        <f t="shared" si="106"/>
        <v/>
      </c>
      <c r="BG314" s="422"/>
      <c r="BH314" s="422" t="str">
        <f t="shared" si="91"/>
        <v/>
      </c>
      <c r="BI314" s="422" t="str">
        <f t="shared" si="92"/>
        <v/>
      </c>
      <c r="BJ314" s="422" t="str">
        <f t="shared" si="93"/>
        <v/>
      </c>
      <c r="BK314" s="422" t="str">
        <f>IF(E314="","",IF(フラグ管理用!AD308=2,IF(AND(フラグ管理用!E308=2,フラグ管理用!AA308=1),"","error"),""))</f>
        <v/>
      </c>
      <c r="BL314" s="422" t="str">
        <f>IF(E314="","",IF(AND(フラグ管理用!E308=1,フラグ管理用!K308=1,H314&lt;&gt;"妊娠出産子育て支援交付金"),"error",""))</f>
        <v/>
      </c>
      <c r="BM314" s="422"/>
      <c r="BN314" s="422" t="str">
        <f t="shared" si="94"/>
        <v/>
      </c>
      <c r="BO314" s="422" t="str">
        <f>IF(E314="","",IF(フラグ管理用!AF308=29,"error",IF(AND(フラグ管理用!AO308="事業始期_通常",フラグ管理用!AF308&lt;17),"error",IF(AND(フラグ管理用!AO308="事業始期_補助",フラグ管理用!AF308&lt;14),"error",""))))</f>
        <v/>
      </c>
      <c r="BP314" s="422" t="str">
        <f t="shared" si="95"/>
        <v/>
      </c>
      <c r="BQ314" s="422" t="str">
        <f>IF(E314="","",IF(AND(フラグ管理用!AP308="事業終期_通常",OR(フラグ管理用!AG308&lt;17,フラグ管理用!AG308&gt;28)),"error",IF(AND(フラグ管理用!AP308="事業終期_基金",フラグ管理用!AG308&lt;17),"error","")))</f>
        <v/>
      </c>
      <c r="BR314" s="422" t="str">
        <f>IF(E314="","",IF(VLOOKUP(AF314,―!$X$2:$Y$30,2,FALSE)&lt;=VLOOKUP(AG314,―!$X$2:$Y$30,2,FALSE),"","error"))</f>
        <v/>
      </c>
      <c r="BS314" s="422" t="str">
        <f t="shared" si="96"/>
        <v/>
      </c>
      <c r="BT314" s="422" t="str">
        <f t="shared" si="97"/>
        <v/>
      </c>
      <c r="BU314" s="422" t="str">
        <f>IF(E314="","",IF(AND(フラグ管理用!AQ308="予算区分_地単_通常",フラグ管理用!AL308&gt;3),"error",IF(AND(フラグ管理用!AQ308="予算区分_地単_検査等",フラグ管理用!AL308&gt;6),"error",IF(AND(フラグ管理用!AQ308="予算区分_補助",フラグ管理用!AL308&lt;7),"error",""))))</f>
        <v/>
      </c>
      <c r="BV314" s="452" t="str">
        <f>フラグ管理用!AW308</f>
        <v/>
      </c>
      <c r="BW314" s="457" t="str">
        <f t="shared" si="98"/>
        <v/>
      </c>
    </row>
    <row r="315" spans="1:75">
      <c r="A315" s="6"/>
      <c r="B315" s="14"/>
      <c r="C315" s="40">
        <v>285</v>
      </c>
      <c r="D315" s="50"/>
      <c r="E315" s="57"/>
      <c r="F315" s="57"/>
      <c r="G315" s="78"/>
      <c r="H315" s="86"/>
      <c r="I315" s="96" t="str">
        <f>IF(E315="補",VLOOKUP(H315,'事業名一覧 '!$A$3:$C$55,3,FALSE),"")</f>
        <v/>
      </c>
      <c r="J315" s="112"/>
      <c r="K315" s="112"/>
      <c r="L315" s="112"/>
      <c r="M315" s="112"/>
      <c r="N315" s="112"/>
      <c r="O315" s="112"/>
      <c r="P315" s="86"/>
      <c r="Q315" s="181" t="str">
        <f t="shared" si="86"/>
        <v/>
      </c>
      <c r="R315" s="194" t="str">
        <f t="shared" si="100"/>
        <v/>
      </c>
      <c r="S315" s="202"/>
      <c r="T315" s="213"/>
      <c r="U315" s="213"/>
      <c r="V315" s="213"/>
      <c r="W315" s="235"/>
      <c r="X315" s="235"/>
      <c r="Y315" s="213"/>
      <c r="Z315" s="213"/>
      <c r="AA315" s="86"/>
      <c r="AB315" s="112"/>
      <c r="AC315" s="112"/>
      <c r="AD315" s="112"/>
      <c r="AE315" s="57"/>
      <c r="AF315" s="57"/>
      <c r="AG315" s="57"/>
      <c r="AH315" s="321"/>
      <c r="AI315" s="321"/>
      <c r="AJ315" s="86"/>
      <c r="AK315" s="86"/>
      <c r="AL315" s="354"/>
      <c r="AM315" s="372"/>
      <c r="AN315" s="381"/>
      <c r="AO315" s="392" t="str">
        <f t="shared" si="87"/>
        <v/>
      </c>
      <c r="AP315" s="397" t="str">
        <f t="shared" si="101"/>
        <v/>
      </c>
      <c r="AQ315" s="402" t="str">
        <f t="shared" si="99"/>
        <v/>
      </c>
      <c r="AR315" s="407" t="str">
        <f>IF(E315="","",IF(AND(フラグ管理用!G309=2,フラグ管理用!F309=1),"error",""))</f>
        <v/>
      </c>
      <c r="AS315" s="407" t="str">
        <f>IF(E315="","",IF(AND(フラグ管理用!G309=2,フラグ管理用!E309=1),"error",""))</f>
        <v/>
      </c>
      <c r="AT315" s="415" t="str">
        <f t="shared" si="102"/>
        <v/>
      </c>
      <c r="AU315" s="422" t="str">
        <f>IF(E315="","",IF(フラグ管理用!AX309=1,"",IF(AND(フラグ管理用!E309=1,フラグ管理用!J309=1),"",IF(AND(フラグ管理用!E309=2,フラグ管理用!F309=1,フラグ管理用!J309=1),"",IF(AND(フラグ管理用!E309=2,フラグ管理用!F309=2,フラグ管理用!G309=1),"",IF(AND(フラグ管理用!E309=2,フラグ管理用!F309=2,フラグ管理用!G309=2,フラグ管理用!K309=1),"","error"))))))</f>
        <v/>
      </c>
      <c r="AV315" s="428" t="str">
        <f t="shared" si="103"/>
        <v/>
      </c>
      <c r="AW315" s="428" t="str">
        <f t="shared" si="88"/>
        <v/>
      </c>
      <c r="AX315" s="428" t="str">
        <f t="shared" si="89"/>
        <v/>
      </c>
      <c r="AY315" s="428" t="str">
        <f>IF(E315="","",IF(AND(フラグ管理用!J309=1,フラグ管理用!O309=1),"",IF(AND(フラグ管理用!K309=1,フラグ管理用!O309&gt;1,フラグ管理用!G309=1),"","error")))</f>
        <v/>
      </c>
      <c r="AZ315" s="428" t="str">
        <f>IF(E315="","",IF(AND(フラグ管理用!O309=10,ISBLANK(P315)=FALSE),"",IF(AND(フラグ管理用!O309&lt;10,ISBLANK(P315)=TRUE),"","error")))</f>
        <v/>
      </c>
      <c r="BA315" s="422" t="str">
        <f t="shared" si="90"/>
        <v/>
      </c>
      <c r="BB315" s="422" t="str">
        <f t="shared" si="104"/>
        <v/>
      </c>
      <c r="BC315" s="422" t="str">
        <f>IF(E315="","",IF(AND(フラグ管理用!F309=2,フラグ管理用!J309=1),IF(OR(U315&lt;&gt;0,V315&lt;&gt;0,W315&lt;&gt;0,X315&lt;&gt;0),"error",""),""))</f>
        <v/>
      </c>
      <c r="BD315" s="422" t="str">
        <f>IF(E315="","",IF(AND(フラグ管理用!K309=1,フラグ管理用!G309=1),IF(OR(S315&lt;&gt;0,T315&lt;&gt;0,W315&lt;&gt;0,X315&lt;&gt;0),"error",""),""))</f>
        <v/>
      </c>
      <c r="BE315" s="422" t="str">
        <f t="shared" si="105"/>
        <v/>
      </c>
      <c r="BF315" s="422" t="str">
        <f t="shared" si="106"/>
        <v/>
      </c>
      <c r="BG315" s="422"/>
      <c r="BH315" s="422" t="str">
        <f t="shared" si="91"/>
        <v/>
      </c>
      <c r="BI315" s="422" t="str">
        <f t="shared" si="92"/>
        <v/>
      </c>
      <c r="BJ315" s="422" t="str">
        <f t="shared" si="93"/>
        <v/>
      </c>
      <c r="BK315" s="422" t="str">
        <f>IF(E315="","",IF(フラグ管理用!AD309=2,IF(AND(フラグ管理用!E309=2,フラグ管理用!AA309=1),"","error"),""))</f>
        <v/>
      </c>
      <c r="BL315" s="422" t="str">
        <f>IF(E315="","",IF(AND(フラグ管理用!E309=1,フラグ管理用!K309=1,H315&lt;&gt;"妊娠出産子育て支援交付金"),"error",""))</f>
        <v/>
      </c>
      <c r="BM315" s="422"/>
      <c r="BN315" s="422" t="str">
        <f t="shared" si="94"/>
        <v/>
      </c>
      <c r="BO315" s="422" t="str">
        <f>IF(E315="","",IF(フラグ管理用!AF309=29,"error",IF(AND(フラグ管理用!AO309="事業始期_通常",フラグ管理用!AF309&lt;17),"error",IF(AND(フラグ管理用!AO309="事業始期_補助",フラグ管理用!AF309&lt;14),"error",""))))</f>
        <v/>
      </c>
      <c r="BP315" s="422" t="str">
        <f t="shared" si="95"/>
        <v/>
      </c>
      <c r="BQ315" s="422" t="str">
        <f>IF(E315="","",IF(AND(フラグ管理用!AP309="事業終期_通常",OR(フラグ管理用!AG309&lt;17,フラグ管理用!AG309&gt;28)),"error",IF(AND(フラグ管理用!AP309="事業終期_基金",フラグ管理用!AG309&lt;17),"error","")))</f>
        <v/>
      </c>
      <c r="BR315" s="422" t="str">
        <f>IF(E315="","",IF(VLOOKUP(AF315,―!$X$2:$Y$30,2,FALSE)&lt;=VLOOKUP(AG315,―!$X$2:$Y$30,2,FALSE),"","error"))</f>
        <v/>
      </c>
      <c r="BS315" s="422" t="str">
        <f t="shared" si="96"/>
        <v/>
      </c>
      <c r="BT315" s="422" t="str">
        <f t="shared" si="97"/>
        <v/>
      </c>
      <c r="BU315" s="422" t="str">
        <f>IF(E315="","",IF(AND(フラグ管理用!AQ309="予算区分_地単_通常",フラグ管理用!AL309&gt;3),"error",IF(AND(フラグ管理用!AQ309="予算区分_地単_検査等",フラグ管理用!AL309&gt;6),"error",IF(AND(フラグ管理用!AQ309="予算区分_補助",フラグ管理用!AL309&lt;7),"error",""))))</f>
        <v/>
      </c>
      <c r="BV315" s="452" t="str">
        <f>フラグ管理用!AW309</f>
        <v/>
      </c>
      <c r="BW315" s="457" t="str">
        <f t="shared" si="98"/>
        <v/>
      </c>
    </row>
    <row r="316" spans="1:75">
      <c r="A316" s="6"/>
      <c r="B316" s="14"/>
      <c r="C316" s="40">
        <v>286</v>
      </c>
      <c r="D316" s="50"/>
      <c r="E316" s="57"/>
      <c r="F316" s="57"/>
      <c r="G316" s="78"/>
      <c r="H316" s="86"/>
      <c r="I316" s="96" t="str">
        <f>IF(E316="補",VLOOKUP(H316,'事業名一覧 '!$A$3:$C$55,3,FALSE),"")</f>
        <v/>
      </c>
      <c r="J316" s="112"/>
      <c r="K316" s="112"/>
      <c r="L316" s="112"/>
      <c r="M316" s="112"/>
      <c r="N316" s="112"/>
      <c r="O316" s="112"/>
      <c r="P316" s="86"/>
      <c r="Q316" s="181" t="str">
        <f t="shared" si="86"/>
        <v/>
      </c>
      <c r="R316" s="194" t="str">
        <f t="shared" si="100"/>
        <v/>
      </c>
      <c r="S316" s="202"/>
      <c r="T316" s="213"/>
      <c r="U316" s="213"/>
      <c r="V316" s="213"/>
      <c r="W316" s="235"/>
      <c r="X316" s="235"/>
      <c r="Y316" s="213"/>
      <c r="Z316" s="213"/>
      <c r="AA316" s="86"/>
      <c r="AB316" s="112"/>
      <c r="AC316" s="112"/>
      <c r="AD316" s="112"/>
      <c r="AE316" s="57"/>
      <c r="AF316" s="57"/>
      <c r="AG316" s="57"/>
      <c r="AH316" s="321"/>
      <c r="AI316" s="321"/>
      <c r="AJ316" s="86"/>
      <c r="AK316" s="86"/>
      <c r="AL316" s="354"/>
      <c r="AM316" s="372"/>
      <c r="AN316" s="381"/>
      <c r="AO316" s="392" t="str">
        <f t="shared" si="87"/>
        <v/>
      </c>
      <c r="AP316" s="397" t="str">
        <f t="shared" si="101"/>
        <v/>
      </c>
      <c r="AQ316" s="402" t="str">
        <f t="shared" si="99"/>
        <v/>
      </c>
      <c r="AR316" s="407" t="str">
        <f>IF(E316="","",IF(AND(フラグ管理用!G310=2,フラグ管理用!F310=1),"error",""))</f>
        <v/>
      </c>
      <c r="AS316" s="407" t="str">
        <f>IF(E316="","",IF(AND(フラグ管理用!G310=2,フラグ管理用!E310=1),"error",""))</f>
        <v/>
      </c>
      <c r="AT316" s="415" t="str">
        <f t="shared" si="102"/>
        <v/>
      </c>
      <c r="AU316" s="422" t="str">
        <f>IF(E316="","",IF(フラグ管理用!AX310=1,"",IF(AND(フラグ管理用!E310=1,フラグ管理用!J310=1),"",IF(AND(フラグ管理用!E310=2,フラグ管理用!F310=1,フラグ管理用!J310=1),"",IF(AND(フラグ管理用!E310=2,フラグ管理用!F310=2,フラグ管理用!G310=1),"",IF(AND(フラグ管理用!E310=2,フラグ管理用!F310=2,フラグ管理用!G310=2,フラグ管理用!K310=1),"","error"))))))</f>
        <v/>
      </c>
      <c r="AV316" s="428" t="str">
        <f t="shared" si="103"/>
        <v/>
      </c>
      <c r="AW316" s="428" t="str">
        <f t="shared" si="88"/>
        <v/>
      </c>
      <c r="AX316" s="428" t="str">
        <f t="shared" si="89"/>
        <v/>
      </c>
      <c r="AY316" s="428" t="str">
        <f>IF(E316="","",IF(AND(フラグ管理用!J310=1,フラグ管理用!O310=1),"",IF(AND(フラグ管理用!K310=1,フラグ管理用!O310&gt;1,フラグ管理用!G310=1),"","error")))</f>
        <v/>
      </c>
      <c r="AZ316" s="428" t="str">
        <f>IF(E316="","",IF(AND(フラグ管理用!O310=10,ISBLANK(P316)=FALSE),"",IF(AND(フラグ管理用!O310&lt;10,ISBLANK(P316)=TRUE),"","error")))</f>
        <v/>
      </c>
      <c r="BA316" s="422" t="str">
        <f t="shared" si="90"/>
        <v/>
      </c>
      <c r="BB316" s="422" t="str">
        <f t="shared" si="104"/>
        <v/>
      </c>
      <c r="BC316" s="422" t="str">
        <f>IF(E316="","",IF(AND(フラグ管理用!F310=2,フラグ管理用!J310=1),IF(OR(U316&lt;&gt;0,V316&lt;&gt;0,W316&lt;&gt;0,X316&lt;&gt;0),"error",""),""))</f>
        <v/>
      </c>
      <c r="BD316" s="422" t="str">
        <f>IF(E316="","",IF(AND(フラグ管理用!K310=1,フラグ管理用!G310=1),IF(OR(S316&lt;&gt;0,T316&lt;&gt;0,W316&lt;&gt;0,X316&lt;&gt;0),"error",""),""))</f>
        <v/>
      </c>
      <c r="BE316" s="422" t="str">
        <f t="shared" si="105"/>
        <v/>
      </c>
      <c r="BF316" s="422" t="str">
        <f t="shared" si="106"/>
        <v/>
      </c>
      <c r="BG316" s="422"/>
      <c r="BH316" s="422" t="str">
        <f t="shared" si="91"/>
        <v/>
      </c>
      <c r="BI316" s="422" t="str">
        <f t="shared" si="92"/>
        <v/>
      </c>
      <c r="BJ316" s="422" t="str">
        <f t="shared" si="93"/>
        <v/>
      </c>
      <c r="BK316" s="422" t="str">
        <f>IF(E316="","",IF(フラグ管理用!AD310=2,IF(AND(フラグ管理用!E310=2,フラグ管理用!AA310=1),"","error"),""))</f>
        <v/>
      </c>
      <c r="BL316" s="422" t="str">
        <f>IF(E316="","",IF(AND(フラグ管理用!E310=1,フラグ管理用!K310=1,H316&lt;&gt;"妊娠出産子育て支援交付金"),"error",""))</f>
        <v/>
      </c>
      <c r="BM316" s="422"/>
      <c r="BN316" s="422" t="str">
        <f t="shared" si="94"/>
        <v/>
      </c>
      <c r="BO316" s="422" t="str">
        <f>IF(E316="","",IF(フラグ管理用!AF310=29,"error",IF(AND(フラグ管理用!AO310="事業始期_通常",フラグ管理用!AF310&lt;17),"error",IF(AND(フラグ管理用!AO310="事業始期_補助",フラグ管理用!AF310&lt;14),"error",""))))</f>
        <v/>
      </c>
      <c r="BP316" s="422" t="str">
        <f t="shared" si="95"/>
        <v/>
      </c>
      <c r="BQ316" s="422" t="str">
        <f>IF(E316="","",IF(AND(フラグ管理用!AP310="事業終期_通常",OR(フラグ管理用!AG310&lt;17,フラグ管理用!AG310&gt;28)),"error",IF(AND(フラグ管理用!AP310="事業終期_基金",フラグ管理用!AG310&lt;17),"error","")))</f>
        <v/>
      </c>
      <c r="BR316" s="422" t="str">
        <f>IF(E316="","",IF(VLOOKUP(AF316,―!$X$2:$Y$30,2,FALSE)&lt;=VLOOKUP(AG316,―!$X$2:$Y$30,2,FALSE),"","error"))</f>
        <v/>
      </c>
      <c r="BS316" s="422" t="str">
        <f t="shared" si="96"/>
        <v/>
      </c>
      <c r="BT316" s="422" t="str">
        <f t="shared" si="97"/>
        <v/>
      </c>
      <c r="BU316" s="422" t="str">
        <f>IF(E316="","",IF(AND(フラグ管理用!AQ310="予算区分_地単_通常",フラグ管理用!AL310&gt;3),"error",IF(AND(フラグ管理用!AQ310="予算区分_地単_検査等",フラグ管理用!AL310&gt;6),"error",IF(AND(フラグ管理用!AQ310="予算区分_補助",フラグ管理用!AL310&lt;7),"error",""))))</f>
        <v/>
      </c>
      <c r="BV316" s="452" t="str">
        <f>フラグ管理用!AW310</f>
        <v/>
      </c>
      <c r="BW316" s="457" t="str">
        <f t="shared" si="98"/>
        <v/>
      </c>
    </row>
    <row r="317" spans="1:75">
      <c r="A317" s="6"/>
      <c r="B317" s="14"/>
      <c r="C317" s="40">
        <v>287</v>
      </c>
      <c r="D317" s="50"/>
      <c r="E317" s="57"/>
      <c r="F317" s="57"/>
      <c r="G317" s="78"/>
      <c r="H317" s="86"/>
      <c r="I317" s="96" t="str">
        <f>IF(E317="補",VLOOKUP(H317,'事業名一覧 '!$A$3:$C$55,3,FALSE),"")</f>
        <v/>
      </c>
      <c r="J317" s="112"/>
      <c r="K317" s="112"/>
      <c r="L317" s="112"/>
      <c r="M317" s="112"/>
      <c r="N317" s="112"/>
      <c r="O317" s="112"/>
      <c r="P317" s="86"/>
      <c r="Q317" s="181" t="str">
        <f t="shared" si="86"/>
        <v/>
      </c>
      <c r="R317" s="194" t="str">
        <f t="shared" si="100"/>
        <v/>
      </c>
      <c r="S317" s="202"/>
      <c r="T317" s="213"/>
      <c r="U317" s="213"/>
      <c r="V317" s="213"/>
      <c r="W317" s="235"/>
      <c r="X317" s="235"/>
      <c r="Y317" s="213"/>
      <c r="Z317" s="213"/>
      <c r="AA317" s="86"/>
      <c r="AB317" s="112"/>
      <c r="AC317" s="112"/>
      <c r="AD317" s="112"/>
      <c r="AE317" s="57"/>
      <c r="AF317" s="57"/>
      <c r="AG317" s="57"/>
      <c r="AH317" s="321"/>
      <c r="AI317" s="321"/>
      <c r="AJ317" s="86"/>
      <c r="AK317" s="86"/>
      <c r="AL317" s="354"/>
      <c r="AM317" s="372"/>
      <c r="AN317" s="381"/>
      <c r="AO317" s="392" t="str">
        <f t="shared" si="87"/>
        <v/>
      </c>
      <c r="AP317" s="397" t="str">
        <f t="shared" si="101"/>
        <v/>
      </c>
      <c r="AQ317" s="402" t="str">
        <f t="shared" si="99"/>
        <v/>
      </c>
      <c r="AR317" s="407" t="str">
        <f>IF(E317="","",IF(AND(フラグ管理用!G311=2,フラグ管理用!F311=1),"error",""))</f>
        <v/>
      </c>
      <c r="AS317" s="407" t="str">
        <f>IF(E317="","",IF(AND(フラグ管理用!G311=2,フラグ管理用!E311=1),"error",""))</f>
        <v/>
      </c>
      <c r="AT317" s="415" t="str">
        <f t="shared" si="102"/>
        <v/>
      </c>
      <c r="AU317" s="422" t="str">
        <f>IF(E317="","",IF(フラグ管理用!AX311=1,"",IF(AND(フラグ管理用!E311=1,フラグ管理用!J311=1),"",IF(AND(フラグ管理用!E311=2,フラグ管理用!F311=1,フラグ管理用!J311=1),"",IF(AND(フラグ管理用!E311=2,フラグ管理用!F311=2,フラグ管理用!G311=1),"",IF(AND(フラグ管理用!E311=2,フラグ管理用!F311=2,フラグ管理用!G311=2,フラグ管理用!K311=1),"","error"))))))</f>
        <v/>
      </c>
      <c r="AV317" s="428" t="str">
        <f t="shared" si="103"/>
        <v/>
      </c>
      <c r="AW317" s="428" t="str">
        <f t="shared" si="88"/>
        <v/>
      </c>
      <c r="AX317" s="428" t="str">
        <f t="shared" si="89"/>
        <v/>
      </c>
      <c r="AY317" s="428" t="str">
        <f>IF(E317="","",IF(AND(フラグ管理用!J311=1,フラグ管理用!O311=1),"",IF(AND(フラグ管理用!K311=1,フラグ管理用!O311&gt;1,フラグ管理用!G311=1),"","error")))</f>
        <v/>
      </c>
      <c r="AZ317" s="428" t="str">
        <f>IF(E317="","",IF(AND(フラグ管理用!O311=10,ISBLANK(P317)=FALSE),"",IF(AND(フラグ管理用!O311&lt;10,ISBLANK(P317)=TRUE),"","error")))</f>
        <v/>
      </c>
      <c r="BA317" s="422" t="str">
        <f t="shared" si="90"/>
        <v/>
      </c>
      <c r="BB317" s="422" t="str">
        <f t="shared" si="104"/>
        <v/>
      </c>
      <c r="BC317" s="422" t="str">
        <f>IF(E317="","",IF(AND(フラグ管理用!F311=2,フラグ管理用!J311=1),IF(OR(U317&lt;&gt;0,V317&lt;&gt;0,W317&lt;&gt;0,X317&lt;&gt;0),"error",""),""))</f>
        <v/>
      </c>
      <c r="BD317" s="422" t="str">
        <f>IF(E317="","",IF(AND(フラグ管理用!K311=1,フラグ管理用!G311=1),IF(OR(S317&lt;&gt;0,T317&lt;&gt;0,W317&lt;&gt;0,X317&lt;&gt;0),"error",""),""))</f>
        <v/>
      </c>
      <c r="BE317" s="422" t="str">
        <f t="shared" si="105"/>
        <v/>
      </c>
      <c r="BF317" s="422" t="str">
        <f t="shared" si="106"/>
        <v/>
      </c>
      <c r="BG317" s="422"/>
      <c r="BH317" s="422" t="str">
        <f t="shared" si="91"/>
        <v/>
      </c>
      <c r="BI317" s="422" t="str">
        <f t="shared" si="92"/>
        <v/>
      </c>
      <c r="BJ317" s="422" t="str">
        <f t="shared" si="93"/>
        <v/>
      </c>
      <c r="BK317" s="422" t="str">
        <f>IF(E317="","",IF(フラグ管理用!AD311=2,IF(AND(フラグ管理用!E311=2,フラグ管理用!AA311=1),"","error"),""))</f>
        <v/>
      </c>
      <c r="BL317" s="422" t="str">
        <f>IF(E317="","",IF(AND(フラグ管理用!E311=1,フラグ管理用!K311=1,H317&lt;&gt;"妊娠出産子育て支援交付金"),"error",""))</f>
        <v/>
      </c>
      <c r="BM317" s="422"/>
      <c r="BN317" s="422" t="str">
        <f t="shared" si="94"/>
        <v/>
      </c>
      <c r="BO317" s="422" t="str">
        <f>IF(E317="","",IF(フラグ管理用!AF311=29,"error",IF(AND(フラグ管理用!AO311="事業始期_通常",フラグ管理用!AF311&lt;17),"error",IF(AND(フラグ管理用!AO311="事業始期_補助",フラグ管理用!AF311&lt;14),"error",""))))</f>
        <v/>
      </c>
      <c r="BP317" s="422" t="str">
        <f t="shared" si="95"/>
        <v/>
      </c>
      <c r="BQ317" s="422" t="str">
        <f>IF(E317="","",IF(AND(フラグ管理用!AP311="事業終期_通常",OR(フラグ管理用!AG311&lt;17,フラグ管理用!AG311&gt;28)),"error",IF(AND(フラグ管理用!AP311="事業終期_基金",フラグ管理用!AG311&lt;17),"error","")))</f>
        <v/>
      </c>
      <c r="BR317" s="422" t="str">
        <f>IF(E317="","",IF(VLOOKUP(AF317,―!$X$2:$Y$30,2,FALSE)&lt;=VLOOKUP(AG317,―!$X$2:$Y$30,2,FALSE),"","error"))</f>
        <v/>
      </c>
      <c r="BS317" s="422" t="str">
        <f t="shared" si="96"/>
        <v/>
      </c>
      <c r="BT317" s="422" t="str">
        <f t="shared" si="97"/>
        <v/>
      </c>
      <c r="BU317" s="422" t="str">
        <f>IF(E317="","",IF(AND(フラグ管理用!AQ311="予算区分_地単_通常",フラグ管理用!AL311&gt;3),"error",IF(AND(フラグ管理用!AQ311="予算区分_地単_検査等",フラグ管理用!AL311&gt;6),"error",IF(AND(フラグ管理用!AQ311="予算区分_補助",フラグ管理用!AL311&lt;7),"error",""))))</f>
        <v/>
      </c>
      <c r="BV317" s="452" t="str">
        <f>フラグ管理用!AW311</f>
        <v/>
      </c>
      <c r="BW317" s="457" t="str">
        <f t="shared" si="98"/>
        <v/>
      </c>
    </row>
    <row r="318" spans="1:75">
      <c r="A318" s="6"/>
      <c r="B318" s="14"/>
      <c r="C318" s="40">
        <v>288</v>
      </c>
      <c r="D318" s="50"/>
      <c r="E318" s="57"/>
      <c r="F318" s="57"/>
      <c r="G318" s="78"/>
      <c r="H318" s="86"/>
      <c r="I318" s="96" t="str">
        <f>IF(E318="補",VLOOKUP(H318,'事業名一覧 '!$A$3:$C$55,3,FALSE),"")</f>
        <v/>
      </c>
      <c r="J318" s="112"/>
      <c r="K318" s="112"/>
      <c r="L318" s="112"/>
      <c r="M318" s="112"/>
      <c r="N318" s="112"/>
      <c r="O318" s="112"/>
      <c r="P318" s="86"/>
      <c r="Q318" s="181" t="str">
        <f t="shared" si="86"/>
        <v/>
      </c>
      <c r="R318" s="194" t="str">
        <f t="shared" si="100"/>
        <v/>
      </c>
      <c r="S318" s="202"/>
      <c r="T318" s="213"/>
      <c r="U318" s="213"/>
      <c r="V318" s="213"/>
      <c r="W318" s="235"/>
      <c r="X318" s="235"/>
      <c r="Y318" s="213"/>
      <c r="Z318" s="213"/>
      <c r="AA318" s="86"/>
      <c r="AB318" s="112"/>
      <c r="AC318" s="112"/>
      <c r="AD318" s="112"/>
      <c r="AE318" s="57"/>
      <c r="AF318" s="57"/>
      <c r="AG318" s="57"/>
      <c r="AH318" s="321"/>
      <c r="AI318" s="321"/>
      <c r="AJ318" s="86"/>
      <c r="AK318" s="86"/>
      <c r="AL318" s="354"/>
      <c r="AM318" s="372"/>
      <c r="AN318" s="381"/>
      <c r="AO318" s="392" t="str">
        <f t="shared" si="87"/>
        <v/>
      </c>
      <c r="AP318" s="397" t="str">
        <f t="shared" si="101"/>
        <v/>
      </c>
      <c r="AQ318" s="402" t="str">
        <f t="shared" si="99"/>
        <v/>
      </c>
      <c r="AR318" s="407" t="str">
        <f>IF(E318="","",IF(AND(フラグ管理用!G312=2,フラグ管理用!F312=1),"error",""))</f>
        <v/>
      </c>
      <c r="AS318" s="407" t="str">
        <f>IF(E318="","",IF(AND(フラグ管理用!G312=2,フラグ管理用!E312=1),"error",""))</f>
        <v/>
      </c>
      <c r="AT318" s="415" t="str">
        <f t="shared" si="102"/>
        <v/>
      </c>
      <c r="AU318" s="422" t="str">
        <f>IF(E318="","",IF(フラグ管理用!AX312=1,"",IF(AND(フラグ管理用!E312=1,フラグ管理用!J312=1),"",IF(AND(フラグ管理用!E312=2,フラグ管理用!F312=1,フラグ管理用!J312=1),"",IF(AND(フラグ管理用!E312=2,フラグ管理用!F312=2,フラグ管理用!G312=1),"",IF(AND(フラグ管理用!E312=2,フラグ管理用!F312=2,フラグ管理用!G312=2,フラグ管理用!K312=1),"","error"))))))</f>
        <v/>
      </c>
      <c r="AV318" s="428" t="str">
        <f t="shared" si="103"/>
        <v/>
      </c>
      <c r="AW318" s="428" t="str">
        <f t="shared" si="88"/>
        <v/>
      </c>
      <c r="AX318" s="428" t="str">
        <f t="shared" si="89"/>
        <v/>
      </c>
      <c r="AY318" s="428" t="str">
        <f>IF(E318="","",IF(AND(フラグ管理用!J312=1,フラグ管理用!O312=1),"",IF(AND(フラグ管理用!K312=1,フラグ管理用!O312&gt;1,フラグ管理用!G312=1),"","error")))</f>
        <v/>
      </c>
      <c r="AZ318" s="428" t="str">
        <f>IF(E318="","",IF(AND(フラグ管理用!O312=10,ISBLANK(P318)=FALSE),"",IF(AND(フラグ管理用!O312&lt;10,ISBLANK(P318)=TRUE),"","error")))</f>
        <v/>
      </c>
      <c r="BA318" s="422" t="str">
        <f t="shared" si="90"/>
        <v/>
      </c>
      <c r="BB318" s="422" t="str">
        <f t="shared" si="104"/>
        <v/>
      </c>
      <c r="BC318" s="422" t="str">
        <f>IF(E318="","",IF(AND(フラグ管理用!F312=2,フラグ管理用!J312=1),IF(OR(U318&lt;&gt;0,V318&lt;&gt;0,W318&lt;&gt;0,X318&lt;&gt;0),"error",""),""))</f>
        <v/>
      </c>
      <c r="BD318" s="422" t="str">
        <f>IF(E318="","",IF(AND(フラグ管理用!K312=1,フラグ管理用!G312=1),IF(OR(S318&lt;&gt;0,T318&lt;&gt;0,W318&lt;&gt;0,X318&lt;&gt;0),"error",""),""))</f>
        <v/>
      </c>
      <c r="BE318" s="422" t="str">
        <f t="shared" si="105"/>
        <v/>
      </c>
      <c r="BF318" s="422" t="str">
        <f t="shared" si="106"/>
        <v/>
      </c>
      <c r="BG318" s="422"/>
      <c r="BH318" s="422" t="str">
        <f t="shared" si="91"/>
        <v/>
      </c>
      <c r="BI318" s="422" t="str">
        <f t="shared" si="92"/>
        <v/>
      </c>
      <c r="BJ318" s="422" t="str">
        <f t="shared" si="93"/>
        <v/>
      </c>
      <c r="BK318" s="422" t="str">
        <f>IF(E318="","",IF(フラグ管理用!AD312=2,IF(AND(フラグ管理用!E312=2,フラグ管理用!AA312=1),"","error"),""))</f>
        <v/>
      </c>
      <c r="BL318" s="422" t="str">
        <f>IF(E318="","",IF(AND(フラグ管理用!E312=1,フラグ管理用!K312=1,H318&lt;&gt;"妊娠出産子育て支援交付金"),"error",""))</f>
        <v/>
      </c>
      <c r="BM318" s="422"/>
      <c r="BN318" s="422" t="str">
        <f t="shared" si="94"/>
        <v/>
      </c>
      <c r="BO318" s="422" t="str">
        <f>IF(E318="","",IF(フラグ管理用!AF312=29,"error",IF(AND(フラグ管理用!AO312="事業始期_通常",フラグ管理用!AF312&lt;17),"error",IF(AND(フラグ管理用!AO312="事業始期_補助",フラグ管理用!AF312&lt;14),"error",""))))</f>
        <v/>
      </c>
      <c r="BP318" s="422" t="str">
        <f t="shared" si="95"/>
        <v/>
      </c>
      <c r="BQ318" s="422" t="str">
        <f>IF(E318="","",IF(AND(フラグ管理用!AP312="事業終期_通常",OR(フラグ管理用!AG312&lt;17,フラグ管理用!AG312&gt;28)),"error",IF(AND(フラグ管理用!AP312="事業終期_基金",フラグ管理用!AG312&lt;17),"error","")))</f>
        <v/>
      </c>
      <c r="BR318" s="422" t="str">
        <f>IF(E318="","",IF(VLOOKUP(AF318,―!$X$2:$Y$30,2,FALSE)&lt;=VLOOKUP(AG318,―!$X$2:$Y$30,2,FALSE),"","error"))</f>
        <v/>
      </c>
      <c r="BS318" s="422" t="str">
        <f t="shared" si="96"/>
        <v/>
      </c>
      <c r="BT318" s="422" t="str">
        <f t="shared" si="97"/>
        <v/>
      </c>
      <c r="BU318" s="422" t="str">
        <f>IF(E318="","",IF(AND(フラグ管理用!AQ312="予算区分_地単_通常",フラグ管理用!AL312&gt;3),"error",IF(AND(フラグ管理用!AQ312="予算区分_地単_検査等",フラグ管理用!AL312&gt;6),"error",IF(AND(フラグ管理用!AQ312="予算区分_補助",フラグ管理用!AL312&lt;7),"error",""))))</f>
        <v/>
      </c>
      <c r="BV318" s="452" t="str">
        <f>フラグ管理用!AW312</f>
        <v/>
      </c>
      <c r="BW318" s="457" t="str">
        <f t="shared" si="98"/>
        <v/>
      </c>
    </row>
    <row r="319" spans="1:75">
      <c r="A319" s="6"/>
      <c r="B319" s="14"/>
      <c r="C319" s="40">
        <v>289</v>
      </c>
      <c r="D319" s="50"/>
      <c r="E319" s="57"/>
      <c r="F319" s="57"/>
      <c r="G319" s="78"/>
      <c r="H319" s="86"/>
      <c r="I319" s="96" t="str">
        <f>IF(E319="補",VLOOKUP(H319,'事業名一覧 '!$A$3:$C$55,3,FALSE),"")</f>
        <v/>
      </c>
      <c r="J319" s="112"/>
      <c r="K319" s="112"/>
      <c r="L319" s="112"/>
      <c r="M319" s="112"/>
      <c r="N319" s="112"/>
      <c r="O319" s="112"/>
      <c r="P319" s="86"/>
      <c r="Q319" s="181" t="str">
        <f t="shared" si="86"/>
        <v/>
      </c>
      <c r="R319" s="194" t="str">
        <f t="shared" si="100"/>
        <v/>
      </c>
      <c r="S319" s="202"/>
      <c r="T319" s="213"/>
      <c r="U319" s="213"/>
      <c r="V319" s="213"/>
      <c r="W319" s="235"/>
      <c r="X319" s="235"/>
      <c r="Y319" s="213"/>
      <c r="Z319" s="213"/>
      <c r="AA319" s="86"/>
      <c r="AB319" s="112"/>
      <c r="AC319" s="112"/>
      <c r="AD319" s="112"/>
      <c r="AE319" s="57"/>
      <c r="AF319" s="57"/>
      <c r="AG319" s="57"/>
      <c r="AH319" s="321"/>
      <c r="AI319" s="321"/>
      <c r="AJ319" s="86"/>
      <c r="AK319" s="86"/>
      <c r="AL319" s="354"/>
      <c r="AM319" s="372"/>
      <c r="AN319" s="381"/>
      <c r="AO319" s="392" t="str">
        <f t="shared" si="87"/>
        <v/>
      </c>
      <c r="AP319" s="397" t="str">
        <f t="shared" si="101"/>
        <v/>
      </c>
      <c r="AQ319" s="402" t="str">
        <f t="shared" si="99"/>
        <v/>
      </c>
      <c r="AR319" s="407" t="str">
        <f>IF(E319="","",IF(AND(フラグ管理用!G313=2,フラグ管理用!F313=1),"error",""))</f>
        <v/>
      </c>
      <c r="AS319" s="407" t="str">
        <f>IF(E319="","",IF(AND(フラグ管理用!G313=2,フラグ管理用!E313=1),"error",""))</f>
        <v/>
      </c>
      <c r="AT319" s="415" t="str">
        <f t="shared" si="102"/>
        <v/>
      </c>
      <c r="AU319" s="422" t="str">
        <f>IF(E319="","",IF(フラグ管理用!AX313=1,"",IF(AND(フラグ管理用!E313=1,フラグ管理用!J313=1),"",IF(AND(フラグ管理用!E313=2,フラグ管理用!F313=1,フラグ管理用!J313=1),"",IF(AND(フラグ管理用!E313=2,フラグ管理用!F313=2,フラグ管理用!G313=1),"",IF(AND(フラグ管理用!E313=2,フラグ管理用!F313=2,フラグ管理用!G313=2,フラグ管理用!K313=1),"","error"))))))</f>
        <v/>
      </c>
      <c r="AV319" s="428" t="str">
        <f t="shared" si="103"/>
        <v/>
      </c>
      <c r="AW319" s="428" t="str">
        <f t="shared" si="88"/>
        <v/>
      </c>
      <c r="AX319" s="428" t="str">
        <f t="shared" si="89"/>
        <v/>
      </c>
      <c r="AY319" s="428" t="str">
        <f>IF(E319="","",IF(AND(フラグ管理用!J313=1,フラグ管理用!O313=1),"",IF(AND(フラグ管理用!K313=1,フラグ管理用!O313&gt;1,フラグ管理用!G313=1),"","error")))</f>
        <v/>
      </c>
      <c r="AZ319" s="428" t="str">
        <f>IF(E319="","",IF(AND(フラグ管理用!O313=10,ISBLANK(P319)=FALSE),"",IF(AND(フラグ管理用!O313&lt;10,ISBLANK(P319)=TRUE),"","error")))</f>
        <v/>
      </c>
      <c r="BA319" s="422" t="str">
        <f t="shared" si="90"/>
        <v/>
      </c>
      <c r="BB319" s="422" t="str">
        <f t="shared" si="104"/>
        <v/>
      </c>
      <c r="BC319" s="422" t="str">
        <f>IF(E319="","",IF(AND(フラグ管理用!F313=2,フラグ管理用!J313=1),IF(OR(U319&lt;&gt;0,V319&lt;&gt;0,W319&lt;&gt;0,X319&lt;&gt;0),"error",""),""))</f>
        <v/>
      </c>
      <c r="BD319" s="422" t="str">
        <f>IF(E319="","",IF(AND(フラグ管理用!K313=1,フラグ管理用!G313=1),IF(OR(S319&lt;&gt;0,T319&lt;&gt;0,W319&lt;&gt;0,X319&lt;&gt;0),"error",""),""))</f>
        <v/>
      </c>
      <c r="BE319" s="422" t="str">
        <f t="shared" si="105"/>
        <v/>
      </c>
      <c r="BF319" s="422" t="str">
        <f t="shared" si="106"/>
        <v/>
      </c>
      <c r="BG319" s="422"/>
      <c r="BH319" s="422" t="str">
        <f t="shared" si="91"/>
        <v/>
      </c>
      <c r="BI319" s="422" t="str">
        <f t="shared" si="92"/>
        <v/>
      </c>
      <c r="BJ319" s="422" t="str">
        <f t="shared" si="93"/>
        <v/>
      </c>
      <c r="BK319" s="422" t="str">
        <f>IF(E319="","",IF(フラグ管理用!AD313=2,IF(AND(フラグ管理用!E313=2,フラグ管理用!AA313=1),"","error"),""))</f>
        <v/>
      </c>
      <c r="BL319" s="422" t="str">
        <f>IF(E319="","",IF(AND(フラグ管理用!E313=1,フラグ管理用!K313=1,H319&lt;&gt;"妊娠出産子育て支援交付金"),"error",""))</f>
        <v/>
      </c>
      <c r="BM319" s="422"/>
      <c r="BN319" s="422" t="str">
        <f t="shared" si="94"/>
        <v/>
      </c>
      <c r="BO319" s="422" t="str">
        <f>IF(E319="","",IF(フラグ管理用!AF313=29,"error",IF(AND(フラグ管理用!AO313="事業始期_通常",フラグ管理用!AF313&lt;17),"error",IF(AND(フラグ管理用!AO313="事業始期_補助",フラグ管理用!AF313&lt;14),"error",""))))</f>
        <v/>
      </c>
      <c r="BP319" s="422" t="str">
        <f t="shared" si="95"/>
        <v/>
      </c>
      <c r="BQ319" s="422" t="str">
        <f>IF(E319="","",IF(AND(フラグ管理用!AP313="事業終期_通常",OR(フラグ管理用!AG313&lt;17,フラグ管理用!AG313&gt;28)),"error",IF(AND(フラグ管理用!AP313="事業終期_基金",フラグ管理用!AG313&lt;17),"error","")))</f>
        <v/>
      </c>
      <c r="BR319" s="422" t="str">
        <f>IF(E319="","",IF(VLOOKUP(AF319,―!$X$2:$Y$30,2,FALSE)&lt;=VLOOKUP(AG319,―!$X$2:$Y$30,2,FALSE),"","error"))</f>
        <v/>
      </c>
      <c r="BS319" s="422" t="str">
        <f t="shared" si="96"/>
        <v/>
      </c>
      <c r="BT319" s="422" t="str">
        <f t="shared" si="97"/>
        <v/>
      </c>
      <c r="BU319" s="422" t="str">
        <f>IF(E319="","",IF(AND(フラグ管理用!AQ313="予算区分_地単_通常",フラグ管理用!AL313&gt;3),"error",IF(AND(フラグ管理用!AQ313="予算区分_地単_検査等",フラグ管理用!AL313&gt;6),"error",IF(AND(フラグ管理用!AQ313="予算区分_補助",フラグ管理用!AL313&lt;7),"error",""))))</f>
        <v/>
      </c>
      <c r="BV319" s="452" t="str">
        <f>フラグ管理用!AW313</f>
        <v/>
      </c>
      <c r="BW319" s="457" t="str">
        <f t="shared" si="98"/>
        <v/>
      </c>
    </row>
    <row r="320" spans="1:75">
      <c r="A320" s="6"/>
      <c r="B320" s="14"/>
      <c r="C320" s="40">
        <v>290</v>
      </c>
      <c r="D320" s="50"/>
      <c r="E320" s="57"/>
      <c r="F320" s="57"/>
      <c r="G320" s="78"/>
      <c r="H320" s="86"/>
      <c r="I320" s="96" t="str">
        <f>IF(E320="補",VLOOKUP(H320,'事業名一覧 '!$A$3:$C$55,3,FALSE),"")</f>
        <v/>
      </c>
      <c r="J320" s="112"/>
      <c r="K320" s="112"/>
      <c r="L320" s="112"/>
      <c r="M320" s="112"/>
      <c r="N320" s="112"/>
      <c r="O320" s="112"/>
      <c r="P320" s="86"/>
      <c r="Q320" s="181" t="str">
        <f t="shared" si="86"/>
        <v/>
      </c>
      <c r="R320" s="194" t="str">
        <f t="shared" si="100"/>
        <v/>
      </c>
      <c r="S320" s="202"/>
      <c r="T320" s="213"/>
      <c r="U320" s="213"/>
      <c r="V320" s="213"/>
      <c r="W320" s="235"/>
      <c r="X320" s="235"/>
      <c r="Y320" s="213"/>
      <c r="Z320" s="213"/>
      <c r="AA320" s="86"/>
      <c r="AB320" s="112"/>
      <c r="AC320" s="112"/>
      <c r="AD320" s="112"/>
      <c r="AE320" s="57"/>
      <c r="AF320" s="57"/>
      <c r="AG320" s="57"/>
      <c r="AH320" s="321"/>
      <c r="AI320" s="321"/>
      <c r="AJ320" s="86"/>
      <c r="AK320" s="86"/>
      <c r="AL320" s="354"/>
      <c r="AM320" s="372"/>
      <c r="AN320" s="381"/>
      <c r="AO320" s="392" t="str">
        <f t="shared" si="87"/>
        <v/>
      </c>
      <c r="AP320" s="397" t="str">
        <f t="shared" si="101"/>
        <v/>
      </c>
      <c r="AQ320" s="402" t="str">
        <f t="shared" si="99"/>
        <v/>
      </c>
      <c r="AR320" s="407" t="str">
        <f>IF(E320="","",IF(AND(フラグ管理用!G314=2,フラグ管理用!F314=1),"error",""))</f>
        <v/>
      </c>
      <c r="AS320" s="407" t="str">
        <f>IF(E320="","",IF(AND(フラグ管理用!G314=2,フラグ管理用!E314=1),"error",""))</f>
        <v/>
      </c>
      <c r="AT320" s="415" t="str">
        <f t="shared" si="102"/>
        <v/>
      </c>
      <c r="AU320" s="422" t="str">
        <f>IF(E320="","",IF(フラグ管理用!AX314=1,"",IF(AND(フラグ管理用!E314=1,フラグ管理用!J314=1),"",IF(AND(フラグ管理用!E314=2,フラグ管理用!F314=1,フラグ管理用!J314=1),"",IF(AND(フラグ管理用!E314=2,フラグ管理用!F314=2,フラグ管理用!G314=1),"",IF(AND(フラグ管理用!E314=2,フラグ管理用!F314=2,フラグ管理用!G314=2,フラグ管理用!K314=1),"","error"))))))</f>
        <v/>
      </c>
      <c r="AV320" s="428" t="str">
        <f t="shared" si="103"/>
        <v/>
      </c>
      <c r="AW320" s="428" t="str">
        <f t="shared" si="88"/>
        <v/>
      </c>
      <c r="AX320" s="428" t="str">
        <f t="shared" si="89"/>
        <v/>
      </c>
      <c r="AY320" s="428" t="str">
        <f>IF(E320="","",IF(AND(フラグ管理用!J314=1,フラグ管理用!O314=1),"",IF(AND(フラグ管理用!K314=1,フラグ管理用!O314&gt;1,フラグ管理用!G314=1),"","error")))</f>
        <v/>
      </c>
      <c r="AZ320" s="428" t="str">
        <f>IF(E320="","",IF(AND(フラグ管理用!O314=10,ISBLANK(P320)=FALSE),"",IF(AND(フラグ管理用!O314&lt;10,ISBLANK(P320)=TRUE),"","error")))</f>
        <v/>
      </c>
      <c r="BA320" s="422" t="str">
        <f t="shared" si="90"/>
        <v/>
      </c>
      <c r="BB320" s="422" t="str">
        <f t="shared" si="104"/>
        <v/>
      </c>
      <c r="BC320" s="422" t="str">
        <f>IF(E320="","",IF(AND(フラグ管理用!F314=2,フラグ管理用!J314=1),IF(OR(U320&lt;&gt;0,V320&lt;&gt;0,W320&lt;&gt;0,X320&lt;&gt;0),"error",""),""))</f>
        <v/>
      </c>
      <c r="BD320" s="422" t="str">
        <f>IF(E320="","",IF(AND(フラグ管理用!K314=1,フラグ管理用!G314=1),IF(OR(S320&lt;&gt;0,T320&lt;&gt;0,W320&lt;&gt;0,X320&lt;&gt;0),"error",""),""))</f>
        <v/>
      </c>
      <c r="BE320" s="422" t="str">
        <f t="shared" si="105"/>
        <v/>
      </c>
      <c r="BF320" s="422" t="str">
        <f t="shared" si="106"/>
        <v/>
      </c>
      <c r="BG320" s="422"/>
      <c r="BH320" s="422" t="str">
        <f t="shared" si="91"/>
        <v/>
      </c>
      <c r="BI320" s="422" t="str">
        <f t="shared" si="92"/>
        <v/>
      </c>
      <c r="BJ320" s="422" t="str">
        <f t="shared" si="93"/>
        <v/>
      </c>
      <c r="BK320" s="422" t="str">
        <f>IF(E320="","",IF(フラグ管理用!AD314=2,IF(AND(フラグ管理用!E314=2,フラグ管理用!AA314=1),"","error"),""))</f>
        <v/>
      </c>
      <c r="BL320" s="422" t="str">
        <f>IF(E320="","",IF(AND(フラグ管理用!E314=1,フラグ管理用!K314=1,H320&lt;&gt;"妊娠出産子育て支援交付金"),"error",""))</f>
        <v/>
      </c>
      <c r="BM320" s="422"/>
      <c r="BN320" s="422" t="str">
        <f t="shared" si="94"/>
        <v/>
      </c>
      <c r="BO320" s="422" t="str">
        <f>IF(E320="","",IF(フラグ管理用!AF314=29,"error",IF(AND(フラグ管理用!AO314="事業始期_通常",フラグ管理用!AF314&lt;17),"error",IF(AND(フラグ管理用!AO314="事業始期_補助",フラグ管理用!AF314&lt;14),"error",""))))</f>
        <v/>
      </c>
      <c r="BP320" s="422" t="str">
        <f t="shared" si="95"/>
        <v/>
      </c>
      <c r="BQ320" s="422" t="str">
        <f>IF(E320="","",IF(AND(フラグ管理用!AP314="事業終期_通常",OR(フラグ管理用!AG314&lt;17,フラグ管理用!AG314&gt;28)),"error",IF(AND(フラグ管理用!AP314="事業終期_基金",フラグ管理用!AG314&lt;17),"error","")))</f>
        <v/>
      </c>
      <c r="BR320" s="422" t="str">
        <f>IF(E320="","",IF(VLOOKUP(AF320,―!$X$2:$Y$30,2,FALSE)&lt;=VLOOKUP(AG320,―!$X$2:$Y$30,2,FALSE),"","error"))</f>
        <v/>
      </c>
      <c r="BS320" s="422" t="str">
        <f t="shared" si="96"/>
        <v/>
      </c>
      <c r="BT320" s="422" t="str">
        <f t="shared" si="97"/>
        <v/>
      </c>
      <c r="BU320" s="422" t="str">
        <f>IF(E320="","",IF(AND(フラグ管理用!AQ314="予算区分_地単_通常",フラグ管理用!AL314&gt;3),"error",IF(AND(フラグ管理用!AQ314="予算区分_地単_検査等",フラグ管理用!AL314&gt;6),"error",IF(AND(フラグ管理用!AQ314="予算区分_補助",フラグ管理用!AL314&lt;7),"error",""))))</f>
        <v/>
      </c>
      <c r="BV320" s="452" t="str">
        <f>フラグ管理用!AW314</f>
        <v/>
      </c>
      <c r="BW320" s="457" t="str">
        <f t="shared" si="98"/>
        <v/>
      </c>
    </row>
    <row r="321" spans="1:75">
      <c r="A321" s="6"/>
      <c r="B321" s="14"/>
      <c r="C321" s="40">
        <v>291</v>
      </c>
      <c r="D321" s="50"/>
      <c r="E321" s="57"/>
      <c r="F321" s="57"/>
      <c r="G321" s="78"/>
      <c r="H321" s="86"/>
      <c r="I321" s="96" t="str">
        <f>IF(E321="補",VLOOKUP(H321,'事業名一覧 '!$A$3:$C$55,3,FALSE),"")</f>
        <v/>
      </c>
      <c r="J321" s="112"/>
      <c r="K321" s="112"/>
      <c r="L321" s="112"/>
      <c r="M321" s="112"/>
      <c r="N321" s="112"/>
      <c r="O321" s="112"/>
      <c r="P321" s="86"/>
      <c r="Q321" s="181" t="str">
        <f t="shared" si="86"/>
        <v/>
      </c>
      <c r="R321" s="194" t="str">
        <f t="shared" si="100"/>
        <v/>
      </c>
      <c r="S321" s="202"/>
      <c r="T321" s="213"/>
      <c r="U321" s="213"/>
      <c r="V321" s="213"/>
      <c r="W321" s="235"/>
      <c r="X321" s="235"/>
      <c r="Y321" s="213"/>
      <c r="Z321" s="213"/>
      <c r="AA321" s="86"/>
      <c r="AB321" s="112"/>
      <c r="AC321" s="112"/>
      <c r="AD321" s="112"/>
      <c r="AE321" s="57"/>
      <c r="AF321" s="57"/>
      <c r="AG321" s="57"/>
      <c r="AH321" s="321"/>
      <c r="AI321" s="321"/>
      <c r="AJ321" s="86"/>
      <c r="AK321" s="86"/>
      <c r="AL321" s="354"/>
      <c r="AM321" s="372"/>
      <c r="AN321" s="381"/>
      <c r="AO321" s="392" t="str">
        <f t="shared" si="87"/>
        <v/>
      </c>
      <c r="AP321" s="397" t="str">
        <f t="shared" si="101"/>
        <v/>
      </c>
      <c r="AQ321" s="402" t="str">
        <f t="shared" si="99"/>
        <v/>
      </c>
      <c r="AR321" s="407" t="str">
        <f>IF(E321="","",IF(AND(フラグ管理用!G315=2,フラグ管理用!F315=1),"error",""))</f>
        <v/>
      </c>
      <c r="AS321" s="407" t="str">
        <f>IF(E321="","",IF(AND(フラグ管理用!G315=2,フラグ管理用!E315=1),"error",""))</f>
        <v/>
      </c>
      <c r="AT321" s="415" t="str">
        <f t="shared" si="102"/>
        <v/>
      </c>
      <c r="AU321" s="422" t="str">
        <f>IF(E321="","",IF(フラグ管理用!AX315=1,"",IF(AND(フラグ管理用!E315=1,フラグ管理用!J315=1),"",IF(AND(フラグ管理用!E315=2,フラグ管理用!F315=1,フラグ管理用!J315=1),"",IF(AND(フラグ管理用!E315=2,フラグ管理用!F315=2,フラグ管理用!G315=1),"",IF(AND(フラグ管理用!E315=2,フラグ管理用!F315=2,フラグ管理用!G315=2,フラグ管理用!K315=1),"","error"))))))</f>
        <v/>
      </c>
      <c r="AV321" s="428" t="str">
        <f t="shared" si="103"/>
        <v/>
      </c>
      <c r="AW321" s="428" t="str">
        <f t="shared" si="88"/>
        <v/>
      </c>
      <c r="AX321" s="428" t="str">
        <f t="shared" si="89"/>
        <v/>
      </c>
      <c r="AY321" s="428" t="str">
        <f>IF(E321="","",IF(AND(フラグ管理用!J315=1,フラグ管理用!O315=1),"",IF(AND(フラグ管理用!K315=1,フラグ管理用!O315&gt;1,フラグ管理用!G315=1),"","error")))</f>
        <v/>
      </c>
      <c r="AZ321" s="428" t="str">
        <f>IF(E321="","",IF(AND(フラグ管理用!O315=10,ISBLANK(P321)=FALSE),"",IF(AND(フラグ管理用!O315&lt;10,ISBLANK(P321)=TRUE),"","error")))</f>
        <v/>
      </c>
      <c r="BA321" s="422" t="str">
        <f t="shared" si="90"/>
        <v/>
      </c>
      <c r="BB321" s="422" t="str">
        <f t="shared" si="104"/>
        <v/>
      </c>
      <c r="BC321" s="422" t="str">
        <f>IF(E321="","",IF(AND(フラグ管理用!F315=2,フラグ管理用!J315=1),IF(OR(U321&lt;&gt;0,V321&lt;&gt;0,W321&lt;&gt;0,X321&lt;&gt;0),"error",""),""))</f>
        <v/>
      </c>
      <c r="BD321" s="422" t="str">
        <f>IF(E321="","",IF(AND(フラグ管理用!K315=1,フラグ管理用!G315=1),IF(OR(S321&lt;&gt;0,T321&lt;&gt;0,W321&lt;&gt;0,X321&lt;&gt;0),"error",""),""))</f>
        <v/>
      </c>
      <c r="BE321" s="422" t="str">
        <f t="shared" si="105"/>
        <v/>
      </c>
      <c r="BF321" s="422" t="str">
        <f t="shared" si="106"/>
        <v/>
      </c>
      <c r="BG321" s="422"/>
      <c r="BH321" s="422" t="str">
        <f t="shared" si="91"/>
        <v/>
      </c>
      <c r="BI321" s="422" t="str">
        <f t="shared" si="92"/>
        <v/>
      </c>
      <c r="BJ321" s="422" t="str">
        <f t="shared" si="93"/>
        <v/>
      </c>
      <c r="BK321" s="422" t="str">
        <f>IF(E321="","",IF(フラグ管理用!AD315=2,IF(AND(フラグ管理用!E315=2,フラグ管理用!AA315=1),"","error"),""))</f>
        <v/>
      </c>
      <c r="BL321" s="422" t="str">
        <f>IF(E321="","",IF(AND(フラグ管理用!E315=1,フラグ管理用!K315=1,H321&lt;&gt;"妊娠出産子育て支援交付金"),"error",""))</f>
        <v/>
      </c>
      <c r="BM321" s="422"/>
      <c r="BN321" s="422" t="str">
        <f t="shared" si="94"/>
        <v/>
      </c>
      <c r="BO321" s="422" t="str">
        <f>IF(E321="","",IF(フラグ管理用!AF315=29,"error",IF(AND(フラグ管理用!AO315="事業始期_通常",フラグ管理用!AF315&lt;17),"error",IF(AND(フラグ管理用!AO315="事業始期_補助",フラグ管理用!AF315&lt;14),"error",""))))</f>
        <v/>
      </c>
      <c r="BP321" s="422" t="str">
        <f t="shared" si="95"/>
        <v/>
      </c>
      <c r="BQ321" s="422" t="str">
        <f>IF(E321="","",IF(AND(フラグ管理用!AP315="事業終期_通常",OR(フラグ管理用!AG315&lt;17,フラグ管理用!AG315&gt;28)),"error",IF(AND(フラグ管理用!AP315="事業終期_基金",フラグ管理用!AG315&lt;17),"error","")))</f>
        <v/>
      </c>
      <c r="BR321" s="422" t="str">
        <f>IF(E321="","",IF(VLOOKUP(AF321,―!$X$2:$Y$30,2,FALSE)&lt;=VLOOKUP(AG321,―!$X$2:$Y$30,2,FALSE),"","error"))</f>
        <v/>
      </c>
      <c r="BS321" s="422" t="str">
        <f t="shared" si="96"/>
        <v/>
      </c>
      <c r="BT321" s="422" t="str">
        <f t="shared" si="97"/>
        <v/>
      </c>
      <c r="BU321" s="422" t="str">
        <f>IF(E321="","",IF(AND(フラグ管理用!AQ315="予算区分_地単_通常",フラグ管理用!AL315&gt;3),"error",IF(AND(フラグ管理用!AQ315="予算区分_地単_検査等",フラグ管理用!AL315&gt;6),"error",IF(AND(フラグ管理用!AQ315="予算区分_補助",フラグ管理用!AL315&lt;7),"error",""))))</f>
        <v/>
      </c>
      <c r="BV321" s="452" t="str">
        <f>フラグ管理用!AW315</f>
        <v/>
      </c>
      <c r="BW321" s="457" t="str">
        <f t="shared" si="98"/>
        <v/>
      </c>
    </row>
    <row r="322" spans="1:75">
      <c r="A322" s="6"/>
      <c r="B322" s="14"/>
      <c r="C322" s="40">
        <v>292</v>
      </c>
      <c r="D322" s="50"/>
      <c r="E322" s="57"/>
      <c r="F322" s="57"/>
      <c r="G322" s="78"/>
      <c r="H322" s="86"/>
      <c r="I322" s="96" t="str">
        <f>IF(E322="補",VLOOKUP(H322,'事業名一覧 '!$A$3:$C$55,3,FALSE),"")</f>
        <v/>
      </c>
      <c r="J322" s="112"/>
      <c r="K322" s="112"/>
      <c r="L322" s="112"/>
      <c r="M322" s="112"/>
      <c r="N322" s="112"/>
      <c r="O322" s="112"/>
      <c r="P322" s="86"/>
      <c r="Q322" s="181" t="str">
        <f t="shared" si="86"/>
        <v/>
      </c>
      <c r="R322" s="194" t="str">
        <f t="shared" si="100"/>
        <v/>
      </c>
      <c r="S322" s="202"/>
      <c r="T322" s="213"/>
      <c r="U322" s="213"/>
      <c r="V322" s="213"/>
      <c r="W322" s="235"/>
      <c r="X322" s="235"/>
      <c r="Y322" s="213"/>
      <c r="Z322" s="213"/>
      <c r="AA322" s="86"/>
      <c r="AB322" s="112"/>
      <c r="AC322" s="112"/>
      <c r="AD322" s="112"/>
      <c r="AE322" s="57"/>
      <c r="AF322" s="57"/>
      <c r="AG322" s="57"/>
      <c r="AH322" s="321"/>
      <c r="AI322" s="321"/>
      <c r="AJ322" s="86"/>
      <c r="AK322" s="86"/>
      <c r="AL322" s="354"/>
      <c r="AM322" s="372"/>
      <c r="AN322" s="381"/>
      <c r="AO322" s="392" t="str">
        <f t="shared" si="87"/>
        <v/>
      </c>
      <c r="AP322" s="397" t="str">
        <f t="shared" si="101"/>
        <v/>
      </c>
      <c r="AQ322" s="402" t="str">
        <f t="shared" si="99"/>
        <v/>
      </c>
      <c r="AR322" s="407" t="str">
        <f>IF(E322="","",IF(AND(フラグ管理用!G316=2,フラグ管理用!F316=1),"error",""))</f>
        <v/>
      </c>
      <c r="AS322" s="407" t="str">
        <f>IF(E322="","",IF(AND(フラグ管理用!G316=2,フラグ管理用!E316=1),"error",""))</f>
        <v/>
      </c>
      <c r="AT322" s="415" t="str">
        <f t="shared" si="102"/>
        <v/>
      </c>
      <c r="AU322" s="422" t="str">
        <f>IF(E322="","",IF(フラグ管理用!AX316=1,"",IF(AND(フラグ管理用!E316=1,フラグ管理用!J316=1),"",IF(AND(フラグ管理用!E316=2,フラグ管理用!F316=1,フラグ管理用!J316=1),"",IF(AND(フラグ管理用!E316=2,フラグ管理用!F316=2,フラグ管理用!G316=1),"",IF(AND(フラグ管理用!E316=2,フラグ管理用!F316=2,フラグ管理用!G316=2,フラグ管理用!K316=1),"","error"))))))</f>
        <v/>
      </c>
      <c r="AV322" s="428" t="str">
        <f t="shared" si="103"/>
        <v/>
      </c>
      <c r="AW322" s="428" t="str">
        <f t="shared" si="88"/>
        <v/>
      </c>
      <c r="AX322" s="428" t="str">
        <f t="shared" si="89"/>
        <v/>
      </c>
      <c r="AY322" s="428" t="str">
        <f>IF(E322="","",IF(AND(フラグ管理用!J316=1,フラグ管理用!O316=1),"",IF(AND(フラグ管理用!K316=1,フラグ管理用!O316&gt;1,フラグ管理用!G316=1),"","error")))</f>
        <v/>
      </c>
      <c r="AZ322" s="428" t="str">
        <f>IF(E322="","",IF(AND(フラグ管理用!O316=10,ISBLANK(P322)=FALSE),"",IF(AND(フラグ管理用!O316&lt;10,ISBLANK(P322)=TRUE),"","error")))</f>
        <v/>
      </c>
      <c r="BA322" s="422" t="str">
        <f t="shared" si="90"/>
        <v/>
      </c>
      <c r="BB322" s="422" t="str">
        <f t="shared" si="104"/>
        <v/>
      </c>
      <c r="BC322" s="422" t="str">
        <f>IF(E322="","",IF(AND(フラグ管理用!F316=2,フラグ管理用!J316=1),IF(OR(U322&lt;&gt;0,V322&lt;&gt;0,W322&lt;&gt;0,X322&lt;&gt;0),"error",""),""))</f>
        <v/>
      </c>
      <c r="BD322" s="422" t="str">
        <f>IF(E322="","",IF(AND(フラグ管理用!K316=1,フラグ管理用!G316=1),IF(OR(S322&lt;&gt;0,T322&lt;&gt;0,W322&lt;&gt;0,X322&lt;&gt;0),"error",""),""))</f>
        <v/>
      </c>
      <c r="BE322" s="422" t="str">
        <f t="shared" si="105"/>
        <v/>
      </c>
      <c r="BF322" s="422" t="str">
        <f t="shared" si="106"/>
        <v/>
      </c>
      <c r="BG322" s="422"/>
      <c r="BH322" s="422" t="str">
        <f t="shared" si="91"/>
        <v/>
      </c>
      <c r="BI322" s="422" t="str">
        <f t="shared" si="92"/>
        <v/>
      </c>
      <c r="BJ322" s="422" t="str">
        <f t="shared" si="93"/>
        <v/>
      </c>
      <c r="BK322" s="422" t="str">
        <f>IF(E322="","",IF(フラグ管理用!AD316=2,IF(AND(フラグ管理用!E316=2,フラグ管理用!AA316=1),"","error"),""))</f>
        <v/>
      </c>
      <c r="BL322" s="422" t="str">
        <f>IF(E322="","",IF(AND(フラグ管理用!E316=1,フラグ管理用!K316=1,H322&lt;&gt;"妊娠出産子育て支援交付金"),"error",""))</f>
        <v/>
      </c>
      <c r="BM322" s="422"/>
      <c r="BN322" s="422" t="str">
        <f t="shared" si="94"/>
        <v/>
      </c>
      <c r="BO322" s="422" t="str">
        <f>IF(E322="","",IF(フラグ管理用!AF316=29,"error",IF(AND(フラグ管理用!AO316="事業始期_通常",フラグ管理用!AF316&lt;17),"error",IF(AND(フラグ管理用!AO316="事業始期_補助",フラグ管理用!AF316&lt;14),"error",""))))</f>
        <v/>
      </c>
      <c r="BP322" s="422" t="str">
        <f t="shared" si="95"/>
        <v/>
      </c>
      <c r="BQ322" s="422" t="str">
        <f>IF(E322="","",IF(AND(フラグ管理用!AP316="事業終期_通常",OR(フラグ管理用!AG316&lt;17,フラグ管理用!AG316&gt;28)),"error",IF(AND(フラグ管理用!AP316="事業終期_基金",フラグ管理用!AG316&lt;17),"error","")))</f>
        <v/>
      </c>
      <c r="BR322" s="422" t="str">
        <f>IF(E322="","",IF(VLOOKUP(AF322,―!$X$2:$Y$30,2,FALSE)&lt;=VLOOKUP(AG322,―!$X$2:$Y$30,2,FALSE),"","error"))</f>
        <v/>
      </c>
      <c r="BS322" s="422" t="str">
        <f t="shared" si="96"/>
        <v/>
      </c>
      <c r="BT322" s="422" t="str">
        <f t="shared" si="97"/>
        <v/>
      </c>
      <c r="BU322" s="422" t="str">
        <f>IF(E322="","",IF(AND(フラグ管理用!AQ316="予算区分_地単_通常",フラグ管理用!AL316&gt;3),"error",IF(AND(フラグ管理用!AQ316="予算区分_地単_検査等",フラグ管理用!AL316&gt;6),"error",IF(AND(フラグ管理用!AQ316="予算区分_補助",フラグ管理用!AL316&lt;7),"error",""))))</f>
        <v/>
      </c>
      <c r="BV322" s="452" t="str">
        <f>フラグ管理用!AW316</f>
        <v/>
      </c>
      <c r="BW322" s="457" t="str">
        <f t="shared" si="98"/>
        <v/>
      </c>
    </row>
    <row r="323" spans="1:75">
      <c r="A323" s="6"/>
      <c r="B323" s="14"/>
      <c r="C323" s="40">
        <v>293</v>
      </c>
      <c r="D323" s="50"/>
      <c r="E323" s="57"/>
      <c r="F323" s="57"/>
      <c r="G323" s="78"/>
      <c r="H323" s="86"/>
      <c r="I323" s="96" t="str">
        <f>IF(E323="補",VLOOKUP(H323,'事業名一覧 '!$A$3:$C$55,3,FALSE),"")</f>
        <v/>
      </c>
      <c r="J323" s="112"/>
      <c r="K323" s="112"/>
      <c r="L323" s="112"/>
      <c r="M323" s="112"/>
      <c r="N323" s="112"/>
      <c r="O323" s="112"/>
      <c r="P323" s="86"/>
      <c r="Q323" s="181" t="str">
        <f t="shared" si="86"/>
        <v/>
      </c>
      <c r="R323" s="194" t="str">
        <f t="shared" si="100"/>
        <v/>
      </c>
      <c r="S323" s="202"/>
      <c r="T323" s="213"/>
      <c r="U323" s="213"/>
      <c r="V323" s="213"/>
      <c r="W323" s="235"/>
      <c r="X323" s="235"/>
      <c r="Y323" s="213"/>
      <c r="Z323" s="213"/>
      <c r="AA323" s="86"/>
      <c r="AB323" s="112"/>
      <c r="AC323" s="112"/>
      <c r="AD323" s="112"/>
      <c r="AE323" s="57"/>
      <c r="AF323" s="57"/>
      <c r="AG323" s="57"/>
      <c r="AH323" s="321"/>
      <c r="AI323" s="321"/>
      <c r="AJ323" s="86"/>
      <c r="AK323" s="86"/>
      <c r="AL323" s="354"/>
      <c r="AM323" s="372"/>
      <c r="AN323" s="381"/>
      <c r="AO323" s="392" t="str">
        <f t="shared" si="87"/>
        <v/>
      </c>
      <c r="AP323" s="397" t="str">
        <f t="shared" si="101"/>
        <v/>
      </c>
      <c r="AQ323" s="402" t="str">
        <f t="shared" si="99"/>
        <v/>
      </c>
      <c r="AR323" s="407" t="str">
        <f>IF(E323="","",IF(AND(フラグ管理用!G317=2,フラグ管理用!F317=1),"error",""))</f>
        <v/>
      </c>
      <c r="AS323" s="407" t="str">
        <f>IF(E323="","",IF(AND(フラグ管理用!G317=2,フラグ管理用!E317=1),"error",""))</f>
        <v/>
      </c>
      <c r="AT323" s="415" t="str">
        <f t="shared" si="102"/>
        <v/>
      </c>
      <c r="AU323" s="422" t="str">
        <f>IF(E323="","",IF(フラグ管理用!AX317=1,"",IF(AND(フラグ管理用!E317=1,フラグ管理用!J317=1),"",IF(AND(フラグ管理用!E317=2,フラグ管理用!F317=1,フラグ管理用!J317=1),"",IF(AND(フラグ管理用!E317=2,フラグ管理用!F317=2,フラグ管理用!G317=1),"",IF(AND(フラグ管理用!E317=2,フラグ管理用!F317=2,フラグ管理用!G317=2,フラグ管理用!K317=1),"","error"))))))</f>
        <v/>
      </c>
      <c r="AV323" s="428" t="str">
        <f t="shared" si="103"/>
        <v/>
      </c>
      <c r="AW323" s="428" t="str">
        <f t="shared" si="88"/>
        <v/>
      </c>
      <c r="AX323" s="428" t="str">
        <f t="shared" si="89"/>
        <v/>
      </c>
      <c r="AY323" s="428" t="str">
        <f>IF(E323="","",IF(AND(フラグ管理用!J317=1,フラグ管理用!O317=1),"",IF(AND(フラグ管理用!K317=1,フラグ管理用!O317&gt;1,フラグ管理用!G317=1),"","error")))</f>
        <v/>
      </c>
      <c r="AZ323" s="428" t="str">
        <f>IF(E323="","",IF(AND(フラグ管理用!O317=10,ISBLANK(P323)=FALSE),"",IF(AND(フラグ管理用!O317&lt;10,ISBLANK(P323)=TRUE),"","error")))</f>
        <v/>
      </c>
      <c r="BA323" s="422" t="str">
        <f t="shared" si="90"/>
        <v/>
      </c>
      <c r="BB323" s="422" t="str">
        <f t="shared" si="104"/>
        <v/>
      </c>
      <c r="BC323" s="422" t="str">
        <f>IF(E323="","",IF(AND(フラグ管理用!F317=2,フラグ管理用!J317=1),IF(OR(U323&lt;&gt;0,V323&lt;&gt;0,W323&lt;&gt;0,X323&lt;&gt;0),"error",""),""))</f>
        <v/>
      </c>
      <c r="BD323" s="422" t="str">
        <f>IF(E323="","",IF(AND(フラグ管理用!K317=1,フラグ管理用!G317=1),IF(OR(S323&lt;&gt;0,T323&lt;&gt;0,W323&lt;&gt;0,X323&lt;&gt;0),"error",""),""))</f>
        <v/>
      </c>
      <c r="BE323" s="422" t="str">
        <f t="shared" si="105"/>
        <v/>
      </c>
      <c r="BF323" s="422" t="str">
        <f t="shared" si="106"/>
        <v/>
      </c>
      <c r="BG323" s="422"/>
      <c r="BH323" s="422" t="str">
        <f t="shared" si="91"/>
        <v/>
      </c>
      <c r="BI323" s="422" t="str">
        <f t="shared" si="92"/>
        <v/>
      </c>
      <c r="BJ323" s="422" t="str">
        <f t="shared" si="93"/>
        <v/>
      </c>
      <c r="BK323" s="422" t="str">
        <f>IF(E323="","",IF(フラグ管理用!AD317=2,IF(AND(フラグ管理用!E317=2,フラグ管理用!AA317=1),"","error"),""))</f>
        <v/>
      </c>
      <c r="BL323" s="422" t="str">
        <f>IF(E323="","",IF(AND(フラグ管理用!E317=1,フラグ管理用!K317=1,H323&lt;&gt;"妊娠出産子育て支援交付金"),"error",""))</f>
        <v/>
      </c>
      <c r="BM323" s="422"/>
      <c r="BN323" s="422" t="str">
        <f t="shared" si="94"/>
        <v/>
      </c>
      <c r="BO323" s="422" t="str">
        <f>IF(E323="","",IF(フラグ管理用!AF317=29,"error",IF(AND(フラグ管理用!AO317="事業始期_通常",フラグ管理用!AF317&lt;17),"error",IF(AND(フラグ管理用!AO317="事業始期_補助",フラグ管理用!AF317&lt;14),"error",""))))</f>
        <v/>
      </c>
      <c r="BP323" s="422" t="str">
        <f t="shared" si="95"/>
        <v/>
      </c>
      <c r="BQ323" s="422" t="str">
        <f>IF(E323="","",IF(AND(フラグ管理用!AP317="事業終期_通常",OR(フラグ管理用!AG317&lt;17,フラグ管理用!AG317&gt;28)),"error",IF(AND(フラグ管理用!AP317="事業終期_基金",フラグ管理用!AG317&lt;17),"error","")))</f>
        <v/>
      </c>
      <c r="BR323" s="422" t="str">
        <f>IF(E323="","",IF(VLOOKUP(AF323,―!$X$2:$Y$30,2,FALSE)&lt;=VLOOKUP(AG323,―!$X$2:$Y$30,2,FALSE),"","error"))</f>
        <v/>
      </c>
      <c r="BS323" s="422" t="str">
        <f t="shared" si="96"/>
        <v/>
      </c>
      <c r="BT323" s="422" t="str">
        <f t="shared" si="97"/>
        <v/>
      </c>
      <c r="BU323" s="422" t="str">
        <f>IF(E323="","",IF(AND(フラグ管理用!AQ317="予算区分_地単_通常",フラグ管理用!AL317&gt;3),"error",IF(AND(フラグ管理用!AQ317="予算区分_地単_検査等",フラグ管理用!AL317&gt;6),"error",IF(AND(フラグ管理用!AQ317="予算区分_補助",フラグ管理用!AL317&lt;7),"error",""))))</f>
        <v/>
      </c>
      <c r="BV323" s="452" t="str">
        <f>フラグ管理用!AW317</f>
        <v/>
      </c>
      <c r="BW323" s="457" t="str">
        <f t="shared" si="98"/>
        <v/>
      </c>
    </row>
    <row r="324" spans="1:75">
      <c r="A324" s="6"/>
      <c r="B324" s="14"/>
      <c r="C324" s="40">
        <v>294</v>
      </c>
      <c r="D324" s="50"/>
      <c r="E324" s="57"/>
      <c r="F324" s="57"/>
      <c r="G324" s="78"/>
      <c r="H324" s="86"/>
      <c r="I324" s="96" t="str">
        <f>IF(E324="補",VLOOKUP(H324,'事業名一覧 '!$A$3:$C$55,3,FALSE),"")</f>
        <v/>
      </c>
      <c r="J324" s="112"/>
      <c r="K324" s="112"/>
      <c r="L324" s="112"/>
      <c r="M324" s="112"/>
      <c r="N324" s="112"/>
      <c r="O324" s="112"/>
      <c r="P324" s="86"/>
      <c r="Q324" s="181" t="str">
        <f t="shared" si="86"/>
        <v/>
      </c>
      <c r="R324" s="194" t="str">
        <f t="shared" si="100"/>
        <v/>
      </c>
      <c r="S324" s="202"/>
      <c r="T324" s="213"/>
      <c r="U324" s="213"/>
      <c r="V324" s="213"/>
      <c r="W324" s="235"/>
      <c r="X324" s="235"/>
      <c r="Y324" s="213"/>
      <c r="Z324" s="213"/>
      <c r="AA324" s="86"/>
      <c r="AB324" s="112"/>
      <c r="AC324" s="112"/>
      <c r="AD324" s="112"/>
      <c r="AE324" s="57"/>
      <c r="AF324" s="57"/>
      <c r="AG324" s="57"/>
      <c r="AH324" s="321"/>
      <c r="AI324" s="321"/>
      <c r="AJ324" s="86"/>
      <c r="AK324" s="86"/>
      <c r="AL324" s="354"/>
      <c r="AM324" s="372"/>
      <c r="AN324" s="381"/>
      <c r="AO324" s="392" t="str">
        <f t="shared" si="87"/>
        <v/>
      </c>
      <c r="AP324" s="397" t="str">
        <f t="shared" si="101"/>
        <v/>
      </c>
      <c r="AQ324" s="402" t="str">
        <f t="shared" si="99"/>
        <v/>
      </c>
      <c r="AR324" s="407" t="str">
        <f>IF(E324="","",IF(AND(フラグ管理用!G318=2,フラグ管理用!F318=1),"error",""))</f>
        <v/>
      </c>
      <c r="AS324" s="407" t="str">
        <f>IF(E324="","",IF(AND(フラグ管理用!G318=2,フラグ管理用!E318=1),"error",""))</f>
        <v/>
      </c>
      <c r="AT324" s="415" t="str">
        <f t="shared" si="102"/>
        <v/>
      </c>
      <c r="AU324" s="422" t="str">
        <f>IF(E324="","",IF(フラグ管理用!AX318=1,"",IF(AND(フラグ管理用!E318=1,フラグ管理用!J318=1),"",IF(AND(フラグ管理用!E318=2,フラグ管理用!F318=1,フラグ管理用!J318=1),"",IF(AND(フラグ管理用!E318=2,フラグ管理用!F318=2,フラグ管理用!G318=1),"",IF(AND(フラグ管理用!E318=2,フラグ管理用!F318=2,フラグ管理用!G318=2,フラグ管理用!K318=1),"","error"))))))</f>
        <v/>
      </c>
      <c r="AV324" s="428" t="str">
        <f t="shared" si="103"/>
        <v/>
      </c>
      <c r="AW324" s="428" t="str">
        <f t="shared" si="88"/>
        <v/>
      </c>
      <c r="AX324" s="428" t="str">
        <f t="shared" si="89"/>
        <v/>
      </c>
      <c r="AY324" s="428" t="str">
        <f>IF(E324="","",IF(AND(フラグ管理用!J318=1,フラグ管理用!O318=1),"",IF(AND(フラグ管理用!K318=1,フラグ管理用!O318&gt;1,フラグ管理用!G318=1),"","error")))</f>
        <v/>
      </c>
      <c r="AZ324" s="428" t="str">
        <f>IF(E324="","",IF(AND(フラグ管理用!O318=10,ISBLANK(P324)=FALSE),"",IF(AND(フラグ管理用!O318&lt;10,ISBLANK(P324)=TRUE),"","error")))</f>
        <v/>
      </c>
      <c r="BA324" s="422" t="str">
        <f t="shared" si="90"/>
        <v/>
      </c>
      <c r="BB324" s="422" t="str">
        <f t="shared" si="104"/>
        <v/>
      </c>
      <c r="BC324" s="422" t="str">
        <f>IF(E324="","",IF(AND(フラグ管理用!F318=2,フラグ管理用!J318=1),IF(OR(U324&lt;&gt;0,V324&lt;&gt;0,W324&lt;&gt;0,X324&lt;&gt;0),"error",""),""))</f>
        <v/>
      </c>
      <c r="BD324" s="422" t="str">
        <f>IF(E324="","",IF(AND(フラグ管理用!K318=1,フラグ管理用!G318=1),IF(OR(S324&lt;&gt;0,T324&lt;&gt;0,W324&lt;&gt;0,X324&lt;&gt;0),"error",""),""))</f>
        <v/>
      </c>
      <c r="BE324" s="422" t="str">
        <f t="shared" si="105"/>
        <v/>
      </c>
      <c r="BF324" s="422" t="str">
        <f t="shared" si="106"/>
        <v/>
      </c>
      <c r="BG324" s="422"/>
      <c r="BH324" s="422" t="str">
        <f t="shared" si="91"/>
        <v/>
      </c>
      <c r="BI324" s="422" t="str">
        <f t="shared" si="92"/>
        <v/>
      </c>
      <c r="BJ324" s="422" t="str">
        <f t="shared" si="93"/>
        <v/>
      </c>
      <c r="BK324" s="422" t="str">
        <f>IF(E324="","",IF(フラグ管理用!AD318=2,IF(AND(フラグ管理用!E318=2,フラグ管理用!AA318=1),"","error"),""))</f>
        <v/>
      </c>
      <c r="BL324" s="422" t="str">
        <f>IF(E324="","",IF(AND(フラグ管理用!E318=1,フラグ管理用!K318=1,H324&lt;&gt;"妊娠出産子育て支援交付金"),"error",""))</f>
        <v/>
      </c>
      <c r="BM324" s="422"/>
      <c r="BN324" s="422" t="str">
        <f t="shared" si="94"/>
        <v/>
      </c>
      <c r="BO324" s="422" t="str">
        <f>IF(E324="","",IF(フラグ管理用!AF318=29,"error",IF(AND(フラグ管理用!AO318="事業始期_通常",フラグ管理用!AF318&lt;17),"error",IF(AND(フラグ管理用!AO318="事業始期_補助",フラグ管理用!AF318&lt;14),"error",""))))</f>
        <v/>
      </c>
      <c r="BP324" s="422" t="str">
        <f t="shared" si="95"/>
        <v/>
      </c>
      <c r="BQ324" s="422" t="str">
        <f>IF(E324="","",IF(AND(フラグ管理用!AP318="事業終期_通常",OR(フラグ管理用!AG318&lt;17,フラグ管理用!AG318&gt;28)),"error",IF(AND(フラグ管理用!AP318="事業終期_基金",フラグ管理用!AG318&lt;17),"error","")))</f>
        <v/>
      </c>
      <c r="BR324" s="422" t="str">
        <f>IF(E324="","",IF(VLOOKUP(AF324,―!$X$2:$Y$30,2,FALSE)&lt;=VLOOKUP(AG324,―!$X$2:$Y$30,2,FALSE),"","error"))</f>
        <v/>
      </c>
      <c r="BS324" s="422" t="str">
        <f t="shared" si="96"/>
        <v/>
      </c>
      <c r="BT324" s="422" t="str">
        <f t="shared" si="97"/>
        <v/>
      </c>
      <c r="BU324" s="422" t="str">
        <f>IF(E324="","",IF(AND(フラグ管理用!AQ318="予算区分_地単_通常",フラグ管理用!AL318&gt;3),"error",IF(AND(フラグ管理用!AQ318="予算区分_地単_検査等",フラグ管理用!AL318&gt;6),"error",IF(AND(フラグ管理用!AQ318="予算区分_補助",フラグ管理用!AL318&lt;7),"error",""))))</f>
        <v/>
      </c>
      <c r="BV324" s="452" t="str">
        <f>フラグ管理用!AW318</f>
        <v/>
      </c>
      <c r="BW324" s="457" t="str">
        <f t="shared" si="98"/>
        <v/>
      </c>
    </row>
    <row r="325" spans="1:75">
      <c r="A325" s="6"/>
      <c r="B325" s="14"/>
      <c r="C325" s="40">
        <v>295</v>
      </c>
      <c r="D325" s="50"/>
      <c r="E325" s="57"/>
      <c r="F325" s="57"/>
      <c r="G325" s="78"/>
      <c r="H325" s="86"/>
      <c r="I325" s="96" t="str">
        <f>IF(E325="補",VLOOKUP(H325,'事業名一覧 '!$A$3:$C$55,3,FALSE),"")</f>
        <v/>
      </c>
      <c r="J325" s="112"/>
      <c r="K325" s="112"/>
      <c r="L325" s="112"/>
      <c r="M325" s="112"/>
      <c r="N325" s="112"/>
      <c r="O325" s="112"/>
      <c r="P325" s="86"/>
      <c r="Q325" s="181" t="str">
        <f t="shared" si="86"/>
        <v/>
      </c>
      <c r="R325" s="194" t="str">
        <f t="shared" si="100"/>
        <v/>
      </c>
      <c r="S325" s="202"/>
      <c r="T325" s="213"/>
      <c r="U325" s="213"/>
      <c r="V325" s="213"/>
      <c r="W325" s="235"/>
      <c r="X325" s="235"/>
      <c r="Y325" s="213"/>
      <c r="Z325" s="213"/>
      <c r="AA325" s="86"/>
      <c r="AB325" s="112"/>
      <c r="AC325" s="112"/>
      <c r="AD325" s="112"/>
      <c r="AE325" s="57"/>
      <c r="AF325" s="57"/>
      <c r="AG325" s="57"/>
      <c r="AH325" s="321"/>
      <c r="AI325" s="321"/>
      <c r="AJ325" s="86"/>
      <c r="AK325" s="86"/>
      <c r="AL325" s="354"/>
      <c r="AM325" s="372"/>
      <c r="AN325" s="381"/>
      <c r="AO325" s="392" t="str">
        <f t="shared" si="87"/>
        <v/>
      </c>
      <c r="AP325" s="397" t="str">
        <f t="shared" si="101"/>
        <v/>
      </c>
      <c r="AQ325" s="402" t="str">
        <f t="shared" si="99"/>
        <v/>
      </c>
      <c r="AR325" s="407" t="str">
        <f>IF(E325="","",IF(AND(フラグ管理用!G319=2,フラグ管理用!F319=1),"error",""))</f>
        <v/>
      </c>
      <c r="AS325" s="407" t="str">
        <f>IF(E325="","",IF(AND(フラグ管理用!G319=2,フラグ管理用!E319=1),"error",""))</f>
        <v/>
      </c>
      <c r="AT325" s="415" t="str">
        <f t="shared" si="102"/>
        <v/>
      </c>
      <c r="AU325" s="422" t="str">
        <f>IF(E325="","",IF(フラグ管理用!AX319=1,"",IF(AND(フラグ管理用!E319=1,フラグ管理用!J319=1),"",IF(AND(フラグ管理用!E319=2,フラグ管理用!F319=1,フラグ管理用!J319=1),"",IF(AND(フラグ管理用!E319=2,フラグ管理用!F319=2,フラグ管理用!G319=1),"",IF(AND(フラグ管理用!E319=2,フラグ管理用!F319=2,フラグ管理用!G319=2,フラグ管理用!K319=1),"","error"))))))</f>
        <v/>
      </c>
      <c r="AV325" s="428" t="str">
        <f t="shared" si="103"/>
        <v/>
      </c>
      <c r="AW325" s="428" t="str">
        <f t="shared" si="88"/>
        <v/>
      </c>
      <c r="AX325" s="428" t="str">
        <f t="shared" si="89"/>
        <v/>
      </c>
      <c r="AY325" s="428" t="str">
        <f>IF(E325="","",IF(AND(フラグ管理用!J319=1,フラグ管理用!O319=1),"",IF(AND(フラグ管理用!K319=1,フラグ管理用!O319&gt;1,フラグ管理用!G319=1),"","error")))</f>
        <v/>
      </c>
      <c r="AZ325" s="428" t="str">
        <f>IF(E325="","",IF(AND(フラグ管理用!O319=10,ISBLANK(P325)=FALSE),"",IF(AND(フラグ管理用!O319&lt;10,ISBLANK(P325)=TRUE),"","error")))</f>
        <v/>
      </c>
      <c r="BA325" s="422" t="str">
        <f t="shared" si="90"/>
        <v/>
      </c>
      <c r="BB325" s="422" t="str">
        <f t="shared" si="104"/>
        <v/>
      </c>
      <c r="BC325" s="422" t="str">
        <f>IF(E325="","",IF(AND(フラグ管理用!F319=2,フラグ管理用!J319=1),IF(OR(U325&lt;&gt;0,V325&lt;&gt;0,W325&lt;&gt;0,X325&lt;&gt;0),"error",""),""))</f>
        <v/>
      </c>
      <c r="BD325" s="422" t="str">
        <f>IF(E325="","",IF(AND(フラグ管理用!K319=1,フラグ管理用!G319=1),IF(OR(S325&lt;&gt;0,T325&lt;&gt;0,W325&lt;&gt;0,X325&lt;&gt;0),"error",""),""))</f>
        <v/>
      </c>
      <c r="BE325" s="422" t="str">
        <f t="shared" si="105"/>
        <v/>
      </c>
      <c r="BF325" s="422" t="str">
        <f t="shared" si="106"/>
        <v/>
      </c>
      <c r="BG325" s="422"/>
      <c r="BH325" s="422" t="str">
        <f t="shared" si="91"/>
        <v/>
      </c>
      <c r="BI325" s="422" t="str">
        <f t="shared" si="92"/>
        <v/>
      </c>
      <c r="BJ325" s="422" t="str">
        <f t="shared" si="93"/>
        <v/>
      </c>
      <c r="BK325" s="422" t="str">
        <f>IF(E325="","",IF(フラグ管理用!AD319=2,IF(AND(フラグ管理用!E319=2,フラグ管理用!AA319=1),"","error"),""))</f>
        <v/>
      </c>
      <c r="BL325" s="422" t="str">
        <f>IF(E325="","",IF(AND(フラグ管理用!E319=1,フラグ管理用!K319=1,H325&lt;&gt;"妊娠出産子育て支援交付金"),"error",""))</f>
        <v/>
      </c>
      <c r="BM325" s="422"/>
      <c r="BN325" s="422" t="str">
        <f t="shared" si="94"/>
        <v/>
      </c>
      <c r="BO325" s="422" t="str">
        <f>IF(E325="","",IF(フラグ管理用!AF319=29,"error",IF(AND(フラグ管理用!AO319="事業始期_通常",フラグ管理用!AF319&lt;17),"error",IF(AND(フラグ管理用!AO319="事業始期_補助",フラグ管理用!AF319&lt;14),"error",""))))</f>
        <v/>
      </c>
      <c r="BP325" s="422" t="str">
        <f t="shared" si="95"/>
        <v/>
      </c>
      <c r="BQ325" s="422" t="str">
        <f>IF(E325="","",IF(AND(フラグ管理用!AP319="事業終期_通常",OR(フラグ管理用!AG319&lt;17,フラグ管理用!AG319&gt;28)),"error",IF(AND(フラグ管理用!AP319="事業終期_基金",フラグ管理用!AG319&lt;17),"error","")))</f>
        <v/>
      </c>
      <c r="BR325" s="422" t="str">
        <f>IF(E325="","",IF(VLOOKUP(AF325,―!$X$2:$Y$30,2,FALSE)&lt;=VLOOKUP(AG325,―!$X$2:$Y$30,2,FALSE),"","error"))</f>
        <v/>
      </c>
      <c r="BS325" s="422" t="str">
        <f t="shared" si="96"/>
        <v/>
      </c>
      <c r="BT325" s="422" t="str">
        <f t="shared" si="97"/>
        <v/>
      </c>
      <c r="BU325" s="422" t="str">
        <f>IF(E325="","",IF(AND(フラグ管理用!AQ319="予算区分_地単_通常",フラグ管理用!AL319&gt;3),"error",IF(AND(フラグ管理用!AQ319="予算区分_地単_検査等",フラグ管理用!AL319&gt;6),"error",IF(AND(フラグ管理用!AQ319="予算区分_補助",フラグ管理用!AL319&lt;7),"error",""))))</f>
        <v/>
      </c>
      <c r="BV325" s="452" t="str">
        <f>フラグ管理用!AW319</f>
        <v/>
      </c>
      <c r="BW325" s="457" t="str">
        <f t="shared" si="98"/>
        <v/>
      </c>
    </row>
    <row r="326" spans="1:75">
      <c r="A326" s="6"/>
      <c r="B326" s="14"/>
      <c r="C326" s="40">
        <v>296</v>
      </c>
      <c r="D326" s="50"/>
      <c r="E326" s="57"/>
      <c r="F326" s="57"/>
      <c r="G326" s="78"/>
      <c r="H326" s="86"/>
      <c r="I326" s="96" t="str">
        <f>IF(E326="補",VLOOKUP(H326,'事業名一覧 '!$A$3:$C$55,3,FALSE),"")</f>
        <v/>
      </c>
      <c r="J326" s="112"/>
      <c r="K326" s="112"/>
      <c r="L326" s="112"/>
      <c r="M326" s="112"/>
      <c r="N326" s="112"/>
      <c r="O326" s="112"/>
      <c r="P326" s="86"/>
      <c r="Q326" s="181" t="str">
        <f t="shared" si="86"/>
        <v/>
      </c>
      <c r="R326" s="194" t="str">
        <f t="shared" si="100"/>
        <v/>
      </c>
      <c r="S326" s="202"/>
      <c r="T326" s="213"/>
      <c r="U326" s="213"/>
      <c r="V326" s="213"/>
      <c r="W326" s="235"/>
      <c r="X326" s="235"/>
      <c r="Y326" s="213"/>
      <c r="Z326" s="213"/>
      <c r="AA326" s="86"/>
      <c r="AB326" s="112"/>
      <c r="AC326" s="112"/>
      <c r="AD326" s="112"/>
      <c r="AE326" s="57"/>
      <c r="AF326" s="57"/>
      <c r="AG326" s="57"/>
      <c r="AH326" s="321"/>
      <c r="AI326" s="321"/>
      <c r="AJ326" s="86"/>
      <c r="AK326" s="86"/>
      <c r="AL326" s="354"/>
      <c r="AM326" s="372"/>
      <c r="AN326" s="381"/>
      <c r="AO326" s="392" t="str">
        <f t="shared" si="87"/>
        <v/>
      </c>
      <c r="AP326" s="397" t="str">
        <f t="shared" si="101"/>
        <v/>
      </c>
      <c r="AQ326" s="402" t="str">
        <f t="shared" si="99"/>
        <v/>
      </c>
      <c r="AR326" s="407" t="str">
        <f>IF(E326="","",IF(AND(フラグ管理用!G320=2,フラグ管理用!F320=1),"error",""))</f>
        <v/>
      </c>
      <c r="AS326" s="407" t="str">
        <f>IF(E326="","",IF(AND(フラグ管理用!G320=2,フラグ管理用!E320=1),"error",""))</f>
        <v/>
      </c>
      <c r="AT326" s="415" t="str">
        <f t="shared" si="102"/>
        <v/>
      </c>
      <c r="AU326" s="422" t="str">
        <f>IF(E326="","",IF(フラグ管理用!AX320=1,"",IF(AND(フラグ管理用!E320=1,フラグ管理用!J320=1),"",IF(AND(フラグ管理用!E320=2,フラグ管理用!F320=1,フラグ管理用!J320=1),"",IF(AND(フラグ管理用!E320=2,フラグ管理用!F320=2,フラグ管理用!G320=1),"",IF(AND(フラグ管理用!E320=2,フラグ管理用!F320=2,フラグ管理用!G320=2,フラグ管理用!K320=1),"","error"))))))</f>
        <v/>
      </c>
      <c r="AV326" s="428" t="str">
        <f t="shared" si="103"/>
        <v/>
      </c>
      <c r="AW326" s="428" t="str">
        <f t="shared" si="88"/>
        <v/>
      </c>
      <c r="AX326" s="428" t="str">
        <f t="shared" si="89"/>
        <v/>
      </c>
      <c r="AY326" s="428" t="str">
        <f>IF(E326="","",IF(AND(フラグ管理用!J320=1,フラグ管理用!O320=1),"",IF(AND(フラグ管理用!K320=1,フラグ管理用!O320&gt;1,フラグ管理用!G320=1),"","error")))</f>
        <v/>
      </c>
      <c r="AZ326" s="428" t="str">
        <f>IF(E326="","",IF(AND(フラグ管理用!O320=10,ISBLANK(P326)=FALSE),"",IF(AND(フラグ管理用!O320&lt;10,ISBLANK(P326)=TRUE),"","error")))</f>
        <v/>
      </c>
      <c r="BA326" s="422" t="str">
        <f t="shared" si="90"/>
        <v/>
      </c>
      <c r="BB326" s="422" t="str">
        <f t="shared" si="104"/>
        <v/>
      </c>
      <c r="BC326" s="422" t="str">
        <f>IF(E326="","",IF(AND(フラグ管理用!F320=2,フラグ管理用!J320=1),IF(OR(U326&lt;&gt;0,V326&lt;&gt;0,W326&lt;&gt;0,X326&lt;&gt;0),"error",""),""))</f>
        <v/>
      </c>
      <c r="BD326" s="422" t="str">
        <f>IF(E326="","",IF(AND(フラグ管理用!K320=1,フラグ管理用!G320=1),IF(OR(S326&lt;&gt;0,T326&lt;&gt;0,W326&lt;&gt;0,X326&lt;&gt;0),"error",""),""))</f>
        <v/>
      </c>
      <c r="BE326" s="422" t="str">
        <f t="shared" si="105"/>
        <v/>
      </c>
      <c r="BF326" s="422" t="str">
        <f t="shared" si="106"/>
        <v/>
      </c>
      <c r="BG326" s="422"/>
      <c r="BH326" s="422" t="str">
        <f t="shared" si="91"/>
        <v/>
      </c>
      <c r="BI326" s="422" t="str">
        <f t="shared" si="92"/>
        <v/>
      </c>
      <c r="BJ326" s="422" t="str">
        <f t="shared" si="93"/>
        <v/>
      </c>
      <c r="BK326" s="422" t="str">
        <f>IF(E326="","",IF(フラグ管理用!AD320=2,IF(AND(フラグ管理用!E320=2,フラグ管理用!AA320=1),"","error"),""))</f>
        <v/>
      </c>
      <c r="BL326" s="422" t="str">
        <f>IF(E326="","",IF(AND(フラグ管理用!E320=1,フラグ管理用!K320=1,H326&lt;&gt;"妊娠出産子育て支援交付金"),"error",""))</f>
        <v/>
      </c>
      <c r="BM326" s="422"/>
      <c r="BN326" s="422" t="str">
        <f t="shared" si="94"/>
        <v/>
      </c>
      <c r="BO326" s="422" t="str">
        <f>IF(E326="","",IF(フラグ管理用!AF320=29,"error",IF(AND(フラグ管理用!AO320="事業始期_通常",フラグ管理用!AF320&lt;17),"error",IF(AND(フラグ管理用!AO320="事業始期_補助",フラグ管理用!AF320&lt;14),"error",""))))</f>
        <v/>
      </c>
      <c r="BP326" s="422" t="str">
        <f t="shared" si="95"/>
        <v/>
      </c>
      <c r="BQ326" s="422" t="str">
        <f>IF(E326="","",IF(AND(フラグ管理用!AP320="事業終期_通常",OR(フラグ管理用!AG320&lt;17,フラグ管理用!AG320&gt;28)),"error",IF(AND(フラグ管理用!AP320="事業終期_基金",フラグ管理用!AG320&lt;17),"error","")))</f>
        <v/>
      </c>
      <c r="BR326" s="422" t="str">
        <f>IF(E326="","",IF(VLOOKUP(AF326,―!$X$2:$Y$30,2,FALSE)&lt;=VLOOKUP(AG326,―!$X$2:$Y$30,2,FALSE),"","error"))</f>
        <v/>
      </c>
      <c r="BS326" s="422" t="str">
        <f t="shared" si="96"/>
        <v/>
      </c>
      <c r="BT326" s="422" t="str">
        <f t="shared" si="97"/>
        <v/>
      </c>
      <c r="BU326" s="422" t="str">
        <f>IF(E326="","",IF(AND(フラグ管理用!AQ320="予算区分_地単_通常",フラグ管理用!AL320&gt;3),"error",IF(AND(フラグ管理用!AQ320="予算区分_地単_検査等",フラグ管理用!AL320&gt;6),"error",IF(AND(フラグ管理用!AQ320="予算区分_補助",フラグ管理用!AL320&lt;7),"error",""))))</f>
        <v/>
      </c>
      <c r="BV326" s="452" t="str">
        <f>フラグ管理用!AW320</f>
        <v/>
      </c>
      <c r="BW326" s="457" t="str">
        <f t="shared" si="98"/>
        <v/>
      </c>
    </row>
    <row r="327" spans="1:75">
      <c r="A327" s="6"/>
      <c r="B327" s="14"/>
      <c r="C327" s="40">
        <v>297</v>
      </c>
      <c r="D327" s="50"/>
      <c r="E327" s="57"/>
      <c r="F327" s="57"/>
      <c r="G327" s="78"/>
      <c r="H327" s="86"/>
      <c r="I327" s="96" t="str">
        <f>IF(E327="補",VLOOKUP(H327,'事業名一覧 '!$A$3:$C$55,3,FALSE),"")</f>
        <v/>
      </c>
      <c r="J327" s="112"/>
      <c r="K327" s="112"/>
      <c r="L327" s="112"/>
      <c r="M327" s="112"/>
      <c r="N327" s="112"/>
      <c r="O327" s="112"/>
      <c r="P327" s="86"/>
      <c r="Q327" s="181" t="str">
        <f t="shared" si="86"/>
        <v/>
      </c>
      <c r="R327" s="194" t="str">
        <f t="shared" si="100"/>
        <v/>
      </c>
      <c r="S327" s="202"/>
      <c r="T327" s="213"/>
      <c r="U327" s="213"/>
      <c r="V327" s="213"/>
      <c r="W327" s="235"/>
      <c r="X327" s="235"/>
      <c r="Y327" s="213"/>
      <c r="Z327" s="213"/>
      <c r="AA327" s="86"/>
      <c r="AB327" s="112"/>
      <c r="AC327" s="112"/>
      <c r="AD327" s="112"/>
      <c r="AE327" s="57"/>
      <c r="AF327" s="57"/>
      <c r="AG327" s="57"/>
      <c r="AH327" s="321"/>
      <c r="AI327" s="321"/>
      <c r="AJ327" s="86"/>
      <c r="AK327" s="86"/>
      <c r="AL327" s="354"/>
      <c r="AM327" s="372"/>
      <c r="AN327" s="381"/>
      <c r="AO327" s="392" t="str">
        <f t="shared" si="87"/>
        <v/>
      </c>
      <c r="AP327" s="397" t="str">
        <f t="shared" si="101"/>
        <v/>
      </c>
      <c r="AQ327" s="402" t="str">
        <f t="shared" si="99"/>
        <v/>
      </c>
      <c r="AR327" s="407" t="str">
        <f>IF(E327="","",IF(AND(フラグ管理用!G321=2,フラグ管理用!F321=1),"error",""))</f>
        <v/>
      </c>
      <c r="AS327" s="407" t="str">
        <f>IF(E327="","",IF(AND(フラグ管理用!G321=2,フラグ管理用!E321=1),"error",""))</f>
        <v/>
      </c>
      <c r="AT327" s="415" t="str">
        <f t="shared" si="102"/>
        <v/>
      </c>
      <c r="AU327" s="422" t="str">
        <f>IF(E327="","",IF(フラグ管理用!AX321=1,"",IF(AND(フラグ管理用!E321=1,フラグ管理用!J321=1),"",IF(AND(フラグ管理用!E321=2,フラグ管理用!F321=1,フラグ管理用!J321=1),"",IF(AND(フラグ管理用!E321=2,フラグ管理用!F321=2,フラグ管理用!G321=1),"",IF(AND(フラグ管理用!E321=2,フラグ管理用!F321=2,フラグ管理用!G321=2,フラグ管理用!K321=1),"","error"))))))</f>
        <v/>
      </c>
      <c r="AV327" s="428" t="str">
        <f t="shared" si="103"/>
        <v/>
      </c>
      <c r="AW327" s="428" t="str">
        <f t="shared" si="88"/>
        <v/>
      </c>
      <c r="AX327" s="428" t="str">
        <f t="shared" si="89"/>
        <v/>
      </c>
      <c r="AY327" s="428" t="str">
        <f>IF(E327="","",IF(AND(フラグ管理用!J321=1,フラグ管理用!O321=1),"",IF(AND(フラグ管理用!K321=1,フラグ管理用!O321&gt;1,フラグ管理用!G321=1),"","error")))</f>
        <v/>
      </c>
      <c r="AZ327" s="428" t="str">
        <f>IF(E327="","",IF(AND(フラグ管理用!O321=10,ISBLANK(P327)=FALSE),"",IF(AND(フラグ管理用!O321&lt;10,ISBLANK(P327)=TRUE),"","error")))</f>
        <v/>
      </c>
      <c r="BA327" s="422" t="str">
        <f t="shared" si="90"/>
        <v/>
      </c>
      <c r="BB327" s="422" t="str">
        <f t="shared" si="104"/>
        <v/>
      </c>
      <c r="BC327" s="422" t="str">
        <f>IF(E327="","",IF(AND(フラグ管理用!F321=2,フラグ管理用!J321=1),IF(OR(U327&lt;&gt;0,V327&lt;&gt;0,W327&lt;&gt;0,X327&lt;&gt;0),"error",""),""))</f>
        <v/>
      </c>
      <c r="BD327" s="422" t="str">
        <f>IF(E327="","",IF(AND(フラグ管理用!K321=1,フラグ管理用!G321=1),IF(OR(S327&lt;&gt;0,T327&lt;&gt;0,W327&lt;&gt;0,X327&lt;&gt;0),"error",""),""))</f>
        <v/>
      </c>
      <c r="BE327" s="422" t="str">
        <f t="shared" si="105"/>
        <v/>
      </c>
      <c r="BF327" s="422" t="str">
        <f t="shared" si="106"/>
        <v/>
      </c>
      <c r="BG327" s="422"/>
      <c r="BH327" s="422" t="str">
        <f t="shared" si="91"/>
        <v/>
      </c>
      <c r="BI327" s="422" t="str">
        <f t="shared" si="92"/>
        <v/>
      </c>
      <c r="BJ327" s="422" t="str">
        <f t="shared" si="93"/>
        <v/>
      </c>
      <c r="BK327" s="422" t="str">
        <f>IF(E327="","",IF(フラグ管理用!AD321=2,IF(AND(フラグ管理用!E321=2,フラグ管理用!AA321=1),"","error"),""))</f>
        <v/>
      </c>
      <c r="BL327" s="422" t="str">
        <f>IF(E327="","",IF(AND(フラグ管理用!E321=1,フラグ管理用!K321=1,H327&lt;&gt;"妊娠出産子育て支援交付金"),"error",""))</f>
        <v/>
      </c>
      <c r="BM327" s="422"/>
      <c r="BN327" s="422" t="str">
        <f t="shared" si="94"/>
        <v/>
      </c>
      <c r="BO327" s="422" t="str">
        <f>IF(E327="","",IF(フラグ管理用!AF321=29,"error",IF(AND(フラグ管理用!AO321="事業始期_通常",フラグ管理用!AF321&lt;17),"error",IF(AND(フラグ管理用!AO321="事業始期_補助",フラグ管理用!AF321&lt;14),"error",""))))</f>
        <v/>
      </c>
      <c r="BP327" s="422" t="str">
        <f t="shared" si="95"/>
        <v/>
      </c>
      <c r="BQ327" s="422" t="str">
        <f>IF(E327="","",IF(AND(フラグ管理用!AP321="事業終期_通常",OR(フラグ管理用!AG321&lt;17,フラグ管理用!AG321&gt;28)),"error",IF(AND(フラグ管理用!AP321="事業終期_基金",フラグ管理用!AG321&lt;17),"error","")))</f>
        <v/>
      </c>
      <c r="BR327" s="422" t="str">
        <f>IF(E327="","",IF(VLOOKUP(AF327,―!$X$2:$Y$30,2,FALSE)&lt;=VLOOKUP(AG327,―!$X$2:$Y$30,2,FALSE),"","error"))</f>
        <v/>
      </c>
      <c r="BS327" s="422" t="str">
        <f t="shared" si="96"/>
        <v/>
      </c>
      <c r="BT327" s="422" t="str">
        <f t="shared" si="97"/>
        <v/>
      </c>
      <c r="BU327" s="422" t="str">
        <f>IF(E327="","",IF(AND(フラグ管理用!AQ321="予算区分_地単_通常",フラグ管理用!AL321&gt;3),"error",IF(AND(フラグ管理用!AQ321="予算区分_地単_検査等",フラグ管理用!AL321&gt;6),"error",IF(AND(フラグ管理用!AQ321="予算区分_補助",フラグ管理用!AL321&lt;7),"error",""))))</f>
        <v/>
      </c>
      <c r="BV327" s="452" t="str">
        <f>フラグ管理用!AW321</f>
        <v/>
      </c>
      <c r="BW327" s="457" t="str">
        <f t="shared" si="98"/>
        <v/>
      </c>
    </row>
    <row r="328" spans="1:75">
      <c r="A328" s="6"/>
      <c r="B328" s="14"/>
      <c r="C328" s="40">
        <v>298</v>
      </c>
      <c r="D328" s="50"/>
      <c r="E328" s="57"/>
      <c r="F328" s="57"/>
      <c r="G328" s="78"/>
      <c r="H328" s="86"/>
      <c r="I328" s="96" t="str">
        <f>IF(E328="補",VLOOKUP(H328,'事業名一覧 '!$A$3:$C$55,3,FALSE),"")</f>
        <v/>
      </c>
      <c r="J328" s="112"/>
      <c r="K328" s="112"/>
      <c r="L328" s="112"/>
      <c r="M328" s="112"/>
      <c r="N328" s="112"/>
      <c r="O328" s="112"/>
      <c r="P328" s="86"/>
      <c r="Q328" s="181" t="str">
        <f t="shared" si="86"/>
        <v/>
      </c>
      <c r="R328" s="194" t="str">
        <f t="shared" si="100"/>
        <v/>
      </c>
      <c r="S328" s="202"/>
      <c r="T328" s="213"/>
      <c r="U328" s="213"/>
      <c r="V328" s="213"/>
      <c r="W328" s="235"/>
      <c r="X328" s="235"/>
      <c r="Y328" s="213"/>
      <c r="Z328" s="213"/>
      <c r="AA328" s="86"/>
      <c r="AB328" s="112"/>
      <c r="AC328" s="112"/>
      <c r="AD328" s="112"/>
      <c r="AE328" s="57"/>
      <c r="AF328" s="57"/>
      <c r="AG328" s="57"/>
      <c r="AH328" s="321"/>
      <c r="AI328" s="321"/>
      <c r="AJ328" s="86"/>
      <c r="AK328" s="86"/>
      <c r="AL328" s="354"/>
      <c r="AM328" s="372"/>
      <c r="AN328" s="381"/>
      <c r="AO328" s="392" t="str">
        <f t="shared" si="87"/>
        <v/>
      </c>
      <c r="AP328" s="397" t="str">
        <f t="shared" si="101"/>
        <v/>
      </c>
      <c r="AQ328" s="402" t="str">
        <f t="shared" si="99"/>
        <v/>
      </c>
      <c r="AR328" s="407" t="str">
        <f>IF(E328="","",IF(AND(フラグ管理用!G322=2,フラグ管理用!F322=1),"error",""))</f>
        <v/>
      </c>
      <c r="AS328" s="407" t="str">
        <f>IF(E328="","",IF(AND(フラグ管理用!G322=2,フラグ管理用!E322=1),"error",""))</f>
        <v/>
      </c>
      <c r="AT328" s="415" t="str">
        <f t="shared" si="102"/>
        <v/>
      </c>
      <c r="AU328" s="422" t="str">
        <f>IF(E328="","",IF(フラグ管理用!AX322=1,"",IF(AND(フラグ管理用!E322=1,フラグ管理用!J322=1),"",IF(AND(フラグ管理用!E322=2,フラグ管理用!F322=1,フラグ管理用!J322=1),"",IF(AND(フラグ管理用!E322=2,フラグ管理用!F322=2,フラグ管理用!G322=1),"",IF(AND(フラグ管理用!E322=2,フラグ管理用!F322=2,フラグ管理用!G322=2,フラグ管理用!K322=1),"","error"))))))</f>
        <v/>
      </c>
      <c r="AV328" s="428" t="str">
        <f t="shared" si="103"/>
        <v/>
      </c>
      <c r="AW328" s="428" t="str">
        <f t="shared" si="88"/>
        <v/>
      </c>
      <c r="AX328" s="428" t="str">
        <f t="shared" si="89"/>
        <v/>
      </c>
      <c r="AY328" s="428" t="str">
        <f>IF(E328="","",IF(AND(フラグ管理用!J322=1,フラグ管理用!O322=1),"",IF(AND(フラグ管理用!K322=1,フラグ管理用!O322&gt;1,フラグ管理用!G322=1),"","error")))</f>
        <v/>
      </c>
      <c r="AZ328" s="428" t="str">
        <f>IF(E328="","",IF(AND(フラグ管理用!O322=10,ISBLANK(P328)=FALSE),"",IF(AND(フラグ管理用!O322&lt;10,ISBLANK(P328)=TRUE),"","error")))</f>
        <v/>
      </c>
      <c r="BA328" s="422" t="str">
        <f t="shared" si="90"/>
        <v/>
      </c>
      <c r="BB328" s="422" t="str">
        <f t="shared" si="104"/>
        <v/>
      </c>
      <c r="BC328" s="422" t="str">
        <f>IF(E328="","",IF(AND(フラグ管理用!F322=2,フラグ管理用!J322=1),IF(OR(U328&lt;&gt;0,V328&lt;&gt;0,W328&lt;&gt;0,X328&lt;&gt;0),"error",""),""))</f>
        <v/>
      </c>
      <c r="BD328" s="422" t="str">
        <f>IF(E328="","",IF(AND(フラグ管理用!K322=1,フラグ管理用!G322=1),IF(OR(S328&lt;&gt;0,T328&lt;&gt;0,W328&lt;&gt;0,X328&lt;&gt;0),"error",""),""))</f>
        <v/>
      </c>
      <c r="BE328" s="422" t="str">
        <f t="shared" si="105"/>
        <v/>
      </c>
      <c r="BF328" s="422" t="str">
        <f t="shared" si="106"/>
        <v/>
      </c>
      <c r="BG328" s="422"/>
      <c r="BH328" s="422" t="str">
        <f t="shared" si="91"/>
        <v/>
      </c>
      <c r="BI328" s="422" t="str">
        <f t="shared" si="92"/>
        <v/>
      </c>
      <c r="BJ328" s="422" t="str">
        <f t="shared" si="93"/>
        <v/>
      </c>
      <c r="BK328" s="422" t="str">
        <f>IF(E328="","",IF(フラグ管理用!AD322=2,IF(AND(フラグ管理用!E322=2,フラグ管理用!AA322=1),"","error"),""))</f>
        <v/>
      </c>
      <c r="BL328" s="422" t="str">
        <f>IF(E328="","",IF(AND(フラグ管理用!E322=1,フラグ管理用!K322=1,H328&lt;&gt;"妊娠出産子育て支援交付金"),"error",""))</f>
        <v/>
      </c>
      <c r="BM328" s="422"/>
      <c r="BN328" s="422" t="str">
        <f t="shared" si="94"/>
        <v/>
      </c>
      <c r="BO328" s="422" t="str">
        <f>IF(E328="","",IF(フラグ管理用!AF322=29,"error",IF(AND(フラグ管理用!AO322="事業始期_通常",フラグ管理用!AF322&lt;17),"error",IF(AND(フラグ管理用!AO322="事業始期_補助",フラグ管理用!AF322&lt;14),"error",""))))</f>
        <v/>
      </c>
      <c r="BP328" s="422" t="str">
        <f t="shared" si="95"/>
        <v/>
      </c>
      <c r="BQ328" s="422" t="str">
        <f>IF(E328="","",IF(AND(フラグ管理用!AP322="事業終期_通常",OR(フラグ管理用!AG322&lt;17,フラグ管理用!AG322&gt;28)),"error",IF(AND(フラグ管理用!AP322="事業終期_基金",フラグ管理用!AG322&lt;17),"error","")))</f>
        <v/>
      </c>
      <c r="BR328" s="422" t="str">
        <f>IF(E328="","",IF(VLOOKUP(AF328,―!$X$2:$Y$30,2,FALSE)&lt;=VLOOKUP(AG328,―!$X$2:$Y$30,2,FALSE),"","error"))</f>
        <v/>
      </c>
      <c r="BS328" s="422" t="str">
        <f t="shared" si="96"/>
        <v/>
      </c>
      <c r="BT328" s="422" t="str">
        <f t="shared" si="97"/>
        <v/>
      </c>
      <c r="BU328" s="422" t="str">
        <f>IF(E328="","",IF(AND(フラグ管理用!AQ322="予算区分_地単_通常",フラグ管理用!AL322&gt;3),"error",IF(AND(フラグ管理用!AQ322="予算区分_地単_検査等",フラグ管理用!AL322&gt;6),"error",IF(AND(フラグ管理用!AQ322="予算区分_補助",フラグ管理用!AL322&lt;7),"error",""))))</f>
        <v/>
      </c>
      <c r="BV328" s="452" t="str">
        <f>フラグ管理用!AW322</f>
        <v/>
      </c>
      <c r="BW328" s="457" t="str">
        <f t="shared" si="98"/>
        <v/>
      </c>
    </row>
    <row r="329" spans="1:75">
      <c r="A329" s="6"/>
      <c r="B329" s="14"/>
      <c r="C329" s="40">
        <v>299</v>
      </c>
      <c r="D329" s="50"/>
      <c r="E329" s="57"/>
      <c r="F329" s="57"/>
      <c r="G329" s="78"/>
      <c r="H329" s="86"/>
      <c r="I329" s="96" t="str">
        <f>IF(E329="補",VLOOKUP(H329,'事業名一覧 '!$A$3:$C$55,3,FALSE),"")</f>
        <v/>
      </c>
      <c r="J329" s="112"/>
      <c r="K329" s="112"/>
      <c r="L329" s="112"/>
      <c r="M329" s="112"/>
      <c r="N329" s="112"/>
      <c r="O329" s="112"/>
      <c r="P329" s="86"/>
      <c r="Q329" s="181" t="str">
        <f t="shared" si="86"/>
        <v/>
      </c>
      <c r="R329" s="194" t="str">
        <f t="shared" si="100"/>
        <v/>
      </c>
      <c r="S329" s="202"/>
      <c r="T329" s="213"/>
      <c r="U329" s="213"/>
      <c r="V329" s="213"/>
      <c r="W329" s="235"/>
      <c r="X329" s="235"/>
      <c r="Y329" s="213"/>
      <c r="Z329" s="213"/>
      <c r="AA329" s="86"/>
      <c r="AB329" s="112"/>
      <c r="AC329" s="112"/>
      <c r="AD329" s="112"/>
      <c r="AE329" s="57"/>
      <c r="AF329" s="57"/>
      <c r="AG329" s="57"/>
      <c r="AH329" s="321"/>
      <c r="AI329" s="321"/>
      <c r="AJ329" s="86"/>
      <c r="AK329" s="86"/>
      <c r="AL329" s="354"/>
      <c r="AM329" s="372"/>
      <c r="AN329" s="381"/>
      <c r="AO329" s="392" t="str">
        <f t="shared" si="87"/>
        <v/>
      </c>
      <c r="AP329" s="397" t="str">
        <f t="shared" si="101"/>
        <v/>
      </c>
      <c r="AQ329" s="402" t="str">
        <f t="shared" si="99"/>
        <v/>
      </c>
      <c r="AR329" s="407" t="str">
        <f>IF(E329="","",IF(AND(フラグ管理用!G323=2,フラグ管理用!F323=1),"error",""))</f>
        <v/>
      </c>
      <c r="AS329" s="407" t="str">
        <f>IF(E329="","",IF(AND(フラグ管理用!G323=2,フラグ管理用!E323=1),"error",""))</f>
        <v/>
      </c>
      <c r="AT329" s="415" t="str">
        <f t="shared" si="102"/>
        <v/>
      </c>
      <c r="AU329" s="422" t="str">
        <f>IF(E329="","",IF(フラグ管理用!AX323=1,"",IF(AND(フラグ管理用!E323=1,フラグ管理用!J323=1),"",IF(AND(フラグ管理用!E323=2,フラグ管理用!F323=1,フラグ管理用!J323=1),"",IF(AND(フラグ管理用!E323=2,フラグ管理用!F323=2,フラグ管理用!G323=1),"",IF(AND(フラグ管理用!E323=2,フラグ管理用!F323=2,フラグ管理用!G323=2,フラグ管理用!K323=1),"","error"))))))</f>
        <v/>
      </c>
      <c r="AV329" s="428" t="str">
        <f t="shared" si="103"/>
        <v/>
      </c>
      <c r="AW329" s="428" t="str">
        <f t="shared" si="88"/>
        <v/>
      </c>
      <c r="AX329" s="428" t="str">
        <f t="shared" si="89"/>
        <v/>
      </c>
      <c r="AY329" s="428" t="str">
        <f>IF(E329="","",IF(AND(フラグ管理用!J323=1,フラグ管理用!O323=1),"",IF(AND(フラグ管理用!K323=1,フラグ管理用!O323&gt;1,フラグ管理用!G323=1),"","error")))</f>
        <v/>
      </c>
      <c r="AZ329" s="428" t="str">
        <f>IF(E329="","",IF(AND(フラグ管理用!O323=10,ISBLANK(P329)=FALSE),"",IF(AND(フラグ管理用!O323&lt;10,ISBLANK(P329)=TRUE),"","error")))</f>
        <v/>
      </c>
      <c r="BA329" s="422" t="str">
        <f t="shared" si="90"/>
        <v/>
      </c>
      <c r="BB329" s="422" t="str">
        <f t="shared" si="104"/>
        <v/>
      </c>
      <c r="BC329" s="422" t="str">
        <f>IF(E329="","",IF(AND(フラグ管理用!F323=2,フラグ管理用!J323=1),IF(OR(U329&lt;&gt;0,V329&lt;&gt;0,W329&lt;&gt;0,X329&lt;&gt;0),"error",""),""))</f>
        <v/>
      </c>
      <c r="BD329" s="422" t="str">
        <f>IF(E329="","",IF(AND(フラグ管理用!K323=1,フラグ管理用!G323=1),IF(OR(S329&lt;&gt;0,T329&lt;&gt;0,W329&lt;&gt;0,X329&lt;&gt;0),"error",""),""))</f>
        <v/>
      </c>
      <c r="BE329" s="422" t="str">
        <f t="shared" si="105"/>
        <v/>
      </c>
      <c r="BF329" s="422" t="str">
        <f t="shared" si="106"/>
        <v/>
      </c>
      <c r="BG329" s="422"/>
      <c r="BH329" s="422" t="str">
        <f t="shared" si="91"/>
        <v/>
      </c>
      <c r="BI329" s="422" t="str">
        <f t="shared" si="92"/>
        <v/>
      </c>
      <c r="BJ329" s="422" t="str">
        <f t="shared" si="93"/>
        <v/>
      </c>
      <c r="BK329" s="422" t="str">
        <f>IF(E329="","",IF(フラグ管理用!AD323=2,IF(AND(フラグ管理用!E323=2,フラグ管理用!AA323=1),"","error"),""))</f>
        <v/>
      </c>
      <c r="BL329" s="422" t="str">
        <f>IF(E329="","",IF(AND(フラグ管理用!E323=1,フラグ管理用!K323=1,H329&lt;&gt;"妊娠出産子育て支援交付金"),"error",""))</f>
        <v/>
      </c>
      <c r="BM329" s="422"/>
      <c r="BN329" s="422" t="str">
        <f t="shared" si="94"/>
        <v/>
      </c>
      <c r="BO329" s="422" t="str">
        <f>IF(E329="","",IF(フラグ管理用!AF323=29,"error",IF(AND(フラグ管理用!AO323="事業始期_通常",フラグ管理用!AF323&lt;17),"error",IF(AND(フラグ管理用!AO323="事業始期_補助",フラグ管理用!AF323&lt;14),"error",""))))</f>
        <v/>
      </c>
      <c r="BP329" s="422" t="str">
        <f t="shared" si="95"/>
        <v/>
      </c>
      <c r="BQ329" s="422" t="str">
        <f>IF(E329="","",IF(AND(フラグ管理用!AP323="事業終期_通常",OR(フラグ管理用!AG323&lt;17,フラグ管理用!AG323&gt;28)),"error",IF(AND(フラグ管理用!AP323="事業終期_基金",フラグ管理用!AG323&lt;17),"error","")))</f>
        <v/>
      </c>
      <c r="BR329" s="422" t="str">
        <f>IF(E329="","",IF(VLOOKUP(AF329,―!$X$2:$Y$30,2,FALSE)&lt;=VLOOKUP(AG329,―!$X$2:$Y$30,2,FALSE),"","error"))</f>
        <v/>
      </c>
      <c r="BS329" s="422" t="str">
        <f t="shared" si="96"/>
        <v/>
      </c>
      <c r="BT329" s="422" t="str">
        <f t="shared" si="97"/>
        <v/>
      </c>
      <c r="BU329" s="422" t="str">
        <f>IF(E329="","",IF(AND(フラグ管理用!AQ323="予算区分_地単_通常",フラグ管理用!AL323&gt;3),"error",IF(AND(フラグ管理用!AQ323="予算区分_地単_検査等",フラグ管理用!AL323&gt;6),"error",IF(AND(フラグ管理用!AQ323="予算区分_補助",フラグ管理用!AL323&lt;7),"error",""))))</f>
        <v/>
      </c>
      <c r="BV329" s="452" t="str">
        <f>フラグ管理用!AW323</f>
        <v/>
      </c>
      <c r="BW329" s="457" t="str">
        <f t="shared" si="98"/>
        <v/>
      </c>
    </row>
    <row r="330" spans="1:75">
      <c r="A330" s="6"/>
      <c r="B330" s="14"/>
      <c r="C330" s="40">
        <v>300</v>
      </c>
      <c r="D330" s="50"/>
      <c r="E330" s="57"/>
      <c r="F330" s="57"/>
      <c r="G330" s="78"/>
      <c r="H330" s="86"/>
      <c r="I330" s="96" t="str">
        <f>IF(E330="補",VLOOKUP(H330,'事業名一覧 '!$A$3:$C$55,3,FALSE),"")</f>
        <v/>
      </c>
      <c r="J330" s="112"/>
      <c r="K330" s="112"/>
      <c r="L330" s="112"/>
      <c r="M330" s="112"/>
      <c r="N330" s="112"/>
      <c r="O330" s="112"/>
      <c r="P330" s="86"/>
      <c r="Q330" s="181" t="str">
        <f t="shared" si="86"/>
        <v/>
      </c>
      <c r="R330" s="194" t="str">
        <f t="shared" si="100"/>
        <v/>
      </c>
      <c r="S330" s="202"/>
      <c r="T330" s="213"/>
      <c r="U330" s="213"/>
      <c r="V330" s="213"/>
      <c r="W330" s="235"/>
      <c r="X330" s="235"/>
      <c r="Y330" s="213"/>
      <c r="Z330" s="213"/>
      <c r="AA330" s="86"/>
      <c r="AB330" s="112"/>
      <c r="AC330" s="112"/>
      <c r="AD330" s="112"/>
      <c r="AE330" s="57"/>
      <c r="AF330" s="57"/>
      <c r="AG330" s="57"/>
      <c r="AH330" s="321"/>
      <c r="AI330" s="321"/>
      <c r="AJ330" s="86"/>
      <c r="AK330" s="86"/>
      <c r="AL330" s="354"/>
      <c r="AM330" s="372"/>
      <c r="AN330" s="381"/>
      <c r="AO330" s="392" t="str">
        <f t="shared" si="87"/>
        <v/>
      </c>
      <c r="AP330" s="397" t="str">
        <f t="shared" si="101"/>
        <v/>
      </c>
      <c r="AQ330" s="402" t="str">
        <f t="shared" si="99"/>
        <v/>
      </c>
      <c r="AR330" s="407" t="str">
        <f>IF(E330="","",IF(AND(フラグ管理用!G324=2,フラグ管理用!F324=1),"error",""))</f>
        <v/>
      </c>
      <c r="AS330" s="407" t="str">
        <f>IF(E330="","",IF(AND(フラグ管理用!G324=2,フラグ管理用!E324=1),"error",""))</f>
        <v/>
      </c>
      <c r="AT330" s="415" t="str">
        <f t="shared" si="102"/>
        <v/>
      </c>
      <c r="AU330" s="422" t="str">
        <f>IF(E330="","",IF(フラグ管理用!AX324=1,"",IF(AND(フラグ管理用!E324=1,フラグ管理用!J324=1),"",IF(AND(フラグ管理用!E324=2,フラグ管理用!F324=1,フラグ管理用!J324=1),"",IF(AND(フラグ管理用!E324=2,フラグ管理用!F324=2,フラグ管理用!G324=1),"",IF(AND(フラグ管理用!E324=2,フラグ管理用!F324=2,フラグ管理用!G324=2,フラグ管理用!K324=1),"","error"))))))</f>
        <v/>
      </c>
      <c r="AV330" s="428" t="str">
        <f t="shared" si="103"/>
        <v/>
      </c>
      <c r="AW330" s="428" t="str">
        <f t="shared" si="88"/>
        <v/>
      </c>
      <c r="AX330" s="428" t="str">
        <f t="shared" si="89"/>
        <v/>
      </c>
      <c r="AY330" s="428" t="str">
        <f>IF(E330="","",IF(AND(フラグ管理用!J324=1,フラグ管理用!O324=1),"",IF(AND(フラグ管理用!K324=1,フラグ管理用!O324&gt;1,フラグ管理用!G324=1),"","error")))</f>
        <v/>
      </c>
      <c r="AZ330" s="428" t="str">
        <f>IF(E330="","",IF(AND(フラグ管理用!O324=10,ISBLANK(P330)=FALSE),"",IF(AND(フラグ管理用!O324&lt;10,ISBLANK(P330)=TRUE),"","error")))</f>
        <v/>
      </c>
      <c r="BA330" s="422" t="str">
        <f t="shared" si="90"/>
        <v/>
      </c>
      <c r="BB330" s="422" t="str">
        <f t="shared" si="104"/>
        <v/>
      </c>
      <c r="BC330" s="422" t="str">
        <f>IF(E330="","",IF(AND(フラグ管理用!F324=2,フラグ管理用!J324=1),IF(OR(U330&lt;&gt;0,V330&lt;&gt;0,W330&lt;&gt;0,X330&lt;&gt;0),"error",""),""))</f>
        <v/>
      </c>
      <c r="BD330" s="422" t="str">
        <f>IF(E330="","",IF(AND(フラグ管理用!K324=1,フラグ管理用!G324=1),IF(OR(S330&lt;&gt;0,T330&lt;&gt;0,W330&lt;&gt;0,X330&lt;&gt;0),"error",""),""))</f>
        <v/>
      </c>
      <c r="BE330" s="422" t="str">
        <f t="shared" si="105"/>
        <v/>
      </c>
      <c r="BF330" s="422" t="str">
        <f t="shared" si="106"/>
        <v/>
      </c>
      <c r="BG330" s="422"/>
      <c r="BH330" s="422" t="str">
        <f t="shared" si="91"/>
        <v/>
      </c>
      <c r="BI330" s="422" t="str">
        <f t="shared" si="92"/>
        <v/>
      </c>
      <c r="BJ330" s="422" t="str">
        <f t="shared" si="93"/>
        <v/>
      </c>
      <c r="BK330" s="422" t="str">
        <f>IF(E330="","",IF(フラグ管理用!AD324=2,IF(AND(フラグ管理用!E324=2,フラグ管理用!AA324=1),"","error"),""))</f>
        <v/>
      </c>
      <c r="BL330" s="422" t="str">
        <f>IF(E330="","",IF(AND(フラグ管理用!E324=1,フラグ管理用!K324=1,H330&lt;&gt;"妊娠出産子育て支援交付金"),"error",""))</f>
        <v/>
      </c>
      <c r="BM330" s="422"/>
      <c r="BN330" s="422" t="str">
        <f t="shared" si="94"/>
        <v/>
      </c>
      <c r="BO330" s="422" t="str">
        <f>IF(E330="","",IF(フラグ管理用!AF324=29,"error",IF(AND(フラグ管理用!AO324="事業始期_通常",フラグ管理用!AF324&lt;17),"error",IF(AND(フラグ管理用!AO324="事業始期_補助",フラグ管理用!AF324&lt;14),"error",""))))</f>
        <v/>
      </c>
      <c r="BP330" s="422" t="str">
        <f t="shared" si="95"/>
        <v/>
      </c>
      <c r="BQ330" s="422" t="str">
        <f>IF(E330="","",IF(AND(フラグ管理用!AP324="事業終期_通常",OR(フラグ管理用!AG324&lt;17,フラグ管理用!AG324&gt;28)),"error",IF(AND(フラグ管理用!AP324="事業終期_基金",フラグ管理用!AG324&lt;17),"error","")))</f>
        <v/>
      </c>
      <c r="BR330" s="422" t="str">
        <f>IF(E330="","",IF(VLOOKUP(AF330,―!$X$2:$Y$30,2,FALSE)&lt;=VLOOKUP(AG330,―!$X$2:$Y$30,2,FALSE),"","error"))</f>
        <v/>
      </c>
      <c r="BS330" s="422" t="str">
        <f t="shared" si="96"/>
        <v/>
      </c>
      <c r="BT330" s="422" t="str">
        <f t="shared" si="97"/>
        <v/>
      </c>
      <c r="BU330" s="422" t="str">
        <f>IF(E330="","",IF(AND(フラグ管理用!AQ324="予算区分_地単_通常",フラグ管理用!AL324&gt;3),"error",IF(AND(フラグ管理用!AQ324="予算区分_地単_検査等",フラグ管理用!AL324&gt;6),"error",IF(AND(フラグ管理用!AQ324="予算区分_補助",フラグ管理用!AL324&lt;7),"error",""))))</f>
        <v/>
      </c>
      <c r="BV330" s="452" t="str">
        <f>フラグ管理用!AW324</f>
        <v/>
      </c>
      <c r="BW330" s="457" t="str">
        <f t="shared" si="98"/>
        <v/>
      </c>
    </row>
    <row r="331" spans="1:75">
      <c r="A331" s="6"/>
      <c r="B331" s="14"/>
      <c r="C331" s="40">
        <v>301</v>
      </c>
      <c r="D331" s="50"/>
      <c r="E331" s="57"/>
      <c r="F331" s="57"/>
      <c r="G331" s="78"/>
      <c r="H331" s="86"/>
      <c r="I331" s="96" t="str">
        <f>IF(E331="補",VLOOKUP(H331,'事業名一覧 '!$A$3:$C$55,3,FALSE),"")</f>
        <v/>
      </c>
      <c r="J331" s="112"/>
      <c r="K331" s="112"/>
      <c r="L331" s="112"/>
      <c r="M331" s="112"/>
      <c r="N331" s="112"/>
      <c r="O331" s="112"/>
      <c r="P331" s="86"/>
      <c r="Q331" s="181" t="str">
        <f t="shared" si="86"/>
        <v/>
      </c>
      <c r="R331" s="194" t="str">
        <f t="shared" si="100"/>
        <v/>
      </c>
      <c r="S331" s="202"/>
      <c r="T331" s="213"/>
      <c r="U331" s="213"/>
      <c r="V331" s="213"/>
      <c r="W331" s="235"/>
      <c r="X331" s="235"/>
      <c r="Y331" s="213"/>
      <c r="Z331" s="213"/>
      <c r="AA331" s="86"/>
      <c r="AB331" s="112"/>
      <c r="AC331" s="112"/>
      <c r="AD331" s="112"/>
      <c r="AE331" s="57"/>
      <c r="AF331" s="57"/>
      <c r="AG331" s="57"/>
      <c r="AH331" s="321"/>
      <c r="AI331" s="321"/>
      <c r="AJ331" s="86"/>
      <c r="AK331" s="86"/>
      <c r="AL331" s="354"/>
      <c r="AM331" s="372"/>
      <c r="AN331" s="381"/>
      <c r="AO331" s="392" t="str">
        <f t="shared" si="87"/>
        <v/>
      </c>
      <c r="AP331" s="397" t="str">
        <f t="shared" si="101"/>
        <v/>
      </c>
      <c r="AQ331" s="402" t="str">
        <f t="shared" si="99"/>
        <v/>
      </c>
      <c r="AR331" s="407" t="str">
        <f>IF(E331="","",IF(AND(フラグ管理用!G325=2,フラグ管理用!F325=1),"error",""))</f>
        <v/>
      </c>
      <c r="AS331" s="407" t="str">
        <f>IF(E331="","",IF(AND(フラグ管理用!G325=2,フラグ管理用!E325=1),"error",""))</f>
        <v/>
      </c>
      <c r="AT331" s="415" t="str">
        <f t="shared" si="102"/>
        <v/>
      </c>
      <c r="AU331" s="422" t="str">
        <f>IF(E331="","",IF(フラグ管理用!AX325=1,"",IF(AND(フラグ管理用!E325=1,フラグ管理用!J325=1),"",IF(AND(フラグ管理用!E325=2,フラグ管理用!F325=1,フラグ管理用!J325=1),"",IF(AND(フラグ管理用!E325=2,フラグ管理用!F325=2,フラグ管理用!G325=1),"",IF(AND(フラグ管理用!E325=2,フラグ管理用!F325=2,フラグ管理用!G325=2,フラグ管理用!K325=1),"","error"))))))</f>
        <v/>
      </c>
      <c r="AV331" s="428" t="str">
        <f t="shared" si="103"/>
        <v/>
      </c>
      <c r="AW331" s="428" t="str">
        <f t="shared" si="88"/>
        <v/>
      </c>
      <c r="AX331" s="428" t="str">
        <f t="shared" si="89"/>
        <v/>
      </c>
      <c r="AY331" s="428" t="str">
        <f>IF(E331="","",IF(AND(フラグ管理用!J325=1,フラグ管理用!O325=1),"",IF(AND(フラグ管理用!K325=1,フラグ管理用!O325&gt;1,フラグ管理用!G325=1),"","error")))</f>
        <v/>
      </c>
      <c r="AZ331" s="428" t="str">
        <f>IF(E331="","",IF(AND(フラグ管理用!O325=10,ISBLANK(P331)=FALSE),"",IF(AND(フラグ管理用!O325&lt;10,ISBLANK(P331)=TRUE),"","error")))</f>
        <v/>
      </c>
      <c r="BA331" s="422" t="str">
        <f t="shared" si="90"/>
        <v/>
      </c>
      <c r="BB331" s="422" t="str">
        <f t="shared" si="104"/>
        <v/>
      </c>
      <c r="BC331" s="422" t="str">
        <f>IF(E331="","",IF(AND(フラグ管理用!F325=2,フラグ管理用!J325=1),IF(OR(U331&lt;&gt;0,V331&lt;&gt;0,W331&lt;&gt;0,X331&lt;&gt;0),"error",""),""))</f>
        <v/>
      </c>
      <c r="BD331" s="422" t="str">
        <f>IF(E331="","",IF(AND(フラグ管理用!K325=1,フラグ管理用!G325=1),IF(OR(S331&lt;&gt;0,T331&lt;&gt;0,W331&lt;&gt;0,X331&lt;&gt;0),"error",""),""))</f>
        <v/>
      </c>
      <c r="BE331" s="422" t="str">
        <f t="shared" si="105"/>
        <v/>
      </c>
      <c r="BF331" s="422" t="str">
        <f t="shared" si="106"/>
        <v/>
      </c>
      <c r="BG331" s="422"/>
      <c r="BH331" s="422" t="str">
        <f t="shared" si="91"/>
        <v/>
      </c>
      <c r="BI331" s="422" t="str">
        <f t="shared" si="92"/>
        <v/>
      </c>
      <c r="BJ331" s="422" t="str">
        <f t="shared" si="93"/>
        <v/>
      </c>
      <c r="BK331" s="422" t="str">
        <f>IF(E331="","",IF(フラグ管理用!AD325=2,IF(AND(フラグ管理用!E325=2,フラグ管理用!AA325=1),"","error"),""))</f>
        <v/>
      </c>
      <c r="BL331" s="422" t="str">
        <f>IF(E331="","",IF(AND(フラグ管理用!E325=1,フラグ管理用!K325=1,H331&lt;&gt;"妊娠出産子育て支援交付金"),"error",""))</f>
        <v/>
      </c>
      <c r="BM331" s="422"/>
      <c r="BN331" s="422" t="str">
        <f t="shared" si="94"/>
        <v/>
      </c>
      <c r="BO331" s="422" t="str">
        <f>IF(E331="","",IF(フラグ管理用!AF325=29,"error",IF(AND(フラグ管理用!AO325="事業始期_通常",フラグ管理用!AF325&lt;17),"error",IF(AND(フラグ管理用!AO325="事業始期_補助",フラグ管理用!AF325&lt;14),"error",""))))</f>
        <v/>
      </c>
      <c r="BP331" s="422" t="str">
        <f t="shared" si="95"/>
        <v/>
      </c>
      <c r="BQ331" s="422" t="str">
        <f>IF(E331="","",IF(AND(フラグ管理用!AP325="事業終期_通常",OR(フラグ管理用!AG325&lt;17,フラグ管理用!AG325&gt;28)),"error",IF(AND(フラグ管理用!AP325="事業終期_基金",フラグ管理用!AG325&lt;17),"error","")))</f>
        <v/>
      </c>
      <c r="BR331" s="422" t="str">
        <f>IF(E331="","",IF(VLOOKUP(AF331,―!$X$2:$Y$30,2,FALSE)&lt;=VLOOKUP(AG331,―!$X$2:$Y$30,2,FALSE),"","error"))</f>
        <v/>
      </c>
      <c r="BS331" s="422" t="str">
        <f t="shared" si="96"/>
        <v/>
      </c>
      <c r="BT331" s="422" t="str">
        <f t="shared" si="97"/>
        <v/>
      </c>
      <c r="BU331" s="422" t="str">
        <f>IF(E331="","",IF(AND(フラグ管理用!AQ325="予算区分_地単_通常",フラグ管理用!AL325&gt;3),"error",IF(AND(フラグ管理用!AQ325="予算区分_地単_検査等",フラグ管理用!AL325&gt;6),"error",IF(AND(フラグ管理用!AQ325="予算区分_補助",フラグ管理用!AL325&lt;7),"error",""))))</f>
        <v/>
      </c>
      <c r="BV331" s="452" t="str">
        <f>フラグ管理用!AW325</f>
        <v/>
      </c>
      <c r="BW331" s="457" t="str">
        <f t="shared" si="98"/>
        <v/>
      </c>
    </row>
    <row r="332" spans="1:75">
      <c r="A332" s="6"/>
      <c r="B332" s="14"/>
      <c r="C332" s="40">
        <v>302</v>
      </c>
      <c r="D332" s="50"/>
      <c r="E332" s="57"/>
      <c r="F332" s="57"/>
      <c r="G332" s="78"/>
      <c r="H332" s="86"/>
      <c r="I332" s="96" t="str">
        <f>IF(E332="補",VLOOKUP(H332,'事業名一覧 '!$A$3:$C$55,3,FALSE),"")</f>
        <v/>
      </c>
      <c r="J332" s="112"/>
      <c r="K332" s="112"/>
      <c r="L332" s="112"/>
      <c r="M332" s="112"/>
      <c r="N332" s="112"/>
      <c r="O332" s="112"/>
      <c r="P332" s="86"/>
      <c r="Q332" s="181" t="str">
        <f t="shared" si="86"/>
        <v/>
      </c>
      <c r="R332" s="194" t="str">
        <f t="shared" si="100"/>
        <v/>
      </c>
      <c r="S332" s="202"/>
      <c r="T332" s="213"/>
      <c r="U332" s="213"/>
      <c r="V332" s="213"/>
      <c r="W332" s="235"/>
      <c r="X332" s="235"/>
      <c r="Y332" s="213"/>
      <c r="Z332" s="213"/>
      <c r="AA332" s="86"/>
      <c r="AB332" s="112"/>
      <c r="AC332" s="112"/>
      <c r="AD332" s="112"/>
      <c r="AE332" s="57"/>
      <c r="AF332" s="57"/>
      <c r="AG332" s="57"/>
      <c r="AH332" s="321"/>
      <c r="AI332" s="321"/>
      <c r="AJ332" s="86"/>
      <c r="AK332" s="86"/>
      <c r="AL332" s="354"/>
      <c r="AM332" s="372"/>
      <c r="AN332" s="381"/>
      <c r="AO332" s="392" t="str">
        <f t="shared" si="87"/>
        <v/>
      </c>
      <c r="AP332" s="397" t="str">
        <f t="shared" si="101"/>
        <v/>
      </c>
      <c r="AQ332" s="402" t="str">
        <f t="shared" si="99"/>
        <v/>
      </c>
      <c r="AR332" s="407" t="str">
        <f>IF(E332="","",IF(AND(フラグ管理用!G326=2,フラグ管理用!F326=1),"error",""))</f>
        <v/>
      </c>
      <c r="AS332" s="407" t="str">
        <f>IF(E332="","",IF(AND(フラグ管理用!G326=2,フラグ管理用!E326=1),"error",""))</f>
        <v/>
      </c>
      <c r="AT332" s="415" t="str">
        <f t="shared" si="102"/>
        <v/>
      </c>
      <c r="AU332" s="422" t="str">
        <f>IF(E332="","",IF(フラグ管理用!AX326=1,"",IF(AND(フラグ管理用!E326=1,フラグ管理用!J326=1),"",IF(AND(フラグ管理用!E326=2,フラグ管理用!F326=1,フラグ管理用!J326=1),"",IF(AND(フラグ管理用!E326=2,フラグ管理用!F326=2,フラグ管理用!G326=1),"",IF(AND(フラグ管理用!E326=2,フラグ管理用!F326=2,フラグ管理用!G326=2,フラグ管理用!K326=1),"","error"))))))</f>
        <v/>
      </c>
      <c r="AV332" s="428" t="str">
        <f t="shared" si="103"/>
        <v/>
      </c>
      <c r="AW332" s="428" t="str">
        <f t="shared" si="88"/>
        <v/>
      </c>
      <c r="AX332" s="428" t="str">
        <f t="shared" si="89"/>
        <v/>
      </c>
      <c r="AY332" s="428" t="str">
        <f>IF(E332="","",IF(AND(フラグ管理用!J326=1,フラグ管理用!O326=1),"",IF(AND(フラグ管理用!K326=1,フラグ管理用!O326&gt;1,フラグ管理用!G326=1),"","error")))</f>
        <v/>
      </c>
      <c r="AZ332" s="428" t="str">
        <f>IF(E332="","",IF(AND(フラグ管理用!O326=10,ISBLANK(P332)=FALSE),"",IF(AND(フラグ管理用!O326&lt;10,ISBLANK(P332)=TRUE),"","error")))</f>
        <v/>
      </c>
      <c r="BA332" s="422" t="str">
        <f t="shared" si="90"/>
        <v/>
      </c>
      <c r="BB332" s="422" t="str">
        <f t="shared" si="104"/>
        <v/>
      </c>
      <c r="BC332" s="422" t="str">
        <f>IF(E332="","",IF(AND(フラグ管理用!F326=2,フラグ管理用!J326=1),IF(OR(U332&lt;&gt;0,V332&lt;&gt;0,W332&lt;&gt;0,X332&lt;&gt;0),"error",""),""))</f>
        <v/>
      </c>
      <c r="BD332" s="422" t="str">
        <f>IF(E332="","",IF(AND(フラグ管理用!K326=1,フラグ管理用!G326=1),IF(OR(S332&lt;&gt;0,T332&lt;&gt;0,W332&lt;&gt;0,X332&lt;&gt;0),"error",""),""))</f>
        <v/>
      </c>
      <c r="BE332" s="422" t="str">
        <f t="shared" si="105"/>
        <v/>
      </c>
      <c r="BF332" s="422" t="str">
        <f t="shared" si="106"/>
        <v/>
      </c>
      <c r="BG332" s="422"/>
      <c r="BH332" s="422" t="str">
        <f t="shared" si="91"/>
        <v/>
      </c>
      <c r="BI332" s="422" t="str">
        <f t="shared" si="92"/>
        <v/>
      </c>
      <c r="BJ332" s="422" t="str">
        <f t="shared" si="93"/>
        <v/>
      </c>
      <c r="BK332" s="422" t="str">
        <f>IF(E332="","",IF(フラグ管理用!AD326=2,IF(AND(フラグ管理用!E326=2,フラグ管理用!AA326=1),"","error"),""))</f>
        <v/>
      </c>
      <c r="BL332" s="422" t="str">
        <f>IF(E332="","",IF(AND(フラグ管理用!E326=1,フラグ管理用!K326=1,H332&lt;&gt;"妊娠出産子育て支援交付金"),"error",""))</f>
        <v/>
      </c>
      <c r="BM332" s="422"/>
      <c r="BN332" s="422" t="str">
        <f t="shared" si="94"/>
        <v/>
      </c>
      <c r="BO332" s="422" t="str">
        <f>IF(E332="","",IF(フラグ管理用!AF326=29,"error",IF(AND(フラグ管理用!AO326="事業始期_通常",フラグ管理用!AF326&lt;17),"error",IF(AND(フラグ管理用!AO326="事業始期_補助",フラグ管理用!AF326&lt;14),"error",""))))</f>
        <v/>
      </c>
      <c r="BP332" s="422" t="str">
        <f t="shared" si="95"/>
        <v/>
      </c>
      <c r="BQ332" s="422" t="str">
        <f>IF(E332="","",IF(AND(フラグ管理用!AP326="事業終期_通常",OR(フラグ管理用!AG326&lt;17,フラグ管理用!AG326&gt;28)),"error",IF(AND(フラグ管理用!AP326="事業終期_基金",フラグ管理用!AG326&lt;17),"error","")))</f>
        <v/>
      </c>
      <c r="BR332" s="422" t="str">
        <f>IF(E332="","",IF(VLOOKUP(AF332,―!$X$2:$Y$30,2,FALSE)&lt;=VLOOKUP(AG332,―!$X$2:$Y$30,2,FALSE),"","error"))</f>
        <v/>
      </c>
      <c r="BS332" s="422" t="str">
        <f t="shared" si="96"/>
        <v/>
      </c>
      <c r="BT332" s="422" t="str">
        <f t="shared" si="97"/>
        <v/>
      </c>
      <c r="BU332" s="422" t="str">
        <f>IF(E332="","",IF(AND(フラグ管理用!AQ326="予算区分_地単_通常",フラグ管理用!AL326&gt;3),"error",IF(AND(フラグ管理用!AQ326="予算区分_地単_検査等",フラグ管理用!AL326&gt;6),"error",IF(AND(フラグ管理用!AQ326="予算区分_補助",フラグ管理用!AL326&lt;7),"error",""))))</f>
        <v/>
      </c>
      <c r="BV332" s="452" t="str">
        <f>フラグ管理用!AW326</f>
        <v/>
      </c>
      <c r="BW332" s="457" t="str">
        <f t="shared" si="98"/>
        <v/>
      </c>
    </row>
    <row r="333" spans="1:75">
      <c r="A333" s="6"/>
      <c r="B333" s="14"/>
      <c r="C333" s="40">
        <v>303</v>
      </c>
      <c r="D333" s="50"/>
      <c r="E333" s="57"/>
      <c r="F333" s="57"/>
      <c r="G333" s="78"/>
      <c r="H333" s="86"/>
      <c r="I333" s="96" t="str">
        <f>IF(E333="補",VLOOKUP(H333,'事業名一覧 '!$A$3:$C$55,3,FALSE),"")</f>
        <v/>
      </c>
      <c r="J333" s="112"/>
      <c r="K333" s="112"/>
      <c r="L333" s="112"/>
      <c r="M333" s="112"/>
      <c r="N333" s="112"/>
      <c r="O333" s="112"/>
      <c r="P333" s="86"/>
      <c r="Q333" s="181" t="str">
        <f t="shared" si="86"/>
        <v/>
      </c>
      <c r="R333" s="194" t="str">
        <f t="shared" si="100"/>
        <v/>
      </c>
      <c r="S333" s="202"/>
      <c r="T333" s="213"/>
      <c r="U333" s="213"/>
      <c r="V333" s="213"/>
      <c r="W333" s="235"/>
      <c r="X333" s="235"/>
      <c r="Y333" s="213"/>
      <c r="Z333" s="213"/>
      <c r="AA333" s="86"/>
      <c r="AB333" s="112"/>
      <c r="AC333" s="112"/>
      <c r="AD333" s="112"/>
      <c r="AE333" s="57"/>
      <c r="AF333" s="57"/>
      <c r="AG333" s="57"/>
      <c r="AH333" s="321"/>
      <c r="AI333" s="321"/>
      <c r="AJ333" s="86"/>
      <c r="AK333" s="86"/>
      <c r="AL333" s="354"/>
      <c r="AM333" s="372"/>
      <c r="AN333" s="381"/>
      <c r="AO333" s="392" t="str">
        <f t="shared" si="87"/>
        <v/>
      </c>
      <c r="AP333" s="397" t="str">
        <f t="shared" si="101"/>
        <v/>
      </c>
      <c r="AQ333" s="402" t="str">
        <f t="shared" si="99"/>
        <v/>
      </c>
      <c r="AR333" s="407" t="str">
        <f>IF(E333="","",IF(AND(フラグ管理用!G327=2,フラグ管理用!F327=1),"error",""))</f>
        <v/>
      </c>
      <c r="AS333" s="407" t="str">
        <f>IF(E333="","",IF(AND(フラグ管理用!G327=2,フラグ管理用!E327=1),"error",""))</f>
        <v/>
      </c>
      <c r="AT333" s="415" t="str">
        <f t="shared" si="102"/>
        <v/>
      </c>
      <c r="AU333" s="422" t="str">
        <f>IF(E333="","",IF(フラグ管理用!AX327=1,"",IF(AND(フラグ管理用!E327=1,フラグ管理用!J327=1),"",IF(AND(フラグ管理用!E327=2,フラグ管理用!F327=1,フラグ管理用!J327=1),"",IF(AND(フラグ管理用!E327=2,フラグ管理用!F327=2,フラグ管理用!G327=1),"",IF(AND(フラグ管理用!E327=2,フラグ管理用!F327=2,フラグ管理用!G327=2,フラグ管理用!K327=1),"","error"))))))</f>
        <v/>
      </c>
      <c r="AV333" s="428" t="str">
        <f t="shared" si="103"/>
        <v/>
      </c>
      <c r="AW333" s="428" t="str">
        <f t="shared" si="88"/>
        <v/>
      </c>
      <c r="AX333" s="428" t="str">
        <f t="shared" si="89"/>
        <v/>
      </c>
      <c r="AY333" s="428" t="str">
        <f>IF(E333="","",IF(AND(フラグ管理用!J327=1,フラグ管理用!O327=1),"",IF(AND(フラグ管理用!K327=1,フラグ管理用!O327&gt;1,フラグ管理用!G327=1),"","error")))</f>
        <v/>
      </c>
      <c r="AZ333" s="428" t="str">
        <f>IF(E333="","",IF(AND(フラグ管理用!O327=10,ISBLANK(P333)=FALSE),"",IF(AND(フラグ管理用!O327&lt;10,ISBLANK(P333)=TRUE),"","error")))</f>
        <v/>
      </c>
      <c r="BA333" s="422" t="str">
        <f t="shared" si="90"/>
        <v/>
      </c>
      <c r="BB333" s="422" t="str">
        <f t="shared" si="104"/>
        <v/>
      </c>
      <c r="BC333" s="422" t="str">
        <f>IF(E333="","",IF(AND(フラグ管理用!F327=2,フラグ管理用!J327=1),IF(OR(U333&lt;&gt;0,V333&lt;&gt;0,W333&lt;&gt;0,X333&lt;&gt;0),"error",""),""))</f>
        <v/>
      </c>
      <c r="BD333" s="422" t="str">
        <f>IF(E333="","",IF(AND(フラグ管理用!K327=1,フラグ管理用!G327=1),IF(OR(S333&lt;&gt;0,T333&lt;&gt;0,W333&lt;&gt;0,X333&lt;&gt;0),"error",""),""))</f>
        <v/>
      </c>
      <c r="BE333" s="422" t="str">
        <f t="shared" si="105"/>
        <v/>
      </c>
      <c r="BF333" s="422" t="str">
        <f t="shared" si="106"/>
        <v/>
      </c>
      <c r="BG333" s="422"/>
      <c r="BH333" s="422" t="str">
        <f t="shared" si="91"/>
        <v/>
      </c>
      <c r="BI333" s="422" t="str">
        <f t="shared" si="92"/>
        <v/>
      </c>
      <c r="BJ333" s="422" t="str">
        <f t="shared" si="93"/>
        <v/>
      </c>
      <c r="BK333" s="422" t="str">
        <f>IF(E333="","",IF(フラグ管理用!AD327=2,IF(AND(フラグ管理用!E327=2,フラグ管理用!AA327=1),"","error"),""))</f>
        <v/>
      </c>
      <c r="BL333" s="422" t="str">
        <f>IF(E333="","",IF(AND(フラグ管理用!E327=1,フラグ管理用!K327=1,H333&lt;&gt;"妊娠出産子育て支援交付金"),"error",""))</f>
        <v/>
      </c>
      <c r="BM333" s="422"/>
      <c r="BN333" s="422" t="str">
        <f t="shared" si="94"/>
        <v/>
      </c>
      <c r="BO333" s="422" t="str">
        <f>IF(E333="","",IF(フラグ管理用!AF327=29,"error",IF(AND(フラグ管理用!AO327="事業始期_通常",フラグ管理用!AF327&lt;17),"error",IF(AND(フラグ管理用!AO327="事業始期_補助",フラグ管理用!AF327&lt;14),"error",""))))</f>
        <v/>
      </c>
      <c r="BP333" s="422" t="str">
        <f t="shared" si="95"/>
        <v/>
      </c>
      <c r="BQ333" s="422" t="str">
        <f>IF(E333="","",IF(AND(フラグ管理用!AP327="事業終期_通常",OR(フラグ管理用!AG327&lt;17,フラグ管理用!AG327&gt;28)),"error",IF(AND(フラグ管理用!AP327="事業終期_基金",フラグ管理用!AG327&lt;17),"error","")))</f>
        <v/>
      </c>
      <c r="BR333" s="422" t="str">
        <f>IF(E333="","",IF(VLOOKUP(AF333,―!$X$2:$Y$30,2,FALSE)&lt;=VLOOKUP(AG333,―!$X$2:$Y$30,2,FALSE),"","error"))</f>
        <v/>
      </c>
      <c r="BS333" s="422" t="str">
        <f t="shared" si="96"/>
        <v/>
      </c>
      <c r="BT333" s="422" t="str">
        <f t="shared" si="97"/>
        <v/>
      </c>
      <c r="BU333" s="422" t="str">
        <f>IF(E333="","",IF(AND(フラグ管理用!AQ327="予算区分_地単_通常",フラグ管理用!AL327&gt;3),"error",IF(AND(フラグ管理用!AQ327="予算区分_地単_検査等",フラグ管理用!AL327&gt;6),"error",IF(AND(フラグ管理用!AQ327="予算区分_補助",フラグ管理用!AL327&lt;7),"error",""))))</f>
        <v/>
      </c>
      <c r="BV333" s="452" t="str">
        <f>フラグ管理用!AW327</f>
        <v/>
      </c>
      <c r="BW333" s="457" t="str">
        <f t="shared" si="98"/>
        <v/>
      </c>
    </row>
    <row r="334" spans="1:75">
      <c r="A334" s="6"/>
      <c r="B334" s="14"/>
      <c r="C334" s="40">
        <v>304</v>
      </c>
      <c r="D334" s="50"/>
      <c r="E334" s="57"/>
      <c r="F334" s="57"/>
      <c r="G334" s="78"/>
      <c r="H334" s="86"/>
      <c r="I334" s="96" t="str">
        <f>IF(E334="補",VLOOKUP(H334,'事業名一覧 '!$A$3:$C$55,3,FALSE),"")</f>
        <v/>
      </c>
      <c r="J334" s="112"/>
      <c r="K334" s="112"/>
      <c r="L334" s="112"/>
      <c r="M334" s="112"/>
      <c r="N334" s="112"/>
      <c r="O334" s="112"/>
      <c r="P334" s="86"/>
      <c r="Q334" s="181" t="str">
        <f t="shared" si="86"/>
        <v/>
      </c>
      <c r="R334" s="194" t="str">
        <f t="shared" si="100"/>
        <v/>
      </c>
      <c r="S334" s="202"/>
      <c r="T334" s="213"/>
      <c r="U334" s="213"/>
      <c r="V334" s="213"/>
      <c r="W334" s="235"/>
      <c r="X334" s="235"/>
      <c r="Y334" s="213"/>
      <c r="Z334" s="213"/>
      <c r="AA334" s="86"/>
      <c r="AB334" s="112"/>
      <c r="AC334" s="112"/>
      <c r="AD334" s="112"/>
      <c r="AE334" s="57"/>
      <c r="AF334" s="57"/>
      <c r="AG334" s="57"/>
      <c r="AH334" s="321"/>
      <c r="AI334" s="321"/>
      <c r="AJ334" s="86"/>
      <c r="AK334" s="86"/>
      <c r="AL334" s="354"/>
      <c r="AM334" s="372"/>
      <c r="AN334" s="381"/>
      <c r="AO334" s="392" t="str">
        <f t="shared" si="87"/>
        <v/>
      </c>
      <c r="AP334" s="397" t="str">
        <f t="shared" si="101"/>
        <v/>
      </c>
      <c r="AQ334" s="402" t="str">
        <f t="shared" si="99"/>
        <v/>
      </c>
      <c r="AR334" s="407" t="str">
        <f>IF(E334="","",IF(AND(フラグ管理用!G328=2,フラグ管理用!F328=1),"error",""))</f>
        <v/>
      </c>
      <c r="AS334" s="407" t="str">
        <f>IF(E334="","",IF(AND(フラグ管理用!G328=2,フラグ管理用!E328=1),"error",""))</f>
        <v/>
      </c>
      <c r="AT334" s="415" t="str">
        <f t="shared" si="102"/>
        <v/>
      </c>
      <c r="AU334" s="422" t="str">
        <f>IF(E334="","",IF(フラグ管理用!AX328=1,"",IF(AND(フラグ管理用!E328=1,フラグ管理用!J328=1),"",IF(AND(フラグ管理用!E328=2,フラグ管理用!F328=1,フラグ管理用!J328=1),"",IF(AND(フラグ管理用!E328=2,フラグ管理用!F328=2,フラグ管理用!G328=1),"",IF(AND(フラグ管理用!E328=2,フラグ管理用!F328=2,フラグ管理用!G328=2,フラグ管理用!K328=1),"","error"))))))</f>
        <v/>
      </c>
      <c r="AV334" s="428" t="str">
        <f t="shared" si="103"/>
        <v/>
      </c>
      <c r="AW334" s="428" t="str">
        <f t="shared" si="88"/>
        <v/>
      </c>
      <c r="AX334" s="428" t="str">
        <f t="shared" si="89"/>
        <v/>
      </c>
      <c r="AY334" s="428" t="str">
        <f>IF(E334="","",IF(AND(フラグ管理用!J328=1,フラグ管理用!O328=1),"",IF(AND(フラグ管理用!K328=1,フラグ管理用!O328&gt;1,フラグ管理用!G328=1),"","error")))</f>
        <v/>
      </c>
      <c r="AZ334" s="428" t="str">
        <f>IF(E334="","",IF(AND(フラグ管理用!O328=10,ISBLANK(P334)=FALSE),"",IF(AND(フラグ管理用!O328&lt;10,ISBLANK(P334)=TRUE),"","error")))</f>
        <v/>
      </c>
      <c r="BA334" s="422" t="str">
        <f t="shared" si="90"/>
        <v/>
      </c>
      <c r="BB334" s="422" t="str">
        <f t="shared" si="104"/>
        <v/>
      </c>
      <c r="BC334" s="422" t="str">
        <f>IF(E334="","",IF(AND(フラグ管理用!F328=2,フラグ管理用!J328=1),IF(OR(U334&lt;&gt;0,V334&lt;&gt;0,W334&lt;&gt;0,X334&lt;&gt;0),"error",""),""))</f>
        <v/>
      </c>
      <c r="BD334" s="422" t="str">
        <f>IF(E334="","",IF(AND(フラグ管理用!K328=1,フラグ管理用!G328=1),IF(OR(S334&lt;&gt;0,T334&lt;&gt;0,W334&lt;&gt;0,X334&lt;&gt;0),"error",""),""))</f>
        <v/>
      </c>
      <c r="BE334" s="422" t="str">
        <f t="shared" si="105"/>
        <v/>
      </c>
      <c r="BF334" s="422" t="str">
        <f t="shared" si="106"/>
        <v/>
      </c>
      <c r="BG334" s="422"/>
      <c r="BH334" s="422" t="str">
        <f t="shared" si="91"/>
        <v/>
      </c>
      <c r="BI334" s="422" t="str">
        <f t="shared" si="92"/>
        <v/>
      </c>
      <c r="BJ334" s="422" t="str">
        <f t="shared" si="93"/>
        <v/>
      </c>
      <c r="BK334" s="422" t="str">
        <f>IF(E334="","",IF(フラグ管理用!AD328=2,IF(AND(フラグ管理用!E328=2,フラグ管理用!AA328=1),"","error"),""))</f>
        <v/>
      </c>
      <c r="BL334" s="422" t="str">
        <f>IF(E334="","",IF(AND(フラグ管理用!E328=1,フラグ管理用!K328=1,H334&lt;&gt;"妊娠出産子育て支援交付金"),"error",""))</f>
        <v/>
      </c>
      <c r="BM334" s="422"/>
      <c r="BN334" s="422" t="str">
        <f t="shared" si="94"/>
        <v/>
      </c>
      <c r="BO334" s="422" t="str">
        <f>IF(E334="","",IF(フラグ管理用!AF328=29,"error",IF(AND(フラグ管理用!AO328="事業始期_通常",フラグ管理用!AF328&lt;17),"error",IF(AND(フラグ管理用!AO328="事業始期_補助",フラグ管理用!AF328&lt;14),"error",""))))</f>
        <v/>
      </c>
      <c r="BP334" s="422" t="str">
        <f t="shared" si="95"/>
        <v/>
      </c>
      <c r="BQ334" s="422" t="str">
        <f>IF(E334="","",IF(AND(フラグ管理用!AP328="事業終期_通常",OR(フラグ管理用!AG328&lt;17,フラグ管理用!AG328&gt;28)),"error",IF(AND(フラグ管理用!AP328="事業終期_基金",フラグ管理用!AG328&lt;17),"error","")))</f>
        <v/>
      </c>
      <c r="BR334" s="422" t="str">
        <f>IF(E334="","",IF(VLOOKUP(AF334,―!$X$2:$Y$30,2,FALSE)&lt;=VLOOKUP(AG334,―!$X$2:$Y$30,2,FALSE),"","error"))</f>
        <v/>
      </c>
      <c r="BS334" s="422" t="str">
        <f t="shared" si="96"/>
        <v/>
      </c>
      <c r="BT334" s="422" t="str">
        <f t="shared" si="97"/>
        <v/>
      </c>
      <c r="BU334" s="422" t="str">
        <f>IF(E334="","",IF(AND(フラグ管理用!AQ328="予算区分_地単_通常",フラグ管理用!AL328&gt;3),"error",IF(AND(フラグ管理用!AQ328="予算区分_地単_検査等",フラグ管理用!AL328&gt;6),"error",IF(AND(フラグ管理用!AQ328="予算区分_補助",フラグ管理用!AL328&lt;7),"error",""))))</f>
        <v/>
      </c>
      <c r="BV334" s="452" t="str">
        <f>フラグ管理用!AW328</f>
        <v/>
      </c>
      <c r="BW334" s="457" t="str">
        <f t="shared" si="98"/>
        <v/>
      </c>
    </row>
    <row r="335" spans="1:75">
      <c r="A335" s="6"/>
      <c r="B335" s="14"/>
      <c r="C335" s="40">
        <v>305</v>
      </c>
      <c r="D335" s="50"/>
      <c r="E335" s="57"/>
      <c r="F335" s="57"/>
      <c r="G335" s="78"/>
      <c r="H335" s="86"/>
      <c r="I335" s="96" t="str">
        <f>IF(E335="補",VLOOKUP(H335,'事業名一覧 '!$A$3:$C$55,3,FALSE),"")</f>
        <v/>
      </c>
      <c r="J335" s="112"/>
      <c r="K335" s="112"/>
      <c r="L335" s="112"/>
      <c r="M335" s="112"/>
      <c r="N335" s="112"/>
      <c r="O335" s="112"/>
      <c r="P335" s="86"/>
      <c r="Q335" s="181" t="str">
        <f t="shared" si="86"/>
        <v/>
      </c>
      <c r="R335" s="194" t="str">
        <f t="shared" si="100"/>
        <v/>
      </c>
      <c r="S335" s="202"/>
      <c r="T335" s="213"/>
      <c r="U335" s="213"/>
      <c r="V335" s="213"/>
      <c r="W335" s="235"/>
      <c r="X335" s="235"/>
      <c r="Y335" s="213"/>
      <c r="Z335" s="213"/>
      <c r="AA335" s="86"/>
      <c r="AB335" s="112"/>
      <c r="AC335" s="112"/>
      <c r="AD335" s="112"/>
      <c r="AE335" s="57"/>
      <c r="AF335" s="57"/>
      <c r="AG335" s="57"/>
      <c r="AH335" s="321"/>
      <c r="AI335" s="321"/>
      <c r="AJ335" s="86"/>
      <c r="AK335" s="86"/>
      <c r="AL335" s="354"/>
      <c r="AM335" s="372"/>
      <c r="AN335" s="381"/>
      <c r="AO335" s="392" t="str">
        <f t="shared" si="87"/>
        <v/>
      </c>
      <c r="AP335" s="397" t="str">
        <f t="shared" si="101"/>
        <v/>
      </c>
      <c r="AQ335" s="402" t="str">
        <f t="shared" si="99"/>
        <v/>
      </c>
      <c r="AR335" s="407" t="str">
        <f>IF(E335="","",IF(AND(フラグ管理用!G329=2,フラグ管理用!F329=1),"error",""))</f>
        <v/>
      </c>
      <c r="AS335" s="407" t="str">
        <f>IF(E335="","",IF(AND(フラグ管理用!G329=2,フラグ管理用!E329=1),"error",""))</f>
        <v/>
      </c>
      <c r="AT335" s="415" t="str">
        <f t="shared" si="102"/>
        <v/>
      </c>
      <c r="AU335" s="422" t="str">
        <f>IF(E335="","",IF(フラグ管理用!AX329=1,"",IF(AND(フラグ管理用!E329=1,フラグ管理用!J329=1),"",IF(AND(フラグ管理用!E329=2,フラグ管理用!F329=1,フラグ管理用!J329=1),"",IF(AND(フラグ管理用!E329=2,フラグ管理用!F329=2,フラグ管理用!G329=1),"",IF(AND(フラグ管理用!E329=2,フラグ管理用!F329=2,フラグ管理用!G329=2,フラグ管理用!K329=1),"","error"))))))</f>
        <v/>
      </c>
      <c r="AV335" s="428" t="str">
        <f t="shared" si="103"/>
        <v/>
      </c>
      <c r="AW335" s="428" t="str">
        <f t="shared" si="88"/>
        <v/>
      </c>
      <c r="AX335" s="428" t="str">
        <f t="shared" si="89"/>
        <v/>
      </c>
      <c r="AY335" s="428" t="str">
        <f>IF(E335="","",IF(AND(フラグ管理用!J329=1,フラグ管理用!O329=1),"",IF(AND(フラグ管理用!K329=1,フラグ管理用!O329&gt;1,フラグ管理用!G329=1),"","error")))</f>
        <v/>
      </c>
      <c r="AZ335" s="428" t="str">
        <f>IF(E335="","",IF(AND(フラグ管理用!O329=10,ISBLANK(P335)=FALSE),"",IF(AND(フラグ管理用!O329&lt;10,ISBLANK(P335)=TRUE),"","error")))</f>
        <v/>
      </c>
      <c r="BA335" s="422" t="str">
        <f t="shared" si="90"/>
        <v/>
      </c>
      <c r="BB335" s="422" t="str">
        <f t="shared" si="104"/>
        <v/>
      </c>
      <c r="BC335" s="422" t="str">
        <f>IF(E335="","",IF(AND(フラグ管理用!F329=2,フラグ管理用!J329=1),IF(OR(U335&lt;&gt;0,V335&lt;&gt;0,W335&lt;&gt;0,X335&lt;&gt;0),"error",""),""))</f>
        <v/>
      </c>
      <c r="BD335" s="422" t="str">
        <f>IF(E335="","",IF(AND(フラグ管理用!K329=1,フラグ管理用!G329=1),IF(OR(S335&lt;&gt;0,T335&lt;&gt;0,W335&lt;&gt;0,X335&lt;&gt;0),"error",""),""))</f>
        <v/>
      </c>
      <c r="BE335" s="422" t="str">
        <f t="shared" si="105"/>
        <v/>
      </c>
      <c r="BF335" s="422" t="str">
        <f t="shared" si="106"/>
        <v/>
      </c>
      <c r="BG335" s="422"/>
      <c r="BH335" s="422" t="str">
        <f t="shared" si="91"/>
        <v/>
      </c>
      <c r="BI335" s="422" t="str">
        <f t="shared" si="92"/>
        <v/>
      </c>
      <c r="BJ335" s="422" t="str">
        <f t="shared" si="93"/>
        <v/>
      </c>
      <c r="BK335" s="422" t="str">
        <f>IF(E335="","",IF(フラグ管理用!AD329=2,IF(AND(フラグ管理用!E329=2,フラグ管理用!AA329=1),"","error"),""))</f>
        <v/>
      </c>
      <c r="BL335" s="422" t="str">
        <f>IF(E335="","",IF(AND(フラグ管理用!E329=1,フラグ管理用!K329=1,H335&lt;&gt;"妊娠出産子育て支援交付金"),"error",""))</f>
        <v/>
      </c>
      <c r="BM335" s="422"/>
      <c r="BN335" s="422" t="str">
        <f t="shared" si="94"/>
        <v/>
      </c>
      <c r="BO335" s="422" t="str">
        <f>IF(E335="","",IF(フラグ管理用!AF329=29,"error",IF(AND(フラグ管理用!AO329="事業始期_通常",フラグ管理用!AF329&lt;17),"error",IF(AND(フラグ管理用!AO329="事業始期_補助",フラグ管理用!AF329&lt;14),"error",""))))</f>
        <v/>
      </c>
      <c r="BP335" s="422" t="str">
        <f t="shared" si="95"/>
        <v/>
      </c>
      <c r="BQ335" s="422" t="str">
        <f>IF(E335="","",IF(AND(フラグ管理用!AP329="事業終期_通常",OR(フラグ管理用!AG329&lt;17,フラグ管理用!AG329&gt;28)),"error",IF(AND(フラグ管理用!AP329="事業終期_基金",フラグ管理用!AG329&lt;17),"error","")))</f>
        <v/>
      </c>
      <c r="BR335" s="422" t="str">
        <f>IF(E335="","",IF(VLOOKUP(AF335,―!$X$2:$Y$30,2,FALSE)&lt;=VLOOKUP(AG335,―!$X$2:$Y$30,2,FALSE),"","error"))</f>
        <v/>
      </c>
      <c r="BS335" s="422" t="str">
        <f t="shared" si="96"/>
        <v/>
      </c>
      <c r="BT335" s="422" t="str">
        <f t="shared" si="97"/>
        <v/>
      </c>
      <c r="BU335" s="422" t="str">
        <f>IF(E335="","",IF(AND(フラグ管理用!AQ329="予算区分_地単_通常",フラグ管理用!AL329&gt;3),"error",IF(AND(フラグ管理用!AQ329="予算区分_地単_検査等",フラグ管理用!AL329&gt;6),"error",IF(AND(フラグ管理用!AQ329="予算区分_補助",フラグ管理用!AL329&lt;7),"error",""))))</f>
        <v/>
      </c>
      <c r="BV335" s="452" t="str">
        <f>フラグ管理用!AW329</f>
        <v/>
      </c>
      <c r="BW335" s="457" t="str">
        <f t="shared" si="98"/>
        <v/>
      </c>
    </row>
    <row r="336" spans="1:75">
      <c r="A336" s="6"/>
      <c r="B336" s="14"/>
      <c r="C336" s="40">
        <v>306</v>
      </c>
      <c r="D336" s="50"/>
      <c r="E336" s="57"/>
      <c r="F336" s="57"/>
      <c r="G336" s="78"/>
      <c r="H336" s="86"/>
      <c r="I336" s="96" t="str">
        <f>IF(E336="補",VLOOKUP(H336,'事業名一覧 '!$A$3:$C$55,3,FALSE),"")</f>
        <v/>
      </c>
      <c r="J336" s="112"/>
      <c r="K336" s="112"/>
      <c r="L336" s="112"/>
      <c r="M336" s="112"/>
      <c r="N336" s="112"/>
      <c r="O336" s="112"/>
      <c r="P336" s="86"/>
      <c r="Q336" s="181" t="str">
        <f t="shared" si="86"/>
        <v/>
      </c>
      <c r="R336" s="194" t="str">
        <f t="shared" si="100"/>
        <v/>
      </c>
      <c r="S336" s="202"/>
      <c r="T336" s="213"/>
      <c r="U336" s="213"/>
      <c r="V336" s="213"/>
      <c r="W336" s="235"/>
      <c r="X336" s="235"/>
      <c r="Y336" s="213"/>
      <c r="Z336" s="213"/>
      <c r="AA336" s="86"/>
      <c r="AB336" s="112"/>
      <c r="AC336" s="112"/>
      <c r="AD336" s="112"/>
      <c r="AE336" s="57"/>
      <c r="AF336" s="57"/>
      <c r="AG336" s="57"/>
      <c r="AH336" s="321"/>
      <c r="AI336" s="321"/>
      <c r="AJ336" s="86"/>
      <c r="AK336" s="86"/>
      <c r="AL336" s="354"/>
      <c r="AM336" s="372"/>
      <c r="AN336" s="381"/>
      <c r="AO336" s="392" t="str">
        <f t="shared" si="87"/>
        <v/>
      </c>
      <c r="AP336" s="397" t="str">
        <f t="shared" si="101"/>
        <v/>
      </c>
      <c r="AQ336" s="402" t="str">
        <f t="shared" si="99"/>
        <v/>
      </c>
      <c r="AR336" s="407" t="str">
        <f>IF(E336="","",IF(AND(フラグ管理用!G330=2,フラグ管理用!F330=1),"error",""))</f>
        <v/>
      </c>
      <c r="AS336" s="407" t="str">
        <f>IF(E336="","",IF(AND(フラグ管理用!G330=2,フラグ管理用!E330=1),"error",""))</f>
        <v/>
      </c>
      <c r="AT336" s="415" t="str">
        <f t="shared" si="102"/>
        <v/>
      </c>
      <c r="AU336" s="422" t="str">
        <f>IF(E336="","",IF(フラグ管理用!AX330=1,"",IF(AND(フラグ管理用!E330=1,フラグ管理用!J330=1),"",IF(AND(フラグ管理用!E330=2,フラグ管理用!F330=1,フラグ管理用!J330=1),"",IF(AND(フラグ管理用!E330=2,フラグ管理用!F330=2,フラグ管理用!G330=1),"",IF(AND(フラグ管理用!E330=2,フラグ管理用!F330=2,フラグ管理用!G330=2,フラグ管理用!K330=1),"","error"))))))</f>
        <v/>
      </c>
      <c r="AV336" s="428" t="str">
        <f t="shared" si="103"/>
        <v/>
      </c>
      <c r="AW336" s="428" t="str">
        <f t="shared" si="88"/>
        <v/>
      </c>
      <c r="AX336" s="428" t="str">
        <f t="shared" si="89"/>
        <v/>
      </c>
      <c r="AY336" s="428" t="str">
        <f>IF(E336="","",IF(AND(フラグ管理用!J330=1,フラグ管理用!O330=1),"",IF(AND(フラグ管理用!K330=1,フラグ管理用!O330&gt;1,フラグ管理用!G330=1),"","error")))</f>
        <v/>
      </c>
      <c r="AZ336" s="428" t="str">
        <f>IF(E336="","",IF(AND(フラグ管理用!O330=10,ISBLANK(P336)=FALSE),"",IF(AND(フラグ管理用!O330&lt;10,ISBLANK(P336)=TRUE),"","error")))</f>
        <v/>
      </c>
      <c r="BA336" s="422" t="str">
        <f t="shared" si="90"/>
        <v/>
      </c>
      <c r="BB336" s="422" t="str">
        <f t="shared" si="104"/>
        <v/>
      </c>
      <c r="BC336" s="422" t="str">
        <f>IF(E336="","",IF(AND(フラグ管理用!F330=2,フラグ管理用!J330=1),IF(OR(U336&lt;&gt;0,V336&lt;&gt;0,W336&lt;&gt;0,X336&lt;&gt;0),"error",""),""))</f>
        <v/>
      </c>
      <c r="BD336" s="422" t="str">
        <f>IF(E336="","",IF(AND(フラグ管理用!K330=1,フラグ管理用!G330=1),IF(OR(S336&lt;&gt;0,T336&lt;&gt;0,W336&lt;&gt;0,X336&lt;&gt;0),"error",""),""))</f>
        <v/>
      </c>
      <c r="BE336" s="422" t="str">
        <f t="shared" si="105"/>
        <v/>
      </c>
      <c r="BF336" s="422" t="str">
        <f t="shared" si="106"/>
        <v/>
      </c>
      <c r="BG336" s="422"/>
      <c r="BH336" s="422" t="str">
        <f t="shared" si="91"/>
        <v/>
      </c>
      <c r="BI336" s="422" t="str">
        <f t="shared" si="92"/>
        <v/>
      </c>
      <c r="BJ336" s="422" t="str">
        <f t="shared" si="93"/>
        <v/>
      </c>
      <c r="BK336" s="422" t="str">
        <f>IF(E336="","",IF(フラグ管理用!AD330=2,IF(AND(フラグ管理用!E330=2,フラグ管理用!AA330=1),"","error"),""))</f>
        <v/>
      </c>
      <c r="BL336" s="422" t="str">
        <f>IF(E336="","",IF(AND(フラグ管理用!E330=1,フラグ管理用!K330=1,H336&lt;&gt;"妊娠出産子育て支援交付金"),"error",""))</f>
        <v/>
      </c>
      <c r="BM336" s="422"/>
      <c r="BN336" s="422" t="str">
        <f t="shared" si="94"/>
        <v/>
      </c>
      <c r="BO336" s="422" t="str">
        <f>IF(E336="","",IF(フラグ管理用!AF330=29,"error",IF(AND(フラグ管理用!AO330="事業始期_通常",フラグ管理用!AF330&lt;17),"error",IF(AND(フラグ管理用!AO330="事業始期_補助",フラグ管理用!AF330&lt;14),"error",""))))</f>
        <v/>
      </c>
      <c r="BP336" s="422" t="str">
        <f t="shared" si="95"/>
        <v/>
      </c>
      <c r="BQ336" s="422" t="str">
        <f>IF(E336="","",IF(AND(フラグ管理用!AP330="事業終期_通常",OR(フラグ管理用!AG330&lt;17,フラグ管理用!AG330&gt;28)),"error",IF(AND(フラグ管理用!AP330="事業終期_基金",フラグ管理用!AG330&lt;17),"error","")))</f>
        <v/>
      </c>
      <c r="BR336" s="422" t="str">
        <f>IF(E336="","",IF(VLOOKUP(AF336,―!$X$2:$Y$30,2,FALSE)&lt;=VLOOKUP(AG336,―!$X$2:$Y$30,2,FALSE),"","error"))</f>
        <v/>
      </c>
      <c r="BS336" s="422" t="str">
        <f t="shared" si="96"/>
        <v/>
      </c>
      <c r="BT336" s="422" t="str">
        <f t="shared" si="97"/>
        <v/>
      </c>
      <c r="BU336" s="422" t="str">
        <f>IF(E336="","",IF(AND(フラグ管理用!AQ330="予算区分_地単_通常",フラグ管理用!AL330&gt;3),"error",IF(AND(フラグ管理用!AQ330="予算区分_地単_検査等",フラグ管理用!AL330&gt;6),"error",IF(AND(フラグ管理用!AQ330="予算区分_補助",フラグ管理用!AL330&lt;7),"error",""))))</f>
        <v/>
      </c>
      <c r="BV336" s="452" t="str">
        <f>フラグ管理用!AW330</f>
        <v/>
      </c>
      <c r="BW336" s="457" t="str">
        <f t="shared" si="98"/>
        <v/>
      </c>
    </row>
    <row r="337" spans="1:75">
      <c r="A337" s="6"/>
      <c r="B337" s="14"/>
      <c r="C337" s="40">
        <v>307</v>
      </c>
      <c r="D337" s="50"/>
      <c r="E337" s="57"/>
      <c r="F337" s="57"/>
      <c r="G337" s="78"/>
      <c r="H337" s="86"/>
      <c r="I337" s="96" t="str">
        <f>IF(E337="補",VLOOKUP(H337,'事業名一覧 '!$A$3:$C$55,3,FALSE),"")</f>
        <v/>
      </c>
      <c r="J337" s="112"/>
      <c r="K337" s="112"/>
      <c r="L337" s="112"/>
      <c r="M337" s="112"/>
      <c r="N337" s="112"/>
      <c r="O337" s="112"/>
      <c r="P337" s="86"/>
      <c r="Q337" s="181" t="str">
        <f t="shared" si="86"/>
        <v/>
      </c>
      <c r="R337" s="194" t="str">
        <f t="shared" si="100"/>
        <v/>
      </c>
      <c r="S337" s="202"/>
      <c r="T337" s="213"/>
      <c r="U337" s="213"/>
      <c r="V337" s="213"/>
      <c r="W337" s="235"/>
      <c r="X337" s="235"/>
      <c r="Y337" s="213"/>
      <c r="Z337" s="213"/>
      <c r="AA337" s="86"/>
      <c r="AB337" s="112"/>
      <c r="AC337" s="112"/>
      <c r="AD337" s="112"/>
      <c r="AE337" s="57"/>
      <c r="AF337" s="57"/>
      <c r="AG337" s="57"/>
      <c r="AH337" s="321"/>
      <c r="AI337" s="321"/>
      <c r="AJ337" s="86"/>
      <c r="AK337" s="86"/>
      <c r="AL337" s="354"/>
      <c r="AM337" s="372"/>
      <c r="AN337" s="381"/>
      <c r="AO337" s="392" t="str">
        <f t="shared" si="87"/>
        <v/>
      </c>
      <c r="AP337" s="397" t="str">
        <f t="shared" si="101"/>
        <v/>
      </c>
      <c r="AQ337" s="402" t="str">
        <f t="shared" si="99"/>
        <v/>
      </c>
      <c r="AR337" s="407" t="str">
        <f>IF(E337="","",IF(AND(フラグ管理用!G331=2,フラグ管理用!F331=1),"error",""))</f>
        <v/>
      </c>
      <c r="AS337" s="407" t="str">
        <f>IF(E337="","",IF(AND(フラグ管理用!G331=2,フラグ管理用!E331=1),"error",""))</f>
        <v/>
      </c>
      <c r="AT337" s="415" t="str">
        <f t="shared" si="102"/>
        <v/>
      </c>
      <c r="AU337" s="422" t="str">
        <f>IF(E337="","",IF(フラグ管理用!AX331=1,"",IF(AND(フラグ管理用!E331=1,フラグ管理用!J331=1),"",IF(AND(フラグ管理用!E331=2,フラグ管理用!F331=1,フラグ管理用!J331=1),"",IF(AND(フラグ管理用!E331=2,フラグ管理用!F331=2,フラグ管理用!G331=1),"",IF(AND(フラグ管理用!E331=2,フラグ管理用!F331=2,フラグ管理用!G331=2,フラグ管理用!K331=1),"","error"))))))</f>
        <v/>
      </c>
      <c r="AV337" s="428" t="str">
        <f t="shared" si="103"/>
        <v/>
      </c>
      <c r="AW337" s="428" t="str">
        <f t="shared" si="88"/>
        <v/>
      </c>
      <c r="AX337" s="428" t="str">
        <f t="shared" si="89"/>
        <v/>
      </c>
      <c r="AY337" s="428" t="str">
        <f>IF(E337="","",IF(AND(フラグ管理用!J331=1,フラグ管理用!O331=1),"",IF(AND(フラグ管理用!K331=1,フラグ管理用!O331&gt;1,フラグ管理用!G331=1),"","error")))</f>
        <v/>
      </c>
      <c r="AZ337" s="428" t="str">
        <f>IF(E337="","",IF(AND(フラグ管理用!O331=10,ISBLANK(P337)=FALSE),"",IF(AND(フラグ管理用!O331&lt;10,ISBLANK(P337)=TRUE),"","error")))</f>
        <v/>
      </c>
      <c r="BA337" s="422" t="str">
        <f t="shared" si="90"/>
        <v/>
      </c>
      <c r="BB337" s="422" t="str">
        <f t="shared" si="104"/>
        <v/>
      </c>
      <c r="BC337" s="422" t="str">
        <f>IF(E337="","",IF(AND(フラグ管理用!F331=2,フラグ管理用!J331=1),IF(OR(U337&lt;&gt;0,V337&lt;&gt;0,W337&lt;&gt;0,X337&lt;&gt;0),"error",""),""))</f>
        <v/>
      </c>
      <c r="BD337" s="422" t="str">
        <f>IF(E337="","",IF(AND(フラグ管理用!K331=1,フラグ管理用!G331=1),IF(OR(S337&lt;&gt;0,T337&lt;&gt;0,W337&lt;&gt;0,X337&lt;&gt;0),"error",""),""))</f>
        <v/>
      </c>
      <c r="BE337" s="422" t="str">
        <f t="shared" si="105"/>
        <v/>
      </c>
      <c r="BF337" s="422" t="str">
        <f t="shared" si="106"/>
        <v/>
      </c>
      <c r="BG337" s="422"/>
      <c r="BH337" s="422" t="str">
        <f t="shared" si="91"/>
        <v/>
      </c>
      <c r="BI337" s="422" t="str">
        <f t="shared" si="92"/>
        <v/>
      </c>
      <c r="BJ337" s="422" t="str">
        <f t="shared" si="93"/>
        <v/>
      </c>
      <c r="BK337" s="422" t="str">
        <f>IF(E337="","",IF(フラグ管理用!AD331=2,IF(AND(フラグ管理用!E331=2,フラグ管理用!AA331=1),"","error"),""))</f>
        <v/>
      </c>
      <c r="BL337" s="422" t="str">
        <f>IF(E337="","",IF(AND(フラグ管理用!E331=1,フラグ管理用!K331=1,H337&lt;&gt;"妊娠出産子育て支援交付金"),"error",""))</f>
        <v/>
      </c>
      <c r="BM337" s="422"/>
      <c r="BN337" s="422" t="str">
        <f t="shared" si="94"/>
        <v/>
      </c>
      <c r="BO337" s="422" t="str">
        <f>IF(E337="","",IF(フラグ管理用!AF331=29,"error",IF(AND(フラグ管理用!AO331="事業始期_通常",フラグ管理用!AF331&lt;17),"error",IF(AND(フラグ管理用!AO331="事業始期_補助",フラグ管理用!AF331&lt;14),"error",""))))</f>
        <v/>
      </c>
      <c r="BP337" s="422" t="str">
        <f t="shared" si="95"/>
        <v/>
      </c>
      <c r="BQ337" s="422" t="str">
        <f>IF(E337="","",IF(AND(フラグ管理用!AP331="事業終期_通常",OR(フラグ管理用!AG331&lt;17,フラグ管理用!AG331&gt;28)),"error",IF(AND(フラグ管理用!AP331="事業終期_基金",フラグ管理用!AG331&lt;17),"error","")))</f>
        <v/>
      </c>
      <c r="BR337" s="422" t="str">
        <f>IF(E337="","",IF(VLOOKUP(AF337,―!$X$2:$Y$30,2,FALSE)&lt;=VLOOKUP(AG337,―!$X$2:$Y$30,2,FALSE),"","error"))</f>
        <v/>
      </c>
      <c r="BS337" s="422" t="str">
        <f t="shared" si="96"/>
        <v/>
      </c>
      <c r="BT337" s="422" t="str">
        <f t="shared" si="97"/>
        <v/>
      </c>
      <c r="BU337" s="422" t="str">
        <f>IF(E337="","",IF(AND(フラグ管理用!AQ331="予算区分_地単_通常",フラグ管理用!AL331&gt;3),"error",IF(AND(フラグ管理用!AQ331="予算区分_地単_検査等",フラグ管理用!AL331&gt;6),"error",IF(AND(フラグ管理用!AQ331="予算区分_補助",フラグ管理用!AL331&lt;7),"error",""))))</f>
        <v/>
      </c>
      <c r="BV337" s="452" t="str">
        <f>フラグ管理用!AW331</f>
        <v/>
      </c>
      <c r="BW337" s="457" t="str">
        <f t="shared" si="98"/>
        <v/>
      </c>
    </row>
    <row r="338" spans="1:75">
      <c r="A338" s="6"/>
      <c r="B338" s="14"/>
      <c r="C338" s="40">
        <v>308</v>
      </c>
      <c r="D338" s="50"/>
      <c r="E338" s="57"/>
      <c r="F338" s="57"/>
      <c r="G338" s="78"/>
      <c r="H338" s="86"/>
      <c r="I338" s="96" t="str">
        <f>IF(E338="補",VLOOKUP(H338,'事業名一覧 '!$A$3:$C$55,3,FALSE),"")</f>
        <v/>
      </c>
      <c r="J338" s="112"/>
      <c r="K338" s="112"/>
      <c r="L338" s="112"/>
      <c r="M338" s="112"/>
      <c r="N338" s="112"/>
      <c r="O338" s="112"/>
      <c r="P338" s="86"/>
      <c r="Q338" s="181" t="str">
        <f t="shared" si="86"/>
        <v/>
      </c>
      <c r="R338" s="194" t="str">
        <f t="shared" si="100"/>
        <v/>
      </c>
      <c r="S338" s="202"/>
      <c r="T338" s="213"/>
      <c r="U338" s="213"/>
      <c r="V338" s="213"/>
      <c r="W338" s="235"/>
      <c r="X338" s="235"/>
      <c r="Y338" s="213"/>
      <c r="Z338" s="213"/>
      <c r="AA338" s="86"/>
      <c r="AB338" s="112"/>
      <c r="AC338" s="112"/>
      <c r="AD338" s="112"/>
      <c r="AE338" s="57"/>
      <c r="AF338" s="57"/>
      <c r="AG338" s="57"/>
      <c r="AH338" s="321"/>
      <c r="AI338" s="321"/>
      <c r="AJ338" s="86"/>
      <c r="AK338" s="86"/>
      <c r="AL338" s="354"/>
      <c r="AM338" s="372"/>
      <c r="AN338" s="381"/>
      <c r="AO338" s="392" t="str">
        <f t="shared" si="87"/>
        <v/>
      </c>
      <c r="AP338" s="397" t="str">
        <f t="shared" si="101"/>
        <v/>
      </c>
      <c r="AQ338" s="402" t="str">
        <f t="shared" si="99"/>
        <v/>
      </c>
      <c r="AR338" s="407" t="str">
        <f>IF(E338="","",IF(AND(フラグ管理用!G332=2,フラグ管理用!F332=1),"error",""))</f>
        <v/>
      </c>
      <c r="AS338" s="407" t="str">
        <f>IF(E338="","",IF(AND(フラグ管理用!G332=2,フラグ管理用!E332=1),"error",""))</f>
        <v/>
      </c>
      <c r="AT338" s="415" t="str">
        <f t="shared" si="102"/>
        <v/>
      </c>
      <c r="AU338" s="422" t="str">
        <f>IF(E338="","",IF(フラグ管理用!AX332=1,"",IF(AND(フラグ管理用!E332=1,フラグ管理用!J332=1),"",IF(AND(フラグ管理用!E332=2,フラグ管理用!F332=1,フラグ管理用!J332=1),"",IF(AND(フラグ管理用!E332=2,フラグ管理用!F332=2,フラグ管理用!G332=1),"",IF(AND(フラグ管理用!E332=2,フラグ管理用!F332=2,フラグ管理用!G332=2,フラグ管理用!K332=1),"","error"))))))</f>
        <v/>
      </c>
      <c r="AV338" s="428" t="str">
        <f t="shared" si="103"/>
        <v/>
      </c>
      <c r="AW338" s="428" t="str">
        <f t="shared" si="88"/>
        <v/>
      </c>
      <c r="AX338" s="428" t="str">
        <f t="shared" si="89"/>
        <v/>
      </c>
      <c r="AY338" s="428" t="str">
        <f>IF(E338="","",IF(AND(フラグ管理用!J332=1,フラグ管理用!O332=1),"",IF(AND(フラグ管理用!K332=1,フラグ管理用!O332&gt;1,フラグ管理用!G332=1),"","error")))</f>
        <v/>
      </c>
      <c r="AZ338" s="428" t="str">
        <f>IF(E338="","",IF(AND(フラグ管理用!O332=10,ISBLANK(P338)=FALSE),"",IF(AND(フラグ管理用!O332&lt;10,ISBLANK(P338)=TRUE),"","error")))</f>
        <v/>
      </c>
      <c r="BA338" s="422" t="str">
        <f t="shared" si="90"/>
        <v/>
      </c>
      <c r="BB338" s="422" t="str">
        <f t="shared" si="104"/>
        <v/>
      </c>
      <c r="BC338" s="422" t="str">
        <f>IF(E338="","",IF(AND(フラグ管理用!F332=2,フラグ管理用!J332=1),IF(OR(U338&lt;&gt;0,V338&lt;&gt;0,W338&lt;&gt;0,X338&lt;&gt;0),"error",""),""))</f>
        <v/>
      </c>
      <c r="BD338" s="422" t="str">
        <f>IF(E338="","",IF(AND(フラグ管理用!K332=1,フラグ管理用!G332=1),IF(OR(S338&lt;&gt;0,T338&lt;&gt;0,W338&lt;&gt;0,X338&lt;&gt;0),"error",""),""))</f>
        <v/>
      </c>
      <c r="BE338" s="422" t="str">
        <f t="shared" si="105"/>
        <v/>
      </c>
      <c r="BF338" s="422" t="str">
        <f t="shared" si="106"/>
        <v/>
      </c>
      <c r="BG338" s="422"/>
      <c r="BH338" s="422" t="str">
        <f t="shared" si="91"/>
        <v/>
      </c>
      <c r="BI338" s="422" t="str">
        <f t="shared" si="92"/>
        <v/>
      </c>
      <c r="BJ338" s="422" t="str">
        <f t="shared" si="93"/>
        <v/>
      </c>
      <c r="BK338" s="422" t="str">
        <f>IF(E338="","",IF(フラグ管理用!AD332=2,IF(AND(フラグ管理用!E332=2,フラグ管理用!AA332=1),"","error"),""))</f>
        <v/>
      </c>
      <c r="BL338" s="422" t="str">
        <f>IF(E338="","",IF(AND(フラグ管理用!E332=1,フラグ管理用!K332=1,H338&lt;&gt;"妊娠出産子育て支援交付金"),"error",""))</f>
        <v/>
      </c>
      <c r="BM338" s="422"/>
      <c r="BN338" s="422" t="str">
        <f t="shared" si="94"/>
        <v/>
      </c>
      <c r="BO338" s="422" t="str">
        <f>IF(E338="","",IF(フラグ管理用!AF332=29,"error",IF(AND(フラグ管理用!AO332="事業始期_通常",フラグ管理用!AF332&lt;17),"error",IF(AND(フラグ管理用!AO332="事業始期_補助",フラグ管理用!AF332&lt;14),"error",""))))</f>
        <v/>
      </c>
      <c r="BP338" s="422" t="str">
        <f t="shared" si="95"/>
        <v/>
      </c>
      <c r="BQ338" s="422" t="str">
        <f>IF(E338="","",IF(AND(フラグ管理用!AP332="事業終期_通常",OR(フラグ管理用!AG332&lt;17,フラグ管理用!AG332&gt;28)),"error",IF(AND(フラグ管理用!AP332="事業終期_基金",フラグ管理用!AG332&lt;17),"error","")))</f>
        <v/>
      </c>
      <c r="BR338" s="422" t="str">
        <f>IF(E338="","",IF(VLOOKUP(AF338,―!$X$2:$Y$30,2,FALSE)&lt;=VLOOKUP(AG338,―!$X$2:$Y$30,2,FALSE),"","error"))</f>
        <v/>
      </c>
      <c r="BS338" s="422" t="str">
        <f t="shared" si="96"/>
        <v/>
      </c>
      <c r="BT338" s="422" t="str">
        <f t="shared" si="97"/>
        <v/>
      </c>
      <c r="BU338" s="422" t="str">
        <f>IF(E338="","",IF(AND(フラグ管理用!AQ332="予算区分_地単_通常",フラグ管理用!AL332&gt;3),"error",IF(AND(フラグ管理用!AQ332="予算区分_地単_検査等",フラグ管理用!AL332&gt;6),"error",IF(AND(フラグ管理用!AQ332="予算区分_補助",フラグ管理用!AL332&lt;7),"error",""))))</f>
        <v/>
      </c>
      <c r="BV338" s="452" t="str">
        <f>フラグ管理用!AW332</f>
        <v/>
      </c>
      <c r="BW338" s="457" t="str">
        <f t="shared" si="98"/>
        <v/>
      </c>
    </row>
    <row r="339" spans="1:75">
      <c r="A339" s="6"/>
      <c r="B339" s="14"/>
      <c r="C339" s="40">
        <v>309</v>
      </c>
      <c r="D339" s="50"/>
      <c r="E339" s="57"/>
      <c r="F339" s="57"/>
      <c r="G339" s="78"/>
      <c r="H339" s="86"/>
      <c r="I339" s="96" t="str">
        <f>IF(E339="補",VLOOKUP(H339,'事業名一覧 '!$A$3:$C$55,3,FALSE),"")</f>
        <v/>
      </c>
      <c r="J339" s="112"/>
      <c r="K339" s="112"/>
      <c r="L339" s="112"/>
      <c r="M339" s="112"/>
      <c r="N339" s="112"/>
      <c r="O339" s="112"/>
      <c r="P339" s="86"/>
      <c r="Q339" s="181" t="str">
        <f t="shared" si="86"/>
        <v/>
      </c>
      <c r="R339" s="194" t="str">
        <f t="shared" si="100"/>
        <v/>
      </c>
      <c r="S339" s="202"/>
      <c r="T339" s="213"/>
      <c r="U339" s="213"/>
      <c r="V339" s="213"/>
      <c r="W339" s="235"/>
      <c r="X339" s="235"/>
      <c r="Y339" s="213"/>
      <c r="Z339" s="213"/>
      <c r="AA339" s="86"/>
      <c r="AB339" s="112"/>
      <c r="AC339" s="112"/>
      <c r="AD339" s="112"/>
      <c r="AE339" s="57"/>
      <c r="AF339" s="57"/>
      <c r="AG339" s="57"/>
      <c r="AH339" s="321"/>
      <c r="AI339" s="321"/>
      <c r="AJ339" s="86"/>
      <c r="AK339" s="86"/>
      <c r="AL339" s="354"/>
      <c r="AM339" s="372"/>
      <c r="AN339" s="381"/>
      <c r="AO339" s="392" t="str">
        <f t="shared" si="87"/>
        <v/>
      </c>
      <c r="AP339" s="397" t="str">
        <f t="shared" si="101"/>
        <v/>
      </c>
      <c r="AQ339" s="402" t="str">
        <f t="shared" si="99"/>
        <v/>
      </c>
      <c r="AR339" s="407" t="str">
        <f>IF(E339="","",IF(AND(フラグ管理用!G333=2,フラグ管理用!F333=1),"error",""))</f>
        <v/>
      </c>
      <c r="AS339" s="407" t="str">
        <f>IF(E339="","",IF(AND(フラグ管理用!G333=2,フラグ管理用!E333=1),"error",""))</f>
        <v/>
      </c>
      <c r="AT339" s="415" t="str">
        <f t="shared" si="102"/>
        <v/>
      </c>
      <c r="AU339" s="422" t="str">
        <f>IF(E339="","",IF(フラグ管理用!AX333=1,"",IF(AND(フラグ管理用!E333=1,フラグ管理用!J333=1),"",IF(AND(フラグ管理用!E333=2,フラグ管理用!F333=1,フラグ管理用!J333=1),"",IF(AND(フラグ管理用!E333=2,フラグ管理用!F333=2,フラグ管理用!G333=1),"",IF(AND(フラグ管理用!E333=2,フラグ管理用!F333=2,フラグ管理用!G333=2,フラグ管理用!K333=1),"","error"))))))</f>
        <v/>
      </c>
      <c r="AV339" s="428" t="str">
        <f t="shared" si="103"/>
        <v/>
      </c>
      <c r="AW339" s="428" t="str">
        <f t="shared" si="88"/>
        <v/>
      </c>
      <c r="AX339" s="428" t="str">
        <f t="shared" si="89"/>
        <v/>
      </c>
      <c r="AY339" s="428" t="str">
        <f>IF(E339="","",IF(AND(フラグ管理用!J333=1,フラグ管理用!O333=1),"",IF(AND(フラグ管理用!K333=1,フラグ管理用!O333&gt;1,フラグ管理用!G333=1),"","error")))</f>
        <v/>
      </c>
      <c r="AZ339" s="428" t="str">
        <f>IF(E339="","",IF(AND(フラグ管理用!O333=10,ISBLANK(P339)=FALSE),"",IF(AND(フラグ管理用!O333&lt;10,ISBLANK(P339)=TRUE),"","error")))</f>
        <v/>
      </c>
      <c r="BA339" s="422" t="str">
        <f t="shared" si="90"/>
        <v/>
      </c>
      <c r="BB339" s="422" t="str">
        <f t="shared" si="104"/>
        <v/>
      </c>
      <c r="BC339" s="422" t="str">
        <f>IF(E339="","",IF(AND(フラグ管理用!F333=2,フラグ管理用!J333=1),IF(OR(U339&lt;&gt;0,V339&lt;&gt;0,W339&lt;&gt;0,X339&lt;&gt;0),"error",""),""))</f>
        <v/>
      </c>
      <c r="BD339" s="422" t="str">
        <f>IF(E339="","",IF(AND(フラグ管理用!K333=1,フラグ管理用!G333=1),IF(OR(S339&lt;&gt;0,T339&lt;&gt;0,W339&lt;&gt;0,X339&lt;&gt;0),"error",""),""))</f>
        <v/>
      </c>
      <c r="BE339" s="422" t="str">
        <f t="shared" si="105"/>
        <v/>
      </c>
      <c r="BF339" s="422" t="str">
        <f t="shared" si="106"/>
        <v/>
      </c>
      <c r="BG339" s="422"/>
      <c r="BH339" s="422" t="str">
        <f t="shared" si="91"/>
        <v/>
      </c>
      <c r="BI339" s="422" t="str">
        <f t="shared" si="92"/>
        <v/>
      </c>
      <c r="BJ339" s="422" t="str">
        <f t="shared" si="93"/>
        <v/>
      </c>
      <c r="BK339" s="422" t="str">
        <f>IF(E339="","",IF(フラグ管理用!AD333=2,IF(AND(フラグ管理用!E333=2,フラグ管理用!AA333=1),"","error"),""))</f>
        <v/>
      </c>
      <c r="BL339" s="422" t="str">
        <f>IF(E339="","",IF(AND(フラグ管理用!E333=1,フラグ管理用!K333=1,H339&lt;&gt;"妊娠出産子育て支援交付金"),"error",""))</f>
        <v/>
      </c>
      <c r="BM339" s="422"/>
      <c r="BN339" s="422" t="str">
        <f t="shared" si="94"/>
        <v/>
      </c>
      <c r="BO339" s="422" t="str">
        <f>IF(E339="","",IF(フラグ管理用!AF333=29,"error",IF(AND(フラグ管理用!AO333="事業始期_通常",フラグ管理用!AF333&lt;17),"error",IF(AND(フラグ管理用!AO333="事業始期_補助",フラグ管理用!AF333&lt;14),"error",""))))</f>
        <v/>
      </c>
      <c r="BP339" s="422" t="str">
        <f t="shared" si="95"/>
        <v/>
      </c>
      <c r="BQ339" s="422" t="str">
        <f>IF(E339="","",IF(AND(フラグ管理用!AP333="事業終期_通常",OR(フラグ管理用!AG333&lt;17,フラグ管理用!AG333&gt;28)),"error",IF(AND(フラグ管理用!AP333="事業終期_基金",フラグ管理用!AG333&lt;17),"error","")))</f>
        <v/>
      </c>
      <c r="BR339" s="422" t="str">
        <f>IF(E339="","",IF(VLOOKUP(AF339,―!$X$2:$Y$30,2,FALSE)&lt;=VLOOKUP(AG339,―!$X$2:$Y$30,2,FALSE),"","error"))</f>
        <v/>
      </c>
      <c r="BS339" s="422" t="str">
        <f t="shared" si="96"/>
        <v/>
      </c>
      <c r="BT339" s="422" t="str">
        <f t="shared" si="97"/>
        <v/>
      </c>
      <c r="BU339" s="422" t="str">
        <f>IF(E339="","",IF(AND(フラグ管理用!AQ333="予算区分_地単_通常",フラグ管理用!AL333&gt;3),"error",IF(AND(フラグ管理用!AQ333="予算区分_地単_検査等",フラグ管理用!AL333&gt;6),"error",IF(AND(フラグ管理用!AQ333="予算区分_補助",フラグ管理用!AL333&lt;7),"error",""))))</f>
        <v/>
      </c>
      <c r="BV339" s="452" t="str">
        <f>フラグ管理用!AW333</f>
        <v/>
      </c>
      <c r="BW339" s="457" t="str">
        <f t="shared" si="98"/>
        <v/>
      </c>
    </row>
    <row r="340" spans="1:75">
      <c r="A340" s="6"/>
      <c r="B340" s="14"/>
      <c r="C340" s="40">
        <v>310</v>
      </c>
      <c r="D340" s="50"/>
      <c r="E340" s="57"/>
      <c r="F340" s="57"/>
      <c r="G340" s="78"/>
      <c r="H340" s="86"/>
      <c r="I340" s="96" t="str">
        <f>IF(E340="補",VLOOKUP(H340,'事業名一覧 '!$A$3:$C$55,3,FALSE),"")</f>
        <v/>
      </c>
      <c r="J340" s="112"/>
      <c r="K340" s="112"/>
      <c r="L340" s="112"/>
      <c r="M340" s="112"/>
      <c r="N340" s="112"/>
      <c r="O340" s="112"/>
      <c r="P340" s="86"/>
      <c r="Q340" s="181" t="str">
        <f t="shared" si="86"/>
        <v/>
      </c>
      <c r="R340" s="194" t="str">
        <f t="shared" si="100"/>
        <v/>
      </c>
      <c r="S340" s="202"/>
      <c r="T340" s="213"/>
      <c r="U340" s="213"/>
      <c r="V340" s="213"/>
      <c r="W340" s="235"/>
      <c r="X340" s="235"/>
      <c r="Y340" s="213"/>
      <c r="Z340" s="213"/>
      <c r="AA340" s="86"/>
      <c r="AB340" s="112"/>
      <c r="AC340" s="112"/>
      <c r="AD340" s="112"/>
      <c r="AE340" s="57"/>
      <c r="AF340" s="57"/>
      <c r="AG340" s="57"/>
      <c r="AH340" s="321"/>
      <c r="AI340" s="321"/>
      <c r="AJ340" s="86"/>
      <c r="AK340" s="86"/>
      <c r="AL340" s="354"/>
      <c r="AM340" s="372"/>
      <c r="AN340" s="381"/>
      <c r="AO340" s="392" t="str">
        <f t="shared" si="87"/>
        <v/>
      </c>
      <c r="AP340" s="397" t="str">
        <f t="shared" si="101"/>
        <v/>
      </c>
      <c r="AQ340" s="402" t="str">
        <f t="shared" si="99"/>
        <v/>
      </c>
      <c r="AR340" s="407" t="str">
        <f>IF(E340="","",IF(AND(フラグ管理用!G334=2,フラグ管理用!F334=1),"error",""))</f>
        <v/>
      </c>
      <c r="AS340" s="407" t="str">
        <f>IF(E340="","",IF(AND(フラグ管理用!G334=2,フラグ管理用!E334=1),"error",""))</f>
        <v/>
      </c>
      <c r="AT340" s="415" t="str">
        <f t="shared" si="102"/>
        <v/>
      </c>
      <c r="AU340" s="422" t="str">
        <f>IF(E340="","",IF(フラグ管理用!AX334=1,"",IF(AND(フラグ管理用!E334=1,フラグ管理用!J334=1),"",IF(AND(フラグ管理用!E334=2,フラグ管理用!F334=1,フラグ管理用!J334=1),"",IF(AND(フラグ管理用!E334=2,フラグ管理用!F334=2,フラグ管理用!G334=1),"",IF(AND(フラグ管理用!E334=2,フラグ管理用!F334=2,フラグ管理用!G334=2,フラグ管理用!K334=1),"","error"))))))</f>
        <v/>
      </c>
      <c r="AV340" s="428" t="str">
        <f t="shared" si="103"/>
        <v/>
      </c>
      <c r="AW340" s="428" t="str">
        <f t="shared" si="88"/>
        <v/>
      </c>
      <c r="AX340" s="428" t="str">
        <f t="shared" si="89"/>
        <v/>
      </c>
      <c r="AY340" s="428" t="str">
        <f>IF(E340="","",IF(AND(フラグ管理用!J334=1,フラグ管理用!O334=1),"",IF(AND(フラグ管理用!K334=1,フラグ管理用!O334&gt;1,フラグ管理用!G334=1),"","error")))</f>
        <v/>
      </c>
      <c r="AZ340" s="428" t="str">
        <f>IF(E340="","",IF(AND(フラグ管理用!O334=10,ISBLANK(P340)=FALSE),"",IF(AND(フラグ管理用!O334&lt;10,ISBLANK(P340)=TRUE),"","error")))</f>
        <v/>
      </c>
      <c r="BA340" s="422" t="str">
        <f t="shared" si="90"/>
        <v/>
      </c>
      <c r="BB340" s="422" t="str">
        <f t="shared" si="104"/>
        <v/>
      </c>
      <c r="BC340" s="422" t="str">
        <f>IF(E340="","",IF(AND(フラグ管理用!F334=2,フラグ管理用!J334=1),IF(OR(U340&lt;&gt;0,V340&lt;&gt;0,W340&lt;&gt;0,X340&lt;&gt;0),"error",""),""))</f>
        <v/>
      </c>
      <c r="BD340" s="422" t="str">
        <f>IF(E340="","",IF(AND(フラグ管理用!K334=1,フラグ管理用!G334=1),IF(OR(S340&lt;&gt;0,T340&lt;&gt;0,W340&lt;&gt;0,X340&lt;&gt;0),"error",""),""))</f>
        <v/>
      </c>
      <c r="BE340" s="422" t="str">
        <f t="shared" si="105"/>
        <v/>
      </c>
      <c r="BF340" s="422" t="str">
        <f t="shared" si="106"/>
        <v/>
      </c>
      <c r="BG340" s="422"/>
      <c r="BH340" s="422" t="str">
        <f t="shared" si="91"/>
        <v/>
      </c>
      <c r="BI340" s="422" t="str">
        <f t="shared" si="92"/>
        <v/>
      </c>
      <c r="BJ340" s="422" t="str">
        <f t="shared" si="93"/>
        <v/>
      </c>
      <c r="BK340" s="422" t="str">
        <f>IF(E340="","",IF(フラグ管理用!AD334=2,IF(AND(フラグ管理用!E334=2,フラグ管理用!AA334=1),"","error"),""))</f>
        <v/>
      </c>
      <c r="BL340" s="422" t="str">
        <f>IF(E340="","",IF(AND(フラグ管理用!E334=1,フラグ管理用!K334=1,H340&lt;&gt;"妊娠出産子育て支援交付金"),"error",""))</f>
        <v/>
      </c>
      <c r="BM340" s="422"/>
      <c r="BN340" s="422" t="str">
        <f t="shared" si="94"/>
        <v/>
      </c>
      <c r="BO340" s="422" t="str">
        <f>IF(E340="","",IF(フラグ管理用!AF334=29,"error",IF(AND(フラグ管理用!AO334="事業始期_通常",フラグ管理用!AF334&lt;17),"error",IF(AND(フラグ管理用!AO334="事業始期_補助",フラグ管理用!AF334&lt;14),"error",""))))</f>
        <v/>
      </c>
      <c r="BP340" s="422" t="str">
        <f t="shared" si="95"/>
        <v/>
      </c>
      <c r="BQ340" s="422" t="str">
        <f>IF(E340="","",IF(AND(フラグ管理用!AP334="事業終期_通常",OR(フラグ管理用!AG334&lt;17,フラグ管理用!AG334&gt;28)),"error",IF(AND(フラグ管理用!AP334="事業終期_基金",フラグ管理用!AG334&lt;17),"error","")))</f>
        <v/>
      </c>
      <c r="BR340" s="422" t="str">
        <f>IF(E340="","",IF(VLOOKUP(AF340,―!$X$2:$Y$30,2,FALSE)&lt;=VLOOKUP(AG340,―!$X$2:$Y$30,2,FALSE),"","error"))</f>
        <v/>
      </c>
      <c r="BS340" s="422" t="str">
        <f t="shared" si="96"/>
        <v/>
      </c>
      <c r="BT340" s="422" t="str">
        <f t="shared" si="97"/>
        <v/>
      </c>
      <c r="BU340" s="422" t="str">
        <f>IF(E340="","",IF(AND(フラグ管理用!AQ334="予算区分_地単_通常",フラグ管理用!AL334&gt;3),"error",IF(AND(フラグ管理用!AQ334="予算区分_地単_検査等",フラグ管理用!AL334&gt;6),"error",IF(AND(フラグ管理用!AQ334="予算区分_補助",フラグ管理用!AL334&lt;7),"error",""))))</f>
        <v/>
      </c>
      <c r="BV340" s="452" t="str">
        <f>フラグ管理用!AW334</f>
        <v/>
      </c>
      <c r="BW340" s="457" t="str">
        <f t="shared" si="98"/>
        <v/>
      </c>
    </row>
    <row r="341" spans="1:75">
      <c r="A341" s="6"/>
      <c r="B341" s="14"/>
      <c r="C341" s="40">
        <v>311</v>
      </c>
      <c r="D341" s="50"/>
      <c r="E341" s="57"/>
      <c r="F341" s="57"/>
      <c r="G341" s="78"/>
      <c r="H341" s="86"/>
      <c r="I341" s="96" t="str">
        <f>IF(E341="補",VLOOKUP(H341,'事業名一覧 '!$A$3:$C$55,3,FALSE),"")</f>
        <v/>
      </c>
      <c r="J341" s="112"/>
      <c r="K341" s="112"/>
      <c r="L341" s="112"/>
      <c r="M341" s="112"/>
      <c r="N341" s="112"/>
      <c r="O341" s="112"/>
      <c r="P341" s="86"/>
      <c r="Q341" s="181" t="str">
        <f t="shared" si="86"/>
        <v/>
      </c>
      <c r="R341" s="194" t="str">
        <f t="shared" si="100"/>
        <v/>
      </c>
      <c r="S341" s="202"/>
      <c r="T341" s="213"/>
      <c r="U341" s="213"/>
      <c r="V341" s="213"/>
      <c r="W341" s="235"/>
      <c r="X341" s="235"/>
      <c r="Y341" s="213"/>
      <c r="Z341" s="213"/>
      <c r="AA341" s="86"/>
      <c r="AB341" s="112"/>
      <c r="AC341" s="112"/>
      <c r="AD341" s="112"/>
      <c r="AE341" s="57"/>
      <c r="AF341" s="57"/>
      <c r="AG341" s="57"/>
      <c r="AH341" s="321"/>
      <c r="AI341" s="321"/>
      <c r="AJ341" s="86"/>
      <c r="AK341" s="86"/>
      <c r="AL341" s="354"/>
      <c r="AM341" s="372"/>
      <c r="AN341" s="381"/>
      <c r="AO341" s="392" t="str">
        <f t="shared" si="87"/>
        <v/>
      </c>
      <c r="AP341" s="397" t="str">
        <f t="shared" si="101"/>
        <v/>
      </c>
      <c r="AQ341" s="402" t="str">
        <f t="shared" si="99"/>
        <v/>
      </c>
      <c r="AR341" s="407" t="str">
        <f>IF(E341="","",IF(AND(フラグ管理用!G335=2,フラグ管理用!F335=1),"error",""))</f>
        <v/>
      </c>
      <c r="AS341" s="407" t="str">
        <f>IF(E341="","",IF(AND(フラグ管理用!G335=2,フラグ管理用!E335=1),"error",""))</f>
        <v/>
      </c>
      <c r="AT341" s="415" t="str">
        <f t="shared" si="102"/>
        <v/>
      </c>
      <c r="AU341" s="422" t="str">
        <f>IF(E341="","",IF(フラグ管理用!AX335=1,"",IF(AND(フラグ管理用!E335=1,フラグ管理用!J335=1),"",IF(AND(フラグ管理用!E335=2,フラグ管理用!F335=1,フラグ管理用!J335=1),"",IF(AND(フラグ管理用!E335=2,フラグ管理用!F335=2,フラグ管理用!G335=1),"",IF(AND(フラグ管理用!E335=2,フラグ管理用!F335=2,フラグ管理用!G335=2,フラグ管理用!K335=1),"","error"))))))</f>
        <v/>
      </c>
      <c r="AV341" s="428" t="str">
        <f t="shared" si="103"/>
        <v/>
      </c>
      <c r="AW341" s="428" t="str">
        <f t="shared" si="88"/>
        <v/>
      </c>
      <c r="AX341" s="428" t="str">
        <f t="shared" si="89"/>
        <v/>
      </c>
      <c r="AY341" s="428" t="str">
        <f>IF(E341="","",IF(AND(フラグ管理用!J335=1,フラグ管理用!O335=1),"",IF(AND(フラグ管理用!K335=1,フラグ管理用!O335&gt;1,フラグ管理用!G335=1),"","error")))</f>
        <v/>
      </c>
      <c r="AZ341" s="428" t="str">
        <f>IF(E341="","",IF(AND(フラグ管理用!O335=10,ISBLANK(P341)=FALSE),"",IF(AND(フラグ管理用!O335&lt;10,ISBLANK(P341)=TRUE),"","error")))</f>
        <v/>
      </c>
      <c r="BA341" s="422" t="str">
        <f t="shared" si="90"/>
        <v/>
      </c>
      <c r="BB341" s="422" t="str">
        <f t="shared" si="104"/>
        <v/>
      </c>
      <c r="BC341" s="422" t="str">
        <f>IF(E341="","",IF(AND(フラグ管理用!F335=2,フラグ管理用!J335=1),IF(OR(U341&lt;&gt;0,V341&lt;&gt;0,W341&lt;&gt;0,X341&lt;&gt;0),"error",""),""))</f>
        <v/>
      </c>
      <c r="BD341" s="422" t="str">
        <f>IF(E341="","",IF(AND(フラグ管理用!K335=1,フラグ管理用!G335=1),IF(OR(S341&lt;&gt;0,T341&lt;&gt;0,W341&lt;&gt;0,X341&lt;&gt;0),"error",""),""))</f>
        <v/>
      </c>
      <c r="BE341" s="422" t="str">
        <f t="shared" si="105"/>
        <v/>
      </c>
      <c r="BF341" s="422" t="str">
        <f t="shared" si="106"/>
        <v/>
      </c>
      <c r="BG341" s="422"/>
      <c r="BH341" s="422" t="str">
        <f t="shared" si="91"/>
        <v/>
      </c>
      <c r="BI341" s="422" t="str">
        <f t="shared" si="92"/>
        <v/>
      </c>
      <c r="BJ341" s="422" t="str">
        <f t="shared" si="93"/>
        <v/>
      </c>
      <c r="BK341" s="422" t="str">
        <f>IF(E341="","",IF(フラグ管理用!AD335=2,IF(AND(フラグ管理用!E335=2,フラグ管理用!AA335=1),"","error"),""))</f>
        <v/>
      </c>
      <c r="BL341" s="422" t="str">
        <f>IF(E341="","",IF(AND(フラグ管理用!E335=1,フラグ管理用!K335=1,H341&lt;&gt;"妊娠出産子育て支援交付金"),"error",""))</f>
        <v/>
      </c>
      <c r="BM341" s="422"/>
      <c r="BN341" s="422" t="str">
        <f t="shared" si="94"/>
        <v/>
      </c>
      <c r="BO341" s="422" t="str">
        <f>IF(E341="","",IF(フラグ管理用!AF335=29,"error",IF(AND(フラグ管理用!AO335="事業始期_通常",フラグ管理用!AF335&lt;17),"error",IF(AND(フラグ管理用!AO335="事業始期_補助",フラグ管理用!AF335&lt;14),"error",""))))</f>
        <v/>
      </c>
      <c r="BP341" s="422" t="str">
        <f t="shared" si="95"/>
        <v/>
      </c>
      <c r="BQ341" s="422" t="str">
        <f>IF(E341="","",IF(AND(フラグ管理用!AP335="事業終期_通常",OR(フラグ管理用!AG335&lt;17,フラグ管理用!AG335&gt;28)),"error",IF(AND(フラグ管理用!AP335="事業終期_基金",フラグ管理用!AG335&lt;17),"error","")))</f>
        <v/>
      </c>
      <c r="BR341" s="422" t="str">
        <f>IF(E341="","",IF(VLOOKUP(AF341,―!$X$2:$Y$30,2,FALSE)&lt;=VLOOKUP(AG341,―!$X$2:$Y$30,2,FALSE),"","error"))</f>
        <v/>
      </c>
      <c r="BS341" s="422" t="str">
        <f t="shared" si="96"/>
        <v/>
      </c>
      <c r="BT341" s="422" t="str">
        <f t="shared" si="97"/>
        <v/>
      </c>
      <c r="BU341" s="422" t="str">
        <f>IF(E341="","",IF(AND(フラグ管理用!AQ335="予算区分_地単_通常",フラグ管理用!AL335&gt;3),"error",IF(AND(フラグ管理用!AQ335="予算区分_地単_検査等",フラグ管理用!AL335&gt;6),"error",IF(AND(フラグ管理用!AQ335="予算区分_補助",フラグ管理用!AL335&lt;7),"error",""))))</f>
        <v/>
      </c>
      <c r="BV341" s="452" t="str">
        <f>フラグ管理用!AW335</f>
        <v/>
      </c>
      <c r="BW341" s="457" t="str">
        <f t="shared" si="98"/>
        <v/>
      </c>
    </row>
    <row r="342" spans="1:75">
      <c r="A342" s="6"/>
      <c r="B342" s="14"/>
      <c r="C342" s="40">
        <v>312</v>
      </c>
      <c r="D342" s="50"/>
      <c r="E342" s="57"/>
      <c r="F342" s="57"/>
      <c r="G342" s="78"/>
      <c r="H342" s="86"/>
      <c r="I342" s="96" t="str">
        <f>IF(E342="補",VLOOKUP(H342,'事業名一覧 '!$A$3:$C$55,3,FALSE),"")</f>
        <v/>
      </c>
      <c r="J342" s="112"/>
      <c r="K342" s="112"/>
      <c r="L342" s="112"/>
      <c r="M342" s="112"/>
      <c r="N342" s="112"/>
      <c r="O342" s="112"/>
      <c r="P342" s="86"/>
      <c r="Q342" s="181" t="str">
        <f t="shared" si="86"/>
        <v/>
      </c>
      <c r="R342" s="194" t="str">
        <f t="shared" si="100"/>
        <v/>
      </c>
      <c r="S342" s="202"/>
      <c r="T342" s="213"/>
      <c r="U342" s="213"/>
      <c r="V342" s="213"/>
      <c r="W342" s="235"/>
      <c r="X342" s="235"/>
      <c r="Y342" s="213"/>
      <c r="Z342" s="213"/>
      <c r="AA342" s="86"/>
      <c r="AB342" s="112"/>
      <c r="AC342" s="112"/>
      <c r="AD342" s="112"/>
      <c r="AE342" s="57"/>
      <c r="AF342" s="57"/>
      <c r="AG342" s="57"/>
      <c r="AH342" s="321"/>
      <c r="AI342" s="321"/>
      <c r="AJ342" s="86"/>
      <c r="AK342" s="86"/>
      <c r="AL342" s="354"/>
      <c r="AM342" s="372"/>
      <c r="AN342" s="381"/>
      <c r="AO342" s="392" t="str">
        <f t="shared" si="87"/>
        <v/>
      </c>
      <c r="AP342" s="397" t="str">
        <f t="shared" si="101"/>
        <v/>
      </c>
      <c r="AQ342" s="402" t="str">
        <f t="shared" si="99"/>
        <v/>
      </c>
      <c r="AR342" s="407" t="str">
        <f>IF(E342="","",IF(AND(フラグ管理用!G336=2,フラグ管理用!F336=1),"error",""))</f>
        <v/>
      </c>
      <c r="AS342" s="407" t="str">
        <f>IF(E342="","",IF(AND(フラグ管理用!G336=2,フラグ管理用!E336=1),"error",""))</f>
        <v/>
      </c>
      <c r="AT342" s="415" t="str">
        <f t="shared" si="102"/>
        <v/>
      </c>
      <c r="AU342" s="422" t="str">
        <f>IF(E342="","",IF(フラグ管理用!AX336=1,"",IF(AND(フラグ管理用!E336=1,フラグ管理用!J336=1),"",IF(AND(フラグ管理用!E336=2,フラグ管理用!F336=1,フラグ管理用!J336=1),"",IF(AND(フラグ管理用!E336=2,フラグ管理用!F336=2,フラグ管理用!G336=1),"",IF(AND(フラグ管理用!E336=2,フラグ管理用!F336=2,フラグ管理用!G336=2,フラグ管理用!K336=1),"","error"))))))</f>
        <v/>
      </c>
      <c r="AV342" s="428" t="str">
        <f t="shared" si="103"/>
        <v/>
      </c>
      <c r="AW342" s="428" t="str">
        <f t="shared" si="88"/>
        <v/>
      </c>
      <c r="AX342" s="428" t="str">
        <f t="shared" si="89"/>
        <v/>
      </c>
      <c r="AY342" s="428" t="str">
        <f>IF(E342="","",IF(AND(フラグ管理用!J336=1,フラグ管理用!O336=1),"",IF(AND(フラグ管理用!K336=1,フラグ管理用!O336&gt;1,フラグ管理用!G336=1),"","error")))</f>
        <v/>
      </c>
      <c r="AZ342" s="428" t="str">
        <f>IF(E342="","",IF(AND(フラグ管理用!O336=10,ISBLANK(P342)=FALSE),"",IF(AND(フラグ管理用!O336&lt;10,ISBLANK(P342)=TRUE),"","error")))</f>
        <v/>
      </c>
      <c r="BA342" s="422" t="str">
        <f t="shared" si="90"/>
        <v/>
      </c>
      <c r="BB342" s="422" t="str">
        <f t="shared" si="104"/>
        <v/>
      </c>
      <c r="BC342" s="422" t="str">
        <f>IF(E342="","",IF(AND(フラグ管理用!F336=2,フラグ管理用!J336=1),IF(OR(U342&lt;&gt;0,V342&lt;&gt;0,W342&lt;&gt;0,X342&lt;&gt;0),"error",""),""))</f>
        <v/>
      </c>
      <c r="BD342" s="422" t="str">
        <f>IF(E342="","",IF(AND(フラグ管理用!K336=1,フラグ管理用!G336=1),IF(OR(S342&lt;&gt;0,T342&lt;&gt;0,W342&lt;&gt;0,X342&lt;&gt;0),"error",""),""))</f>
        <v/>
      </c>
      <c r="BE342" s="422" t="str">
        <f t="shared" si="105"/>
        <v/>
      </c>
      <c r="BF342" s="422" t="str">
        <f t="shared" si="106"/>
        <v/>
      </c>
      <c r="BG342" s="422"/>
      <c r="BH342" s="422" t="str">
        <f t="shared" si="91"/>
        <v/>
      </c>
      <c r="BI342" s="422" t="str">
        <f t="shared" si="92"/>
        <v/>
      </c>
      <c r="BJ342" s="422" t="str">
        <f t="shared" si="93"/>
        <v/>
      </c>
      <c r="BK342" s="422" t="str">
        <f>IF(E342="","",IF(フラグ管理用!AD336=2,IF(AND(フラグ管理用!E336=2,フラグ管理用!AA336=1),"","error"),""))</f>
        <v/>
      </c>
      <c r="BL342" s="422" t="str">
        <f>IF(E342="","",IF(AND(フラグ管理用!E336=1,フラグ管理用!K336=1,H342&lt;&gt;"妊娠出産子育て支援交付金"),"error",""))</f>
        <v/>
      </c>
      <c r="BM342" s="422"/>
      <c r="BN342" s="422" t="str">
        <f t="shared" si="94"/>
        <v/>
      </c>
      <c r="BO342" s="422" t="str">
        <f>IF(E342="","",IF(フラグ管理用!AF336=29,"error",IF(AND(フラグ管理用!AO336="事業始期_通常",フラグ管理用!AF336&lt;17),"error",IF(AND(フラグ管理用!AO336="事業始期_補助",フラグ管理用!AF336&lt;14),"error",""))))</f>
        <v/>
      </c>
      <c r="BP342" s="422" t="str">
        <f t="shared" si="95"/>
        <v/>
      </c>
      <c r="BQ342" s="422" t="str">
        <f>IF(E342="","",IF(AND(フラグ管理用!AP336="事業終期_通常",OR(フラグ管理用!AG336&lt;17,フラグ管理用!AG336&gt;28)),"error",IF(AND(フラグ管理用!AP336="事業終期_基金",フラグ管理用!AG336&lt;17),"error","")))</f>
        <v/>
      </c>
      <c r="BR342" s="422" t="str">
        <f>IF(E342="","",IF(VLOOKUP(AF342,―!$X$2:$Y$30,2,FALSE)&lt;=VLOOKUP(AG342,―!$X$2:$Y$30,2,FALSE),"","error"))</f>
        <v/>
      </c>
      <c r="BS342" s="422" t="str">
        <f t="shared" si="96"/>
        <v/>
      </c>
      <c r="BT342" s="422" t="str">
        <f t="shared" si="97"/>
        <v/>
      </c>
      <c r="BU342" s="422" t="str">
        <f>IF(E342="","",IF(AND(フラグ管理用!AQ336="予算区分_地単_通常",フラグ管理用!AL336&gt;3),"error",IF(AND(フラグ管理用!AQ336="予算区分_地単_検査等",フラグ管理用!AL336&gt;6),"error",IF(AND(フラグ管理用!AQ336="予算区分_補助",フラグ管理用!AL336&lt;7),"error",""))))</f>
        <v/>
      </c>
      <c r="BV342" s="452" t="str">
        <f>フラグ管理用!AW336</f>
        <v/>
      </c>
      <c r="BW342" s="457" t="str">
        <f t="shared" si="98"/>
        <v/>
      </c>
    </row>
    <row r="343" spans="1:75">
      <c r="A343" s="6"/>
      <c r="B343" s="14"/>
      <c r="C343" s="40">
        <v>313</v>
      </c>
      <c r="D343" s="50"/>
      <c r="E343" s="57"/>
      <c r="F343" s="57"/>
      <c r="G343" s="78"/>
      <c r="H343" s="86"/>
      <c r="I343" s="96" t="str">
        <f>IF(E343="補",VLOOKUP(H343,'事業名一覧 '!$A$3:$C$55,3,FALSE),"")</f>
        <v/>
      </c>
      <c r="J343" s="112"/>
      <c r="K343" s="112"/>
      <c r="L343" s="112"/>
      <c r="M343" s="112"/>
      <c r="N343" s="112"/>
      <c r="O343" s="112"/>
      <c r="P343" s="86"/>
      <c r="Q343" s="181" t="str">
        <f t="shared" si="86"/>
        <v/>
      </c>
      <c r="R343" s="194" t="str">
        <f t="shared" si="100"/>
        <v/>
      </c>
      <c r="S343" s="202"/>
      <c r="T343" s="213"/>
      <c r="U343" s="213"/>
      <c r="V343" s="213"/>
      <c r="W343" s="235"/>
      <c r="X343" s="235"/>
      <c r="Y343" s="213"/>
      <c r="Z343" s="213"/>
      <c r="AA343" s="86"/>
      <c r="AB343" s="112"/>
      <c r="AC343" s="112"/>
      <c r="AD343" s="112"/>
      <c r="AE343" s="57"/>
      <c r="AF343" s="57"/>
      <c r="AG343" s="57"/>
      <c r="AH343" s="321"/>
      <c r="AI343" s="321"/>
      <c r="AJ343" s="86"/>
      <c r="AK343" s="86"/>
      <c r="AL343" s="354"/>
      <c r="AM343" s="372"/>
      <c r="AN343" s="381"/>
      <c r="AO343" s="392" t="str">
        <f t="shared" si="87"/>
        <v/>
      </c>
      <c r="AP343" s="397" t="str">
        <f t="shared" si="101"/>
        <v/>
      </c>
      <c r="AQ343" s="402" t="str">
        <f t="shared" si="99"/>
        <v/>
      </c>
      <c r="AR343" s="407" t="str">
        <f>IF(E343="","",IF(AND(フラグ管理用!G337=2,フラグ管理用!F337=1),"error",""))</f>
        <v/>
      </c>
      <c r="AS343" s="407" t="str">
        <f>IF(E343="","",IF(AND(フラグ管理用!G337=2,フラグ管理用!E337=1),"error",""))</f>
        <v/>
      </c>
      <c r="AT343" s="415" t="str">
        <f t="shared" si="102"/>
        <v/>
      </c>
      <c r="AU343" s="422" t="str">
        <f>IF(E343="","",IF(フラグ管理用!AX337=1,"",IF(AND(フラグ管理用!E337=1,フラグ管理用!J337=1),"",IF(AND(フラグ管理用!E337=2,フラグ管理用!F337=1,フラグ管理用!J337=1),"",IF(AND(フラグ管理用!E337=2,フラグ管理用!F337=2,フラグ管理用!G337=1),"",IF(AND(フラグ管理用!E337=2,フラグ管理用!F337=2,フラグ管理用!G337=2,フラグ管理用!K337=1),"","error"))))))</f>
        <v/>
      </c>
      <c r="AV343" s="428" t="str">
        <f t="shared" si="103"/>
        <v/>
      </c>
      <c r="AW343" s="428" t="str">
        <f t="shared" si="88"/>
        <v/>
      </c>
      <c r="AX343" s="428" t="str">
        <f t="shared" si="89"/>
        <v/>
      </c>
      <c r="AY343" s="428" t="str">
        <f>IF(E343="","",IF(AND(フラグ管理用!J337=1,フラグ管理用!O337=1),"",IF(AND(フラグ管理用!K337=1,フラグ管理用!O337&gt;1,フラグ管理用!G337=1),"","error")))</f>
        <v/>
      </c>
      <c r="AZ343" s="428" t="str">
        <f>IF(E343="","",IF(AND(フラグ管理用!O337=10,ISBLANK(P343)=FALSE),"",IF(AND(フラグ管理用!O337&lt;10,ISBLANK(P343)=TRUE),"","error")))</f>
        <v/>
      </c>
      <c r="BA343" s="422" t="str">
        <f t="shared" si="90"/>
        <v/>
      </c>
      <c r="BB343" s="422" t="str">
        <f t="shared" si="104"/>
        <v/>
      </c>
      <c r="BC343" s="422" t="str">
        <f>IF(E343="","",IF(AND(フラグ管理用!F337=2,フラグ管理用!J337=1),IF(OR(U343&lt;&gt;0,V343&lt;&gt;0,W343&lt;&gt;0,X343&lt;&gt;0),"error",""),""))</f>
        <v/>
      </c>
      <c r="BD343" s="422" t="str">
        <f>IF(E343="","",IF(AND(フラグ管理用!K337=1,フラグ管理用!G337=1),IF(OR(S343&lt;&gt;0,T343&lt;&gt;0,W343&lt;&gt;0,X343&lt;&gt;0),"error",""),""))</f>
        <v/>
      </c>
      <c r="BE343" s="422" t="str">
        <f t="shared" si="105"/>
        <v/>
      </c>
      <c r="BF343" s="422" t="str">
        <f t="shared" si="106"/>
        <v/>
      </c>
      <c r="BG343" s="422"/>
      <c r="BH343" s="422" t="str">
        <f t="shared" si="91"/>
        <v/>
      </c>
      <c r="BI343" s="422" t="str">
        <f t="shared" si="92"/>
        <v/>
      </c>
      <c r="BJ343" s="422" t="str">
        <f t="shared" si="93"/>
        <v/>
      </c>
      <c r="BK343" s="422" t="str">
        <f>IF(E343="","",IF(フラグ管理用!AD337=2,IF(AND(フラグ管理用!E337=2,フラグ管理用!AA337=1),"","error"),""))</f>
        <v/>
      </c>
      <c r="BL343" s="422" t="str">
        <f>IF(E343="","",IF(AND(フラグ管理用!E337=1,フラグ管理用!K337=1,H343&lt;&gt;"妊娠出産子育て支援交付金"),"error",""))</f>
        <v/>
      </c>
      <c r="BM343" s="422"/>
      <c r="BN343" s="422" t="str">
        <f t="shared" si="94"/>
        <v/>
      </c>
      <c r="BO343" s="422" t="str">
        <f>IF(E343="","",IF(フラグ管理用!AF337=29,"error",IF(AND(フラグ管理用!AO337="事業始期_通常",フラグ管理用!AF337&lt;17),"error",IF(AND(フラグ管理用!AO337="事業始期_補助",フラグ管理用!AF337&lt;14),"error",""))))</f>
        <v/>
      </c>
      <c r="BP343" s="422" t="str">
        <f t="shared" si="95"/>
        <v/>
      </c>
      <c r="BQ343" s="422" t="str">
        <f>IF(E343="","",IF(AND(フラグ管理用!AP337="事業終期_通常",OR(フラグ管理用!AG337&lt;17,フラグ管理用!AG337&gt;28)),"error",IF(AND(フラグ管理用!AP337="事業終期_基金",フラグ管理用!AG337&lt;17),"error","")))</f>
        <v/>
      </c>
      <c r="BR343" s="422" t="str">
        <f>IF(E343="","",IF(VLOOKUP(AF343,―!$X$2:$Y$30,2,FALSE)&lt;=VLOOKUP(AG343,―!$X$2:$Y$30,2,FALSE),"","error"))</f>
        <v/>
      </c>
      <c r="BS343" s="422" t="str">
        <f t="shared" si="96"/>
        <v/>
      </c>
      <c r="BT343" s="422" t="str">
        <f t="shared" si="97"/>
        <v/>
      </c>
      <c r="BU343" s="422" t="str">
        <f>IF(E343="","",IF(AND(フラグ管理用!AQ337="予算区分_地単_通常",フラグ管理用!AL337&gt;3),"error",IF(AND(フラグ管理用!AQ337="予算区分_地単_検査等",フラグ管理用!AL337&gt;6),"error",IF(AND(フラグ管理用!AQ337="予算区分_補助",フラグ管理用!AL337&lt;7),"error",""))))</f>
        <v/>
      </c>
      <c r="BV343" s="452" t="str">
        <f>フラグ管理用!AW337</f>
        <v/>
      </c>
      <c r="BW343" s="457" t="str">
        <f t="shared" si="98"/>
        <v/>
      </c>
    </row>
    <row r="344" spans="1:75">
      <c r="A344" s="6"/>
      <c r="B344" s="14"/>
      <c r="C344" s="40">
        <v>314</v>
      </c>
      <c r="D344" s="50"/>
      <c r="E344" s="57"/>
      <c r="F344" s="57"/>
      <c r="G344" s="78"/>
      <c r="H344" s="86"/>
      <c r="I344" s="96" t="str">
        <f>IF(E344="補",VLOOKUP(H344,'事業名一覧 '!$A$3:$C$55,3,FALSE),"")</f>
        <v/>
      </c>
      <c r="J344" s="112"/>
      <c r="K344" s="112"/>
      <c r="L344" s="112"/>
      <c r="M344" s="112"/>
      <c r="N344" s="112"/>
      <c r="O344" s="112"/>
      <c r="P344" s="86"/>
      <c r="Q344" s="181" t="str">
        <f t="shared" si="86"/>
        <v/>
      </c>
      <c r="R344" s="194" t="str">
        <f t="shared" si="100"/>
        <v/>
      </c>
      <c r="S344" s="202"/>
      <c r="T344" s="213"/>
      <c r="U344" s="213"/>
      <c r="V344" s="213"/>
      <c r="W344" s="235"/>
      <c r="X344" s="235"/>
      <c r="Y344" s="213"/>
      <c r="Z344" s="213"/>
      <c r="AA344" s="86"/>
      <c r="AB344" s="112"/>
      <c r="AC344" s="112"/>
      <c r="AD344" s="112"/>
      <c r="AE344" s="57"/>
      <c r="AF344" s="57"/>
      <c r="AG344" s="57"/>
      <c r="AH344" s="321"/>
      <c r="AI344" s="321"/>
      <c r="AJ344" s="86"/>
      <c r="AK344" s="86"/>
      <c r="AL344" s="354"/>
      <c r="AM344" s="372"/>
      <c r="AN344" s="381"/>
      <c r="AO344" s="392" t="str">
        <f t="shared" si="87"/>
        <v/>
      </c>
      <c r="AP344" s="397" t="str">
        <f t="shared" si="101"/>
        <v/>
      </c>
      <c r="AQ344" s="402" t="str">
        <f t="shared" si="99"/>
        <v/>
      </c>
      <c r="AR344" s="407" t="str">
        <f>IF(E344="","",IF(AND(フラグ管理用!G338=2,フラグ管理用!F338=1),"error",""))</f>
        <v/>
      </c>
      <c r="AS344" s="407" t="str">
        <f>IF(E344="","",IF(AND(フラグ管理用!G338=2,フラグ管理用!E338=1),"error",""))</f>
        <v/>
      </c>
      <c r="AT344" s="415" t="str">
        <f t="shared" si="102"/>
        <v/>
      </c>
      <c r="AU344" s="422" t="str">
        <f>IF(E344="","",IF(フラグ管理用!AX338=1,"",IF(AND(フラグ管理用!E338=1,フラグ管理用!J338=1),"",IF(AND(フラグ管理用!E338=2,フラグ管理用!F338=1,フラグ管理用!J338=1),"",IF(AND(フラグ管理用!E338=2,フラグ管理用!F338=2,フラグ管理用!G338=1),"",IF(AND(フラグ管理用!E338=2,フラグ管理用!F338=2,フラグ管理用!G338=2,フラグ管理用!K338=1),"","error"))))))</f>
        <v/>
      </c>
      <c r="AV344" s="428" t="str">
        <f t="shared" si="103"/>
        <v/>
      </c>
      <c r="AW344" s="428" t="str">
        <f t="shared" si="88"/>
        <v/>
      </c>
      <c r="AX344" s="428" t="str">
        <f t="shared" si="89"/>
        <v/>
      </c>
      <c r="AY344" s="428" t="str">
        <f>IF(E344="","",IF(AND(フラグ管理用!J338=1,フラグ管理用!O338=1),"",IF(AND(フラグ管理用!K338=1,フラグ管理用!O338&gt;1,フラグ管理用!G338=1),"","error")))</f>
        <v/>
      </c>
      <c r="AZ344" s="428" t="str">
        <f>IF(E344="","",IF(AND(フラグ管理用!O338=10,ISBLANK(P344)=FALSE),"",IF(AND(フラグ管理用!O338&lt;10,ISBLANK(P344)=TRUE),"","error")))</f>
        <v/>
      </c>
      <c r="BA344" s="422" t="str">
        <f t="shared" si="90"/>
        <v/>
      </c>
      <c r="BB344" s="422" t="str">
        <f t="shared" si="104"/>
        <v/>
      </c>
      <c r="BC344" s="422" t="str">
        <f>IF(E344="","",IF(AND(フラグ管理用!F338=2,フラグ管理用!J338=1),IF(OR(U344&lt;&gt;0,V344&lt;&gt;0,W344&lt;&gt;0,X344&lt;&gt;0),"error",""),""))</f>
        <v/>
      </c>
      <c r="BD344" s="422" t="str">
        <f>IF(E344="","",IF(AND(フラグ管理用!K338=1,フラグ管理用!G338=1),IF(OR(S344&lt;&gt;0,T344&lt;&gt;0,W344&lt;&gt;0,X344&lt;&gt;0),"error",""),""))</f>
        <v/>
      </c>
      <c r="BE344" s="422" t="str">
        <f t="shared" si="105"/>
        <v/>
      </c>
      <c r="BF344" s="422" t="str">
        <f t="shared" si="106"/>
        <v/>
      </c>
      <c r="BG344" s="422"/>
      <c r="BH344" s="422" t="str">
        <f t="shared" si="91"/>
        <v/>
      </c>
      <c r="BI344" s="422" t="str">
        <f t="shared" si="92"/>
        <v/>
      </c>
      <c r="BJ344" s="422" t="str">
        <f t="shared" si="93"/>
        <v/>
      </c>
      <c r="BK344" s="422" t="str">
        <f>IF(E344="","",IF(フラグ管理用!AD338=2,IF(AND(フラグ管理用!E338=2,フラグ管理用!AA338=1),"","error"),""))</f>
        <v/>
      </c>
      <c r="BL344" s="422" t="str">
        <f>IF(E344="","",IF(AND(フラグ管理用!E338=1,フラグ管理用!K338=1,H344&lt;&gt;"妊娠出産子育て支援交付金"),"error",""))</f>
        <v/>
      </c>
      <c r="BM344" s="422"/>
      <c r="BN344" s="422" t="str">
        <f t="shared" si="94"/>
        <v/>
      </c>
      <c r="BO344" s="422" t="str">
        <f>IF(E344="","",IF(フラグ管理用!AF338=29,"error",IF(AND(フラグ管理用!AO338="事業始期_通常",フラグ管理用!AF338&lt;17),"error",IF(AND(フラグ管理用!AO338="事業始期_補助",フラグ管理用!AF338&lt;14),"error",""))))</f>
        <v/>
      </c>
      <c r="BP344" s="422" t="str">
        <f t="shared" si="95"/>
        <v/>
      </c>
      <c r="BQ344" s="422" t="str">
        <f>IF(E344="","",IF(AND(フラグ管理用!AP338="事業終期_通常",OR(フラグ管理用!AG338&lt;17,フラグ管理用!AG338&gt;28)),"error",IF(AND(フラグ管理用!AP338="事業終期_基金",フラグ管理用!AG338&lt;17),"error","")))</f>
        <v/>
      </c>
      <c r="BR344" s="422" t="str">
        <f>IF(E344="","",IF(VLOOKUP(AF344,―!$X$2:$Y$30,2,FALSE)&lt;=VLOOKUP(AG344,―!$X$2:$Y$30,2,FALSE),"","error"))</f>
        <v/>
      </c>
      <c r="BS344" s="422" t="str">
        <f t="shared" si="96"/>
        <v/>
      </c>
      <c r="BT344" s="422" t="str">
        <f t="shared" si="97"/>
        <v/>
      </c>
      <c r="BU344" s="422" t="str">
        <f>IF(E344="","",IF(AND(フラグ管理用!AQ338="予算区分_地単_通常",フラグ管理用!AL338&gt;3),"error",IF(AND(フラグ管理用!AQ338="予算区分_地単_検査等",フラグ管理用!AL338&gt;6),"error",IF(AND(フラグ管理用!AQ338="予算区分_補助",フラグ管理用!AL338&lt;7),"error",""))))</f>
        <v/>
      </c>
      <c r="BV344" s="452" t="str">
        <f>フラグ管理用!AW338</f>
        <v/>
      </c>
      <c r="BW344" s="457" t="str">
        <f t="shared" si="98"/>
        <v/>
      </c>
    </row>
    <row r="345" spans="1:75">
      <c r="A345" s="6"/>
      <c r="B345" s="14"/>
      <c r="C345" s="40">
        <v>315</v>
      </c>
      <c r="D345" s="50"/>
      <c r="E345" s="57"/>
      <c r="F345" s="57"/>
      <c r="G345" s="78"/>
      <c r="H345" s="86"/>
      <c r="I345" s="96" t="str">
        <f>IF(E345="補",VLOOKUP(H345,'事業名一覧 '!$A$3:$C$55,3,FALSE),"")</f>
        <v/>
      </c>
      <c r="J345" s="112"/>
      <c r="K345" s="112"/>
      <c r="L345" s="112"/>
      <c r="M345" s="112"/>
      <c r="N345" s="112"/>
      <c r="O345" s="112"/>
      <c r="P345" s="86"/>
      <c r="Q345" s="181" t="str">
        <f t="shared" si="86"/>
        <v/>
      </c>
      <c r="R345" s="194" t="str">
        <f t="shared" si="100"/>
        <v/>
      </c>
      <c r="S345" s="202"/>
      <c r="T345" s="213"/>
      <c r="U345" s="213"/>
      <c r="V345" s="213"/>
      <c r="W345" s="235"/>
      <c r="X345" s="235"/>
      <c r="Y345" s="213"/>
      <c r="Z345" s="213"/>
      <c r="AA345" s="86"/>
      <c r="AB345" s="112"/>
      <c r="AC345" s="112"/>
      <c r="AD345" s="112"/>
      <c r="AE345" s="57"/>
      <c r="AF345" s="57"/>
      <c r="AG345" s="57"/>
      <c r="AH345" s="321"/>
      <c r="AI345" s="321"/>
      <c r="AJ345" s="86"/>
      <c r="AK345" s="86"/>
      <c r="AL345" s="354"/>
      <c r="AM345" s="372"/>
      <c r="AN345" s="381"/>
      <c r="AO345" s="392" t="str">
        <f t="shared" si="87"/>
        <v/>
      </c>
      <c r="AP345" s="397" t="str">
        <f t="shared" si="101"/>
        <v/>
      </c>
      <c r="AQ345" s="402" t="str">
        <f t="shared" si="99"/>
        <v/>
      </c>
      <c r="AR345" s="407" t="str">
        <f>IF(E345="","",IF(AND(フラグ管理用!G339=2,フラグ管理用!F339=1),"error",""))</f>
        <v/>
      </c>
      <c r="AS345" s="407" t="str">
        <f>IF(E345="","",IF(AND(フラグ管理用!G339=2,フラグ管理用!E339=1),"error",""))</f>
        <v/>
      </c>
      <c r="AT345" s="415" t="str">
        <f t="shared" si="102"/>
        <v/>
      </c>
      <c r="AU345" s="422" t="str">
        <f>IF(E345="","",IF(フラグ管理用!AX339=1,"",IF(AND(フラグ管理用!E339=1,フラグ管理用!J339=1),"",IF(AND(フラグ管理用!E339=2,フラグ管理用!F339=1,フラグ管理用!J339=1),"",IF(AND(フラグ管理用!E339=2,フラグ管理用!F339=2,フラグ管理用!G339=1),"",IF(AND(フラグ管理用!E339=2,フラグ管理用!F339=2,フラグ管理用!G339=2,フラグ管理用!K339=1),"","error"))))))</f>
        <v/>
      </c>
      <c r="AV345" s="428" t="str">
        <f t="shared" si="103"/>
        <v/>
      </c>
      <c r="AW345" s="428" t="str">
        <f t="shared" si="88"/>
        <v/>
      </c>
      <c r="AX345" s="428" t="str">
        <f t="shared" si="89"/>
        <v/>
      </c>
      <c r="AY345" s="428" t="str">
        <f>IF(E345="","",IF(AND(フラグ管理用!J339=1,フラグ管理用!O339=1),"",IF(AND(フラグ管理用!K339=1,フラグ管理用!O339&gt;1,フラグ管理用!G339=1),"","error")))</f>
        <v/>
      </c>
      <c r="AZ345" s="428" t="str">
        <f>IF(E345="","",IF(AND(フラグ管理用!O339=10,ISBLANK(P345)=FALSE),"",IF(AND(フラグ管理用!O339&lt;10,ISBLANK(P345)=TRUE),"","error")))</f>
        <v/>
      </c>
      <c r="BA345" s="422" t="str">
        <f t="shared" si="90"/>
        <v/>
      </c>
      <c r="BB345" s="422" t="str">
        <f t="shared" si="104"/>
        <v/>
      </c>
      <c r="BC345" s="422" t="str">
        <f>IF(E345="","",IF(AND(フラグ管理用!F339=2,フラグ管理用!J339=1),IF(OR(U345&lt;&gt;0,V345&lt;&gt;0,W345&lt;&gt;0,X345&lt;&gt;0),"error",""),""))</f>
        <v/>
      </c>
      <c r="BD345" s="422" t="str">
        <f>IF(E345="","",IF(AND(フラグ管理用!K339=1,フラグ管理用!G339=1),IF(OR(S345&lt;&gt;0,T345&lt;&gt;0,W345&lt;&gt;0,X345&lt;&gt;0),"error",""),""))</f>
        <v/>
      </c>
      <c r="BE345" s="422" t="str">
        <f t="shared" si="105"/>
        <v/>
      </c>
      <c r="BF345" s="422" t="str">
        <f t="shared" si="106"/>
        <v/>
      </c>
      <c r="BG345" s="422"/>
      <c r="BH345" s="422" t="str">
        <f t="shared" si="91"/>
        <v/>
      </c>
      <c r="BI345" s="422" t="str">
        <f t="shared" si="92"/>
        <v/>
      </c>
      <c r="BJ345" s="422" t="str">
        <f t="shared" si="93"/>
        <v/>
      </c>
      <c r="BK345" s="422" t="str">
        <f>IF(E345="","",IF(フラグ管理用!AD339=2,IF(AND(フラグ管理用!E339=2,フラグ管理用!AA339=1),"","error"),""))</f>
        <v/>
      </c>
      <c r="BL345" s="422" t="str">
        <f>IF(E345="","",IF(AND(フラグ管理用!E339=1,フラグ管理用!K339=1,H345&lt;&gt;"妊娠出産子育て支援交付金"),"error",""))</f>
        <v/>
      </c>
      <c r="BM345" s="422"/>
      <c r="BN345" s="422" t="str">
        <f t="shared" si="94"/>
        <v/>
      </c>
      <c r="BO345" s="422" t="str">
        <f>IF(E345="","",IF(フラグ管理用!AF339=29,"error",IF(AND(フラグ管理用!AO339="事業始期_通常",フラグ管理用!AF339&lt;17),"error",IF(AND(フラグ管理用!AO339="事業始期_補助",フラグ管理用!AF339&lt;14),"error",""))))</f>
        <v/>
      </c>
      <c r="BP345" s="422" t="str">
        <f t="shared" si="95"/>
        <v/>
      </c>
      <c r="BQ345" s="422" t="str">
        <f>IF(E345="","",IF(AND(フラグ管理用!AP339="事業終期_通常",OR(フラグ管理用!AG339&lt;17,フラグ管理用!AG339&gt;28)),"error",IF(AND(フラグ管理用!AP339="事業終期_基金",フラグ管理用!AG339&lt;17),"error","")))</f>
        <v/>
      </c>
      <c r="BR345" s="422" t="str">
        <f>IF(E345="","",IF(VLOOKUP(AF345,―!$X$2:$Y$30,2,FALSE)&lt;=VLOOKUP(AG345,―!$X$2:$Y$30,2,FALSE),"","error"))</f>
        <v/>
      </c>
      <c r="BS345" s="422" t="str">
        <f t="shared" si="96"/>
        <v/>
      </c>
      <c r="BT345" s="422" t="str">
        <f t="shared" si="97"/>
        <v/>
      </c>
      <c r="BU345" s="422" t="str">
        <f>IF(E345="","",IF(AND(フラグ管理用!AQ339="予算区分_地単_通常",フラグ管理用!AL339&gt;3),"error",IF(AND(フラグ管理用!AQ339="予算区分_地単_検査等",フラグ管理用!AL339&gt;6),"error",IF(AND(フラグ管理用!AQ339="予算区分_補助",フラグ管理用!AL339&lt;7),"error",""))))</f>
        <v/>
      </c>
      <c r="BV345" s="452" t="str">
        <f>フラグ管理用!AW339</f>
        <v/>
      </c>
      <c r="BW345" s="457" t="str">
        <f t="shared" si="98"/>
        <v/>
      </c>
    </row>
    <row r="346" spans="1:75">
      <c r="A346" s="6"/>
      <c r="B346" s="14"/>
      <c r="C346" s="40">
        <v>316</v>
      </c>
      <c r="D346" s="50"/>
      <c r="E346" s="57"/>
      <c r="F346" s="57"/>
      <c r="G346" s="78"/>
      <c r="H346" s="86"/>
      <c r="I346" s="96" t="str">
        <f>IF(E346="補",VLOOKUP(H346,'事業名一覧 '!$A$3:$C$55,3,FALSE),"")</f>
        <v/>
      </c>
      <c r="J346" s="112"/>
      <c r="K346" s="112"/>
      <c r="L346" s="112"/>
      <c r="M346" s="112"/>
      <c r="N346" s="112"/>
      <c r="O346" s="112"/>
      <c r="P346" s="86"/>
      <c r="Q346" s="181" t="str">
        <f t="shared" si="86"/>
        <v/>
      </c>
      <c r="R346" s="194" t="str">
        <f t="shared" si="100"/>
        <v/>
      </c>
      <c r="S346" s="202"/>
      <c r="T346" s="213"/>
      <c r="U346" s="213"/>
      <c r="V346" s="213"/>
      <c r="W346" s="235"/>
      <c r="X346" s="235"/>
      <c r="Y346" s="213"/>
      <c r="Z346" s="213"/>
      <c r="AA346" s="86"/>
      <c r="AB346" s="112"/>
      <c r="AC346" s="112"/>
      <c r="AD346" s="112"/>
      <c r="AE346" s="57"/>
      <c r="AF346" s="57"/>
      <c r="AG346" s="57"/>
      <c r="AH346" s="321"/>
      <c r="AI346" s="321"/>
      <c r="AJ346" s="86"/>
      <c r="AK346" s="86"/>
      <c r="AL346" s="354"/>
      <c r="AM346" s="372"/>
      <c r="AN346" s="381"/>
      <c r="AO346" s="392" t="str">
        <f t="shared" si="87"/>
        <v/>
      </c>
      <c r="AP346" s="397" t="str">
        <f t="shared" si="101"/>
        <v/>
      </c>
      <c r="AQ346" s="402" t="str">
        <f t="shared" si="99"/>
        <v/>
      </c>
      <c r="AR346" s="407" t="str">
        <f>IF(E346="","",IF(AND(フラグ管理用!G340=2,フラグ管理用!F340=1),"error",""))</f>
        <v/>
      </c>
      <c r="AS346" s="407" t="str">
        <f>IF(E346="","",IF(AND(フラグ管理用!G340=2,フラグ管理用!E340=1),"error",""))</f>
        <v/>
      </c>
      <c r="AT346" s="415" t="str">
        <f t="shared" si="102"/>
        <v/>
      </c>
      <c r="AU346" s="422" t="str">
        <f>IF(E346="","",IF(フラグ管理用!AX340=1,"",IF(AND(フラグ管理用!E340=1,フラグ管理用!J340=1),"",IF(AND(フラグ管理用!E340=2,フラグ管理用!F340=1,フラグ管理用!J340=1),"",IF(AND(フラグ管理用!E340=2,フラグ管理用!F340=2,フラグ管理用!G340=1),"",IF(AND(フラグ管理用!E340=2,フラグ管理用!F340=2,フラグ管理用!G340=2,フラグ管理用!K340=1),"","error"))))))</f>
        <v/>
      </c>
      <c r="AV346" s="428" t="str">
        <f t="shared" si="103"/>
        <v/>
      </c>
      <c r="AW346" s="428" t="str">
        <f t="shared" si="88"/>
        <v/>
      </c>
      <c r="AX346" s="428" t="str">
        <f t="shared" si="89"/>
        <v/>
      </c>
      <c r="AY346" s="428" t="str">
        <f>IF(E346="","",IF(AND(フラグ管理用!J340=1,フラグ管理用!O340=1),"",IF(AND(フラグ管理用!K340=1,フラグ管理用!O340&gt;1,フラグ管理用!G340=1),"","error")))</f>
        <v/>
      </c>
      <c r="AZ346" s="428" t="str">
        <f>IF(E346="","",IF(AND(フラグ管理用!O340=10,ISBLANK(P346)=FALSE),"",IF(AND(フラグ管理用!O340&lt;10,ISBLANK(P346)=TRUE),"","error")))</f>
        <v/>
      </c>
      <c r="BA346" s="422" t="str">
        <f t="shared" si="90"/>
        <v/>
      </c>
      <c r="BB346" s="422" t="str">
        <f t="shared" si="104"/>
        <v/>
      </c>
      <c r="BC346" s="422" t="str">
        <f>IF(E346="","",IF(AND(フラグ管理用!F340=2,フラグ管理用!J340=1),IF(OR(U346&lt;&gt;0,V346&lt;&gt;0,W346&lt;&gt;0,X346&lt;&gt;0),"error",""),""))</f>
        <v/>
      </c>
      <c r="BD346" s="422" t="str">
        <f>IF(E346="","",IF(AND(フラグ管理用!K340=1,フラグ管理用!G340=1),IF(OR(S346&lt;&gt;0,T346&lt;&gt;0,W346&lt;&gt;0,X346&lt;&gt;0),"error",""),""))</f>
        <v/>
      </c>
      <c r="BE346" s="422" t="str">
        <f t="shared" si="105"/>
        <v/>
      </c>
      <c r="BF346" s="422" t="str">
        <f t="shared" si="106"/>
        <v/>
      </c>
      <c r="BG346" s="422"/>
      <c r="BH346" s="422" t="str">
        <f t="shared" si="91"/>
        <v/>
      </c>
      <c r="BI346" s="422" t="str">
        <f t="shared" si="92"/>
        <v/>
      </c>
      <c r="BJ346" s="422" t="str">
        <f t="shared" si="93"/>
        <v/>
      </c>
      <c r="BK346" s="422" t="str">
        <f>IF(E346="","",IF(フラグ管理用!AD340=2,IF(AND(フラグ管理用!E340=2,フラグ管理用!AA340=1),"","error"),""))</f>
        <v/>
      </c>
      <c r="BL346" s="422" t="str">
        <f>IF(E346="","",IF(AND(フラグ管理用!E340=1,フラグ管理用!K340=1,H346&lt;&gt;"妊娠出産子育て支援交付金"),"error",""))</f>
        <v/>
      </c>
      <c r="BM346" s="422"/>
      <c r="BN346" s="422" t="str">
        <f t="shared" si="94"/>
        <v/>
      </c>
      <c r="BO346" s="422" t="str">
        <f>IF(E346="","",IF(フラグ管理用!AF340=29,"error",IF(AND(フラグ管理用!AO340="事業始期_通常",フラグ管理用!AF340&lt;17),"error",IF(AND(フラグ管理用!AO340="事業始期_補助",フラグ管理用!AF340&lt;14),"error",""))))</f>
        <v/>
      </c>
      <c r="BP346" s="422" t="str">
        <f t="shared" si="95"/>
        <v/>
      </c>
      <c r="BQ346" s="422" t="str">
        <f>IF(E346="","",IF(AND(フラグ管理用!AP340="事業終期_通常",OR(フラグ管理用!AG340&lt;17,フラグ管理用!AG340&gt;28)),"error",IF(AND(フラグ管理用!AP340="事業終期_基金",フラグ管理用!AG340&lt;17),"error","")))</f>
        <v/>
      </c>
      <c r="BR346" s="422" t="str">
        <f>IF(E346="","",IF(VLOOKUP(AF346,―!$X$2:$Y$30,2,FALSE)&lt;=VLOOKUP(AG346,―!$X$2:$Y$30,2,FALSE),"","error"))</f>
        <v/>
      </c>
      <c r="BS346" s="422" t="str">
        <f t="shared" si="96"/>
        <v/>
      </c>
      <c r="BT346" s="422" t="str">
        <f t="shared" si="97"/>
        <v/>
      </c>
      <c r="BU346" s="422" t="str">
        <f>IF(E346="","",IF(AND(フラグ管理用!AQ340="予算区分_地単_通常",フラグ管理用!AL340&gt;3),"error",IF(AND(フラグ管理用!AQ340="予算区分_地単_検査等",フラグ管理用!AL340&gt;6),"error",IF(AND(フラグ管理用!AQ340="予算区分_補助",フラグ管理用!AL340&lt;7),"error",""))))</f>
        <v/>
      </c>
      <c r="BV346" s="452" t="str">
        <f>フラグ管理用!AW340</f>
        <v/>
      </c>
      <c r="BW346" s="457" t="str">
        <f t="shared" si="98"/>
        <v/>
      </c>
    </row>
    <row r="347" spans="1:75">
      <c r="A347" s="6"/>
      <c r="B347" s="14"/>
      <c r="C347" s="40">
        <v>317</v>
      </c>
      <c r="D347" s="50"/>
      <c r="E347" s="57"/>
      <c r="F347" s="57"/>
      <c r="G347" s="78"/>
      <c r="H347" s="86"/>
      <c r="I347" s="96" t="str">
        <f>IF(E347="補",VLOOKUP(H347,'事業名一覧 '!$A$3:$C$55,3,FALSE),"")</f>
        <v/>
      </c>
      <c r="J347" s="112"/>
      <c r="K347" s="112"/>
      <c r="L347" s="112"/>
      <c r="M347" s="112"/>
      <c r="N347" s="112"/>
      <c r="O347" s="112"/>
      <c r="P347" s="86"/>
      <c r="Q347" s="181" t="str">
        <f t="shared" si="86"/>
        <v/>
      </c>
      <c r="R347" s="194" t="str">
        <f t="shared" si="100"/>
        <v/>
      </c>
      <c r="S347" s="202"/>
      <c r="T347" s="213"/>
      <c r="U347" s="213"/>
      <c r="V347" s="213"/>
      <c r="W347" s="235"/>
      <c r="X347" s="235"/>
      <c r="Y347" s="213"/>
      <c r="Z347" s="213"/>
      <c r="AA347" s="86"/>
      <c r="AB347" s="112"/>
      <c r="AC347" s="112"/>
      <c r="AD347" s="112"/>
      <c r="AE347" s="57"/>
      <c r="AF347" s="57"/>
      <c r="AG347" s="57"/>
      <c r="AH347" s="321"/>
      <c r="AI347" s="321"/>
      <c r="AJ347" s="86"/>
      <c r="AK347" s="86"/>
      <c r="AL347" s="354"/>
      <c r="AM347" s="372"/>
      <c r="AN347" s="381"/>
      <c r="AO347" s="392" t="str">
        <f t="shared" si="87"/>
        <v/>
      </c>
      <c r="AP347" s="397" t="str">
        <f t="shared" si="101"/>
        <v/>
      </c>
      <c r="AQ347" s="402" t="str">
        <f t="shared" si="99"/>
        <v/>
      </c>
      <c r="AR347" s="407" t="str">
        <f>IF(E347="","",IF(AND(フラグ管理用!G341=2,フラグ管理用!F341=1),"error",""))</f>
        <v/>
      </c>
      <c r="AS347" s="407" t="str">
        <f>IF(E347="","",IF(AND(フラグ管理用!G341=2,フラグ管理用!E341=1),"error",""))</f>
        <v/>
      </c>
      <c r="AT347" s="415" t="str">
        <f t="shared" si="102"/>
        <v/>
      </c>
      <c r="AU347" s="422" t="str">
        <f>IF(E347="","",IF(フラグ管理用!AX341=1,"",IF(AND(フラグ管理用!E341=1,フラグ管理用!J341=1),"",IF(AND(フラグ管理用!E341=2,フラグ管理用!F341=1,フラグ管理用!J341=1),"",IF(AND(フラグ管理用!E341=2,フラグ管理用!F341=2,フラグ管理用!G341=1),"",IF(AND(フラグ管理用!E341=2,フラグ管理用!F341=2,フラグ管理用!G341=2,フラグ管理用!K341=1),"","error"))))))</f>
        <v/>
      </c>
      <c r="AV347" s="428" t="str">
        <f t="shared" si="103"/>
        <v/>
      </c>
      <c r="AW347" s="428" t="str">
        <f t="shared" si="88"/>
        <v/>
      </c>
      <c r="AX347" s="428" t="str">
        <f t="shared" si="89"/>
        <v/>
      </c>
      <c r="AY347" s="428" t="str">
        <f>IF(E347="","",IF(AND(フラグ管理用!J341=1,フラグ管理用!O341=1),"",IF(AND(フラグ管理用!K341=1,フラグ管理用!O341&gt;1,フラグ管理用!G341=1),"","error")))</f>
        <v/>
      </c>
      <c r="AZ347" s="428" t="str">
        <f>IF(E347="","",IF(AND(フラグ管理用!O341=10,ISBLANK(P347)=FALSE),"",IF(AND(フラグ管理用!O341&lt;10,ISBLANK(P347)=TRUE),"","error")))</f>
        <v/>
      </c>
      <c r="BA347" s="422" t="str">
        <f t="shared" si="90"/>
        <v/>
      </c>
      <c r="BB347" s="422" t="str">
        <f t="shared" si="104"/>
        <v/>
      </c>
      <c r="BC347" s="422" t="str">
        <f>IF(E347="","",IF(AND(フラグ管理用!F341=2,フラグ管理用!J341=1),IF(OR(U347&lt;&gt;0,V347&lt;&gt;0,W347&lt;&gt;0,X347&lt;&gt;0),"error",""),""))</f>
        <v/>
      </c>
      <c r="BD347" s="422" t="str">
        <f>IF(E347="","",IF(AND(フラグ管理用!K341=1,フラグ管理用!G341=1),IF(OR(S347&lt;&gt;0,T347&lt;&gt;0,W347&lt;&gt;0,X347&lt;&gt;0),"error",""),""))</f>
        <v/>
      </c>
      <c r="BE347" s="422" t="str">
        <f t="shared" si="105"/>
        <v/>
      </c>
      <c r="BF347" s="422" t="str">
        <f t="shared" si="106"/>
        <v/>
      </c>
      <c r="BG347" s="422"/>
      <c r="BH347" s="422" t="str">
        <f t="shared" si="91"/>
        <v/>
      </c>
      <c r="BI347" s="422" t="str">
        <f t="shared" si="92"/>
        <v/>
      </c>
      <c r="BJ347" s="422" t="str">
        <f t="shared" si="93"/>
        <v/>
      </c>
      <c r="BK347" s="422" t="str">
        <f>IF(E347="","",IF(フラグ管理用!AD341=2,IF(AND(フラグ管理用!E341=2,フラグ管理用!AA341=1),"","error"),""))</f>
        <v/>
      </c>
      <c r="BL347" s="422" t="str">
        <f>IF(E347="","",IF(AND(フラグ管理用!E341=1,フラグ管理用!K341=1,H347&lt;&gt;"妊娠出産子育て支援交付金"),"error",""))</f>
        <v/>
      </c>
      <c r="BM347" s="422"/>
      <c r="BN347" s="422" t="str">
        <f t="shared" si="94"/>
        <v/>
      </c>
      <c r="BO347" s="422" t="str">
        <f>IF(E347="","",IF(フラグ管理用!AF341=29,"error",IF(AND(フラグ管理用!AO341="事業始期_通常",フラグ管理用!AF341&lt;17),"error",IF(AND(フラグ管理用!AO341="事業始期_補助",フラグ管理用!AF341&lt;14),"error",""))))</f>
        <v/>
      </c>
      <c r="BP347" s="422" t="str">
        <f t="shared" si="95"/>
        <v/>
      </c>
      <c r="BQ347" s="422" t="str">
        <f>IF(E347="","",IF(AND(フラグ管理用!AP341="事業終期_通常",OR(フラグ管理用!AG341&lt;17,フラグ管理用!AG341&gt;28)),"error",IF(AND(フラグ管理用!AP341="事業終期_基金",フラグ管理用!AG341&lt;17),"error","")))</f>
        <v/>
      </c>
      <c r="BR347" s="422" t="str">
        <f>IF(E347="","",IF(VLOOKUP(AF347,―!$X$2:$Y$30,2,FALSE)&lt;=VLOOKUP(AG347,―!$X$2:$Y$30,2,FALSE),"","error"))</f>
        <v/>
      </c>
      <c r="BS347" s="422" t="str">
        <f t="shared" si="96"/>
        <v/>
      </c>
      <c r="BT347" s="422" t="str">
        <f t="shared" si="97"/>
        <v/>
      </c>
      <c r="BU347" s="422" t="str">
        <f>IF(E347="","",IF(AND(フラグ管理用!AQ341="予算区分_地単_通常",フラグ管理用!AL341&gt;3),"error",IF(AND(フラグ管理用!AQ341="予算区分_地単_検査等",フラグ管理用!AL341&gt;6),"error",IF(AND(フラグ管理用!AQ341="予算区分_補助",フラグ管理用!AL341&lt;7),"error",""))))</f>
        <v/>
      </c>
      <c r="BV347" s="452" t="str">
        <f>フラグ管理用!AW341</f>
        <v/>
      </c>
      <c r="BW347" s="457" t="str">
        <f t="shared" si="98"/>
        <v/>
      </c>
    </row>
    <row r="348" spans="1:75">
      <c r="A348" s="6"/>
      <c r="B348" s="14"/>
      <c r="C348" s="40">
        <v>318</v>
      </c>
      <c r="D348" s="50"/>
      <c r="E348" s="57"/>
      <c r="F348" s="57"/>
      <c r="G348" s="78"/>
      <c r="H348" s="86"/>
      <c r="I348" s="96" t="str">
        <f>IF(E348="補",VLOOKUP(H348,'事業名一覧 '!$A$3:$C$55,3,FALSE),"")</f>
        <v/>
      </c>
      <c r="J348" s="112"/>
      <c r="K348" s="112"/>
      <c r="L348" s="112"/>
      <c r="M348" s="112"/>
      <c r="N348" s="112"/>
      <c r="O348" s="112"/>
      <c r="P348" s="86"/>
      <c r="Q348" s="181" t="str">
        <f t="shared" si="86"/>
        <v/>
      </c>
      <c r="R348" s="194" t="str">
        <f t="shared" si="100"/>
        <v/>
      </c>
      <c r="S348" s="202"/>
      <c r="T348" s="213"/>
      <c r="U348" s="213"/>
      <c r="V348" s="213"/>
      <c r="W348" s="235"/>
      <c r="X348" s="235"/>
      <c r="Y348" s="213"/>
      <c r="Z348" s="213"/>
      <c r="AA348" s="86"/>
      <c r="AB348" s="112"/>
      <c r="AC348" s="112"/>
      <c r="AD348" s="112"/>
      <c r="AE348" s="57"/>
      <c r="AF348" s="57"/>
      <c r="AG348" s="57"/>
      <c r="AH348" s="321"/>
      <c r="AI348" s="321"/>
      <c r="AJ348" s="86"/>
      <c r="AK348" s="86"/>
      <c r="AL348" s="354"/>
      <c r="AM348" s="372"/>
      <c r="AN348" s="381"/>
      <c r="AO348" s="392" t="str">
        <f t="shared" si="87"/>
        <v/>
      </c>
      <c r="AP348" s="397" t="str">
        <f t="shared" si="101"/>
        <v/>
      </c>
      <c r="AQ348" s="402" t="str">
        <f t="shared" si="99"/>
        <v/>
      </c>
      <c r="AR348" s="407" t="str">
        <f>IF(E348="","",IF(AND(フラグ管理用!G342=2,フラグ管理用!F342=1),"error",""))</f>
        <v/>
      </c>
      <c r="AS348" s="407" t="str">
        <f>IF(E348="","",IF(AND(フラグ管理用!G342=2,フラグ管理用!E342=1),"error",""))</f>
        <v/>
      </c>
      <c r="AT348" s="415" t="str">
        <f t="shared" si="102"/>
        <v/>
      </c>
      <c r="AU348" s="422" t="str">
        <f>IF(E348="","",IF(フラグ管理用!AX342=1,"",IF(AND(フラグ管理用!E342=1,フラグ管理用!J342=1),"",IF(AND(フラグ管理用!E342=2,フラグ管理用!F342=1,フラグ管理用!J342=1),"",IF(AND(フラグ管理用!E342=2,フラグ管理用!F342=2,フラグ管理用!G342=1),"",IF(AND(フラグ管理用!E342=2,フラグ管理用!F342=2,フラグ管理用!G342=2,フラグ管理用!K342=1),"","error"))))))</f>
        <v/>
      </c>
      <c r="AV348" s="428" t="str">
        <f t="shared" si="103"/>
        <v/>
      </c>
      <c r="AW348" s="428" t="str">
        <f t="shared" si="88"/>
        <v/>
      </c>
      <c r="AX348" s="428" t="str">
        <f t="shared" si="89"/>
        <v/>
      </c>
      <c r="AY348" s="428" t="str">
        <f>IF(E348="","",IF(AND(フラグ管理用!J342=1,フラグ管理用!O342=1),"",IF(AND(フラグ管理用!K342=1,フラグ管理用!O342&gt;1,フラグ管理用!G342=1),"","error")))</f>
        <v/>
      </c>
      <c r="AZ348" s="428" t="str">
        <f>IF(E348="","",IF(AND(フラグ管理用!O342=10,ISBLANK(P348)=FALSE),"",IF(AND(フラグ管理用!O342&lt;10,ISBLANK(P348)=TRUE),"","error")))</f>
        <v/>
      </c>
      <c r="BA348" s="422" t="str">
        <f t="shared" si="90"/>
        <v/>
      </c>
      <c r="BB348" s="422" t="str">
        <f t="shared" si="104"/>
        <v/>
      </c>
      <c r="BC348" s="422" t="str">
        <f>IF(E348="","",IF(AND(フラグ管理用!F342=2,フラグ管理用!J342=1),IF(OR(U348&lt;&gt;0,V348&lt;&gt;0,W348&lt;&gt;0,X348&lt;&gt;0),"error",""),""))</f>
        <v/>
      </c>
      <c r="BD348" s="422" t="str">
        <f>IF(E348="","",IF(AND(フラグ管理用!K342=1,フラグ管理用!G342=1),IF(OR(S348&lt;&gt;0,T348&lt;&gt;0,W348&lt;&gt;0,X348&lt;&gt;0),"error",""),""))</f>
        <v/>
      </c>
      <c r="BE348" s="422" t="str">
        <f t="shared" si="105"/>
        <v/>
      </c>
      <c r="BF348" s="422" t="str">
        <f t="shared" si="106"/>
        <v/>
      </c>
      <c r="BG348" s="422"/>
      <c r="BH348" s="422" t="str">
        <f t="shared" si="91"/>
        <v/>
      </c>
      <c r="BI348" s="422" t="str">
        <f t="shared" si="92"/>
        <v/>
      </c>
      <c r="BJ348" s="422" t="str">
        <f t="shared" si="93"/>
        <v/>
      </c>
      <c r="BK348" s="422" t="str">
        <f>IF(E348="","",IF(フラグ管理用!AD342=2,IF(AND(フラグ管理用!E342=2,フラグ管理用!AA342=1),"","error"),""))</f>
        <v/>
      </c>
      <c r="BL348" s="422" t="str">
        <f>IF(E348="","",IF(AND(フラグ管理用!E342=1,フラグ管理用!K342=1,H348&lt;&gt;"妊娠出産子育て支援交付金"),"error",""))</f>
        <v/>
      </c>
      <c r="BM348" s="422"/>
      <c r="BN348" s="422" t="str">
        <f t="shared" si="94"/>
        <v/>
      </c>
      <c r="BO348" s="422" t="str">
        <f>IF(E348="","",IF(フラグ管理用!AF342=29,"error",IF(AND(フラグ管理用!AO342="事業始期_通常",フラグ管理用!AF342&lt;17),"error",IF(AND(フラグ管理用!AO342="事業始期_補助",フラグ管理用!AF342&lt;14),"error",""))))</f>
        <v/>
      </c>
      <c r="BP348" s="422" t="str">
        <f t="shared" si="95"/>
        <v/>
      </c>
      <c r="BQ348" s="422" t="str">
        <f>IF(E348="","",IF(AND(フラグ管理用!AP342="事業終期_通常",OR(フラグ管理用!AG342&lt;17,フラグ管理用!AG342&gt;28)),"error",IF(AND(フラグ管理用!AP342="事業終期_基金",フラグ管理用!AG342&lt;17),"error","")))</f>
        <v/>
      </c>
      <c r="BR348" s="422" t="str">
        <f>IF(E348="","",IF(VLOOKUP(AF348,―!$X$2:$Y$30,2,FALSE)&lt;=VLOOKUP(AG348,―!$X$2:$Y$30,2,FALSE),"","error"))</f>
        <v/>
      </c>
      <c r="BS348" s="422" t="str">
        <f t="shared" si="96"/>
        <v/>
      </c>
      <c r="BT348" s="422" t="str">
        <f t="shared" si="97"/>
        <v/>
      </c>
      <c r="BU348" s="422" t="str">
        <f>IF(E348="","",IF(AND(フラグ管理用!AQ342="予算区分_地単_通常",フラグ管理用!AL342&gt;3),"error",IF(AND(フラグ管理用!AQ342="予算区分_地単_検査等",フラグ管理用!AL342&gt;6),"error",IF(AND(フラグ管理用!AQ342="予算区分_補助",フラグ管理用!AL342&lt;7),"error",""))))</f>
        <v/>
      </c>
      <c r="BV348" s="452" t="str">
        <f>フラグ管理用!AW342</f>
        <v/>
      </c>
      <c r="BW348" s="457" t="str">
        <f t="shared" si="98"/>
        <v/>
      </c>
    </row>
    <row r="349" spans="1:75">
      <c r="A349" s="6"/>
      <c r="B349" s="14"/>
      <c r="C349" s="40">
        <v>319</v>
      </c>
      <c r="D349" s="50"/>
      <c r="E349" s="57"/>
      <c r="F349" s="57"/>
      <c r="G349" s="78"/>
      <c r="H349" s="86"/>
      <c r="I349" s="96" t="str">
        <f>IF(E349="補",VLOOKUP(H349,'事業名一覧 '!$A$3:$C$55,3,FALSE),"")</f>
        <v/>
      </c>
      <c r="J349" s="112"/>
      <c r="K349" s="112"/>
      <c r="L349" s="112"/>
      <c r="M349" s="112"/>
      <c r="N349" s="112"/>
      <c r="O349" s="112"/>
      <c r="P349" s="86"/>
      <c r="Q349" s="181" t="str">
        <f t="shared" si="86"/>
        <v/>
      </c>
      <c r="R349" s="194" t="str">
        <f t="shared" si="100"/>
        <v/>
      </c>
      <c r="S349" s="202"/>
      <c r="T349" s="213"/>
      <c r="U349" s="213"/>
      <c r="V349" s="213"/>
      <c r="W349" s="235"/>
      <c r="X349" s="235"/>
      <c r="Y349" s="213"/>
      <c r="Z349" s="213"/>
      <c r="AA349" s="86"/>
      <c r="AB349" s="112"/>
      <c r="AC349" s="112"/>
      <c r="AD349" s="112"/>
      <c r="AE349" s="57"/>
      <c r="AF349" s="57"/>
      <c r="AG349" s="57"/>
      <c r="AH349" s="321"/>
      <c r="AI349" s="321"/>
      <c r="AJ349" s="86"/>
      <c r="AK349" s="86"/>
      <c r="AL349" s="354"/>
      <c r="AM349" s="372"/>
      <c r="AN349" s="381"/>
      <c r="AO349" s="392" t="str">
        <f t="shared" si="87"/>
        <v/>
      </c>
      <c r="AP349" s="397" t="str">
        <f t="shared" si="101"/>
        <v/>
      </c>
      <c r="AQ349" s="402" t="str">
        <f t="shared" si="99"/>
        <v/>
      </c>
      <c r="AR349" s="407" t="str">
        <f>IF(E349="","",IF(AND(フラグ管理用!G343=2,フラグ管理用!F343=1),"error",""))</f>
        <v/>
      </c>
      <c r="AS349" s="407" t="str">
        <f>IF(E349="","",IF(AND(フラグ管理用!G343=2,フラグ管理用!E343=1),"error",""))</f>
        <v/>
      </c>
      <c r="AT349" s="415" t="str">
        <f t="shared" si="102"/>
        <v/>
      </c>
      <c r="AU349" s="422" t="str">
        <f>IF(E349="","",IF(フラグ管理用!AX343=1,"",IF(AND(フラグ管理用!E343=1,フラグ管理用!J343=1),"",IF(AND(フラグ管理用!E343=2,フラグ管理用!F343=1,フラグ管理用!J343=1),"",IF(AND(フラグ管理用!E343=2,フラグ管理用!F343=2,フラグ管理用!G343=1),"",IF(AND(フラグ管理用!E343=2,フラグ管理用!F343=2,フラグ管理用!G343=2,フラグ管理用!K343=1),"","error"))))))</f>
        <v/>
      </c>
      <c r="AV349" s="428" t="str">
        <f t="shared" si="103"/>
        <v/>
      </c>
      <c r="AW349" s="428" t="str">
        <f t="shared" si="88"/>
        <v/>
      </c>
      <c r="AX349" s="428" t="str">
        <f t="shared" si="89"/>
        <v/>
      </c>
      <c r="AY349" s="428" t="str">
        <f>IF(E349="","",IF(AND(フラグ管理用!J343=1,フラグ管理用!O343=1),"",IF(AND(フラグ管理用!K343=1,フラグ管理用!O343&gt;1,フラグ管理用!G343=1),"","error")))</f>
        <v/>
      </c>
      <c r="AZ349" s="428" t="str">
        <f>IF(E349="","",IF(AND(フラグ管理用!O343=10,ISBLANK(P349)=FALSE),"",IF(AND(フラグ管理用!O343&lt;10,ISBLANK(P349)=TRUE),"","error")))</f>
        <v/>
      </c>
      <c r="BA349" s="422" t="str">
        <f t="shared" si="90"/>
        <v/>
      </c>
      <c r="BB349" s="422" t="str">
        <f t="shared" si="104"/>
        <v/>
      </c>
      <c r="BC349" s="422" t="str">
        <f>IF(E349="","",IF(AND(フラグ管理用!F343=2,フラグ管理用!J343=1),IF(OR(U349&lt;&gt;0,V349&lt;&gt;0,W349&lt;&gt;0,X349&lt;&gt;0),"error",""),""))</f>
        <v/>
      </c>
      <c r="BD349" s="422" t="str">
        <f>IF(E349="","",IF(AND(フラグ管理用!K343=1,フラグ管理用!G343=1),IF(OR(S349&lt;&gt;0,T349&lt;&gt;0,W349&lt;&gt;0,X349&lt;&gt;0),"error",""),""))</f>
        <v/>
      </c>
      <c r="BE349" s="422" t="str">
        <f t="shared" si="105"/>
        <v/>
      </c>
      <c r="BF349" s="422" t="str">
        <f t="shared" si="106"/>
        <v/>
      </c>
      <c r="BG349" s="422"/>
      <c r="BH349" s="422" t="str">
        <f t="shared" si="91"/>
        <v/>
      </c>
      <c r="BI349" s="422" t="str">
        <f t="shared" si="92"/>
        <v/>
      </c>
      <c r="BJ349" s="422" t="str">
        <f t="shared" si="93"/>
        <v/>
      </c>
      <c r="BK349" s="422" t="str">
        <f>IF(E349="","",IF(フラグ管理用!AD343=2,IF(AND(フラグ管理用!E343=2,フラグ管理用!AA343=1),"","error"),""))</f>
        <v/>
      </c>
      <c r="BL349" s="422" t="str">
        <f>IF(E349="","",IF(AND(フラグ管理用!E343=1,フラグ管理用!K343=1,H349&lt;&gt;"妊娠出産子育て支援交付金"),"error",""))</f>
        <v/>
      </c>
      <c r="BM349" s="422"/>
      <c r="BN349" s="422" t="str">
        <f t="shared" si="94"/>
        <v/>
      </c>
      <c r="BO349" s="422" t="str">
        <f>IF(E349="","",IF(フラグ管理用!AF343=29,"error",IF(AND(フラグ管理用!AO343="事業始期_通常",フラグ管理用!AF343&lt;17),"error",IF(AND(フラグ管理用!AO343="事業始期_補助",フラグ管理用!AF343&lt;14),"error",""))))</f>
        <v/>
      </c>
      <c r="BP349" s="422" t="str">
        <f t="shared" si="95"/>
        <v/>
      </c>
      <c r="BQ349" s="422" t="str">
        <f>IF(E349="","",IF(AND(フラグ管理用!AP343="事業終期_通常",OR(フラグ管理用!AG343&lt;17,フラグ管理用!AG343&gt;28)),"error",IF(AND(フラグ管理用!AP343="事業終期_基金",フラグ管理用!AG343&lt;17),"error","")))</f>
        <v/>
      </c>
      <c r="BR349" s="422" t="str">
        <f>IF(E349="","",IF(VLOOKUP(AF349,―!$X$2:$Y$30,2,FALSE)&lt;=VLOOKUP(AG349,―!$X$2:$Y$30,2,FALSE),"","error"))</f>
        <v/>
      </c>
      <c r="BS349" s="422" t="str">
        <f t="shared" si="96"/>
        <v/>
      </c>
      <c r="BT349" s="422" t="str">
        <f t="shared" si="97"/>
        <v/>
      </c>
      <c r="BU349" s="422" t="str">
        <f>IF(E349="","",IF(AND(フラグ管理用!AQ343="予算区分_地単_通常",フラグ管理用!AL343&gt;3),"error",IF(AND(フラグ管理用!AQ343="予算区分_地単_検査等",フラグ管理用!AL343&gt;6),"error",IF(AND(フラグ管理用!AQ343="予算区分_補助",フラグ管理用!AL343&lt;7),"error",""))))</f>
        <v/>
      </c>
      <c r="BV349" s="452" t="str">
        <f>フラグ管理用!AW343</f>
        <v/>
      </c>
      <c r="BW349" s="457" t="str">
        <f t="shared" si="98"/>
        <v/>
      </c>
    </row>
    <row r="350" spans="1:75">
      <c r="A350" s="6"/>
      <c r="B350" s="14"/>
      <c r="C350" s="40">
        <v>320</v>
      </c>
      <c r="D350" s="50"/>
      <c r="E350" s="57"/>
      <c r="F350" s="57"/>
      <c r="G350" s="78"/>
      <c r="H350" s="86"/>
      <c r="I350" s="96" t="str">
        <f>IF(E350="補",VLOOKUP(H350,'事業名一覧 '!$A$3:$C$55,3,FALSE),"")</f>
        <v/>
      </c>
      <c r="J350" s="112"/>
      <c r="K350" s="112"/>
      <c r="L350" s="112"/>
      <c r="M350" s="112"/>
      <c r="N350" s="112"/>
      <c r="O350" s="112"/>
      <c r="P350" s="86"/>
      <c r="Q350" s="181" t="str">
        <f t="shared" si="86"/>
        <v/>
      </c>
      <c r="R350" s="194" t="str">
        <f t="shared" si="100"/>
        <v/>
      </c>
      <c r="S350" s="202"/>
      <c r="T350" s="213"/>
      <c r="U350" s="213"/>
      <c r="V350" s="213"/>
      <c r="W350" s="235"/>
      <c r="X350" s="235"/>
      <c r="Y350" s="213"/>
      <c r="Z350" s="213"/>
      <c r="AA350" s="86"/>
      <c r="AB350" s="112"/>
      <c r="AC350" s="112"/>
      <c r="AD350" s="112"/>
      <c r="AE350" s="57"/>
      <c r="AF350" s="57"/>
      <c r="AG350" s="57"/>
      <c r="AH350" s="321"/>
      <c r="AI350" s="321"/>
      <c r="AJ350" s="86"/>
      <c r="AK350" s="86"/>
      <c r="AL350" s="354"/>
      <c r="AM350" s="372"/>
      <c r="AN350" s="381"/>
      <c r="AO350" s="392" t="str">
        <f t="shared" si="87"/>
        <v/>
      </c>
      <c r="AP350" s="397" t="str">
        <f t="shared" si="101"/>
        <v/>
      </c>
      <c r="AQ350" s="402" t="str">
        <f t="shared" si="99"/>
        <v/>
      </c>
      <c r="AR350" s="407" t="str">
        <f>IF(E350="","",IF(AND(フラグ管理用!G344=2,フラグ管理用!F344=1),"error",""))</f>
        <v/>
      </c>
      <c r="AS350" s="407" t="str">
        <f>IF(E350="","",IF(AND(フラグ管理用!G344=2,フラグ管理用!E344=1),"error",""))</f>
        <v/>
      </c>
      <c r="AT350" s="415" t="str">
        <f t="shared" si="102"/>
        <v/>
      </c>
      <c r="AU350" s="422" t="str">
        <f>IF(E350="","",IF(フラグ管理用!AX344=1,"",IF(AND(フラグ管理用!E344=1,フラグ管理用!J344=1),"",IF(AND(フラグ管理用!E344=2,フラグ管理用!F344=1,フラグ管理用!J344=1),"",IF(AND(フラグ管理用!E344=2,フラグ管理用!F344=2,フラグ管理用!G344=1),"",IF(AND(フラグ管理用!E344=2,フラグ管理用!F344=2,フラグ管理用!G344=2,フラグ管理用!K344=1),"","error"))))))</f>
        <v/>
      </c>
      <c r="AV350" s="428" t="str">
        <f t="shared" si="103"/>
        <v/>
      </c>
      <c r="AW350" s="428" t="str">
        <f t="shared" si="88"/>
        <v/>
      </c>
      <c r="AX350" s="428" t="str">
        <f t="shared" si="89"/>
        <v/>
      </c>
      <c r="AY350" s="428" t="str">
        <f>IF(E350="","",IF(AND(フラグ管理用!J344=1,フラグ管理用!O344=1),"",IF(AND(フラグ管理用!K344=1,フラグ管理用!O344&gt;1,フラグ管理用!G344=1),"","error")))</f>
        <v/>
      </c>
      <c r="AZ350" s="428" t="str">
        <f>IF(E350="","",IF(AND(フラグ管理用!O344=10,ISBLANK(P350)=FALSE),"",IF(AND(フラグ管理用!O344&lt;10,ISBLANK(P350)=TRUE),"","error")))</f>
        <v/>
      </c>
      <c r="BA350" s="422" t="str">
        <f t="shared" si="90"/>
        <v/>
      </c>
      <c r="BB350" s="422" t="str">
        <f t="shared" si="104"/>
        <v/>
      </c>
      <c r="BC350" s="422" t="str">
        <f>IF(E350="","",IF(AND(フラグ管理用!F344=2,フラグ管理用!J344=1),IF(OR(U350&lt;&gt;0,V350&lt;&gt;0,W350&lt;&gt;0,X350&lt;&gt;0),"error",""),""))</f>
        <v/>
      </c>
      <c r="BD350" s="422" t="str">
        <f>IF(E350="","",IF(AND(フラグ管理用!K344=1,フラグ管理用!G344=1),IF(OR(S350&lt;&gt;0,T350&lt;&gt;0,W350&lt;&gt;0,X350&lt;&gt;0),"error",""),""))</f>
        <v/>
      </c>
      <c r="BE350" s="422" t="str">
        <f t="shared" si="105"/>
        <v/>
      </c>
      <c r="BF350" s="422" t="str">
        <f t="shared" si="106"/>
        <v/>
      </c>
      <c r="BG350" s="422"/>
      <c r="BH350" s="422" t="str">
        <f t="shared" si="91"/>
        <v/>
      </c>
      <c r="BI350" s="422" t="str">
        <f t="shared" si="92"/>
        <v/>
      </c>
      <c r="BJ350" s="422" t="str">
        <f t="shared" si="93"/>
        <v/>
      </c>
      <c r="BK350" s="422" t="str">
        <f>IF(E350="","",IF(フラグ管理用!AD344=2,IF(AND(フラグ管理用!E344=2,フラグ管理用!AA344=1),"","error"),""))</f>
        <v/>
      </c>
      <c r="BL350" s="422" t="str">
        <f>IF(E350="","",IF(AND(フラグ管理用!E344=1,フラグ管理用!K344=1,H350&lt;&gt;"妊娠出産子育て支援交付金"),"error",""))</f>
        <v/>
      </c>
      <c r="BM350" s="422"/>
      <c r="BN350" s="422" t="str">
        <f t="shared" si="94"/>
        <v/>
      </c>
      <c r="BO350" s="422" t="str">
        <f>IF(E350="","",IF(フラグ管理用!AF344=29,"error",IF(AND(フラグ管理用!AO344="事業始期_通常",フラグ管理用!AF344&lt;17),"error",IF(AND(フラグ管理用!AO344="事業始期_補助",フラグ管理用!AF344&lt;14),"error",""))))</f>
        <v/>
      </c>
      <c r="BP350" s="422" t="str">
        <f t="shared" si="95"/>
        <v/>
      </c>
      <c r="BQ350" s="422" t="str">
        <f>IF(E350="","",IF(AND(フラグ管理用!AP344="事業終期_通常",OR(フラグ管理用!AG344&lt;17,フラグ管理用!AG344&gt;28)),"error",IF(AND(フラグ管理用!AP344="事業終期_基金",フラグ管理用!AG344&lt;17),"error","")))</f>
        <v/>
      </c>
      <c r="BR350" s="422" t="str">
        <f>IF(E350="","",IF(VLOOKUP(AF350,―!$X$2:$Y$30,2,FALSE)&lt;=VLOOKUP(AG350,―!$X$2:$Y$30,2,FALSE),"","error"))</f>
        <v/>
      </c>
      <c r="BS350" s="422" t="str">
        <f t="shared" si="96"/>
        <v/>
      </c>
      <c r="BT350" s="422" t="str">
        <f t="shared" si="97"/>
        <v/>
      </c>
      <c r="BU350" s="422" t="str">
        <f>IF(E350="","",IF(AND(フラグ管理用!AQ344="予算区分_地単_通常",フラグ管理用!AL344&gt;3),"error",IF(AND(フラグ管理用!AQ344="予算区分_地単_検査等",フラグ管理用!AL344&gt;6),"error",IF(AND(フラグ管理用!AQ344="予算区分_補助",フラグ管理用!AL344&lt;7),"error",""))))</f>
        <v/>
      </c>
      <c r="BV350" s="452" t="str">
        <f>フラグ管理用!AW344</f>
        <v/>
      </c>
      <c r="BW350" s="457" t="str">
        <f t="shared" si="98"/>
        <v/>
      </c>
    </row>
    <row r="351" spans="1:75">
      <c r="A351" s="6"/>
      <c r="B351" s="14"/>
      <c r="C351" s="40">
        <v>321</v>
      </c>
      <c r="D351" s="50"/>
      <c r="E351" s="57"/>
      <c r="F351" s="57"/>
      <c r="G351" s="78"/>
      <c r="H351" s="86"/>
      <c r="I351" s="96" t="str">
        <f>IF(E351="補",VLOOKUP(H351,'事業名一覧 '!$A$3:$C$55,3,FALSE),"")</f>
        <v/>
      </c>
      <c r="J351" s="112"/>
      <c r="K351" s="112"/>
      <c r="L351" s="112"/>
      <c r="M351" s="112"/>
      <c r="N351" s="112"/>
      <c r="O351" s="112"/>
      <c r="P351" s="86"/>
      <c r="Q351" s="181" t="str">
        <f t="shared" ref="Q351:Q414" si="107">IF(E351="","",SUM(R351,Y351,Z351))</f>
        <v/>
      </c>
      <c r="R351" s="194" t="str">
        <f t="shared" si="100"/>
        <v/>
      </c>
      <c r="S351" s="202"/>
      <c r="T351" s="213"/>
      <c r="U351" s="213"/>
      <c r="V351" s="213"/>
      <c r="W351" s="235"/>
      <c r="X351" s="235"/>
      <c r="Y351" s="213"/>
      <c r="Z351" s="213"/>
      <c r="AA351" s="86"/>
      <c r="AB351" s="112"/>
      <c r="AC351" s="112"/>
      <c r="AD351" s="112"/>
      <c r="AE351" s="57"/>
      <c r="AF351" s="57"/>
      <c r="AG351" s="57"/>
      <c r="AH351" s="321"/>
      <c r="AI351" s="321"/>
      <c r="AJ351" s="86"/>
      <c r="AK351" s="86"/>
      <c r="AL351" s="354"/>
      <c r="AM351" s="372"/>
      <c r="AN351" s="381"/>
      <c r="AO351" s="392" t="str">
        <f t="shared" ref="AO351:AO414" si="108">IF(E351="","",IF(D351="","error",""))</f>
        <v/>
      </c>
      <c r="AP351" s="397" t="str">
        <f t="shared" si="101"/>
        <v/>
      </c>
      <c r="AQ351" s="402" t="str">
        <f t="shared" si="99"/>
        <v/>
      </c>
      <c r="AR351" s="407" t="str">
        <f>IF(E351="","",IF(AND(フラグ管理用!G345=2,フラグ管理用!F345=1),"error",""))</f>
        <v/>
      </c>
      <c r="AS351" s="407" t="str">
        <f>IF(E351="","",IF(AND(フラグ管理用!G345=2,フラグ管理用!E345=1),"error",""))</f>
        <v/>
      </c>
      <c r="AT351" s="415" t="str">
        <f t="shared" si="102"/>
        <v/>
      </c>
      <c r="AU351" s="422" t="str">
        <f>IF(E351="","",IF(フラグ管理用!AX345=1,"",IF(AND(フラグ管理用!E345=1,フラグ管理用!J345=1),"",IF(AND(フラグ管理用!E345=2,フラグ管理用!F345=1,フラグ管理用!J345=1),"",IF(AND(フラグ管理用!E345=2,フラグ管理用!F345=2,フラグ管理用!G345=1),"",IF(AND(フラグ管理用!E345=2,フラグ管理用!F345=2,フラグ管理用!G345=2,フラグ管理用!K345=1),"","error"))))))</f>
        <v/>
      </c>
      <c r="AV351" s="428" t="str">
        <f t="shared" si="103"/>
        <v/>
      </c>
      <c r="AW351" s="428" t="str">
        <f t="shared" ref="AW351:AW414" si="109">IF(E351="","",IF(OR(L351="",M351="",N351=""),"error",""))</f>
        <v/>
      </c>
      <c r="AX351" s="428" t="str">
        <f t="shared" ref="AX351:AX414" si="110">IF(E351="","",IF(O351="","error",""))</f>
        <v/>
      </c>
      <c r="AY351" s="428" t="str">
        <f>IF(E351="","",IF(AND(フラグ管理用!J345=1,フラグ管理用!O345=1),"",IF(AND(フラグ管理用!K345=1,フラグ管理用!O345&gt;1,フラグ管理用!G345=1),"","error")))</f>
        <v/>
      </c>
      <c r="AZ351" s="428" t="str">
        <f>IF(E351="","",IF(AND(フラグ管理用!O345=10,ISBLANK(P351)=FALSE),"",IF(AND(フラグ管理用!O345&lt;10,ISBLANK(P351)=TRUE),"","error")))</f>
        <v/>
      </c>
      <c r="BA351" s="422" t="str">
        <f t="shared" ref="BA351:BA414" si="111">IF(E351="","",IF(E351="単",IF(Y351&lt;&gt;0,"error",""),""))</f>
        <v/>
      </c>
      <c r="BB351" s="422" t="str">
        <f t="shared" si="104"/>
        <v/>
      </c>
      <c r="BC351" s="422" t="str">
        <f>IF(E351="","",IF(AND(フラグ管理用!F345=2,フラグ管理用!J345=1),IF(OR(U351&lt;&gt;0,V351&lt;&gt;0,W351&lt;&gt;0,X351&lt;&gt;0),"error",""),""))</f>
        <v/>
      </c>
      <c r="BD351" s="422" t="str">
        <f>IF(E351="","",IF(AND(フラグ管理用!K345=1,フラグ管理用!G345=1),IF(OR(S351&lt;&gt;0,T351&lt;&gt;0,W351&lt;&gt;0,X351&lt;&gt;0),"error",""),""))</f>
        <v/>
      </c>
      <c r="BE351" s="422" t="str">
        <f t="shared" si="105"/>
        <v/>
      </c>
      <c r="BF351" s="422" t="str">
        <f t="shared" si="106"/>
        <v/>
      </c>
      <c r="BG351" s="422"/>
      <c r="BH351" s="422" t="str">
        <f t="shared" ref="BH351:BH414" si="112">IF(E351="","",IF(R351&gt;0,"","error"))</f>
        <v/>
      </c>
      <c r="BI351" s="422" t="str">
        <f t="shared" ref="BI351:BI414" si="113">IF(E351="","",IF(R351=INT(R351),"","error"))</f>
        <v/>
      </c>
      <c r="BJ351" s="422" t="str">
        <f t="shared" ref="BJ351:BJ414" si="114">IF(E351="","",IF(OR(AB351="",AC351="",AD351="",AE351=""),"error",""))</f>
        <v/>
      </c>
      <c r="BK351" s="422" t="str">
        <f>IF(E351="","",IF(フラグ管理用!AD345=2,IF(AND(フラグ管理用!E345=2,フラグ管理用!AA345=1),"","error"),""))</f>
        <v/>
      </c>
      <c r="BL351" s="422" t="str">
        <f>IF(E351="","",IF(AND(フラグ管理用!E345=1,フラグ管理用!K345=1,H351&lt;&gt;"妊娠出産子育て支援交付金"),"error",""))</f>
        <v/>
      </c>
      <c r="BM351" s="422"/>
      <c r="BN351" s="422" t="str">
        <f t="shared" ref="BN351:BN414" si="115">IF(E351="","",IF(AF351="","error",""))</f>
        <v/>
      </c>
      <c r="BO351" s="422" t="str">
        <f>IF(E351="","",IF(フラグ管理用!AF345=29,"error",IF(AND(フラグ管理用!AO345="事業始期_通常",フラグ管理用!AF345&lt;17),"error",IF(AND(フラグ管理用!AO345="事業始期_補助",フラグ管理用!AF345&lt;14),"error",""))))</f>
        <v/>
      </c>
      <c r="BP351" s="422" t="str">
        <f t="shared" ref="BP351:BP414" si="116">IF(E351="","",IF(AG351="","error",""))</f>
        <v/>
      </c>
      <c r="BQ351" s="422" t="str">
        <f>IF(E351="","",IF(AND(フラグ管理用!AP345="事業終期_通常",OR(フラグ管理用!AG345&lt;17,フラグ管理用!AG345&gt;28)),"error",IF(AND(フラグ管理用!AP345="事業終期_基金",フラグ管理用!AG345&lt;17),"error","")))</f>
        <v/>
      </c>
      <c r="BR351" s="422" t="str">
        <f>IF(E351="","",IF(VLOOKUP(AF351,―!$X$2:$Y$30,2,FALSE)&lt;=VLOOKUP(AG351,―!$X$2:$Y$30,2,FALSE),"","error"))</f>
        <v/>
      </c>
      <c r="BS351" s="422" t="str">
        <f t="shared" ref="BS351:BS414" si="117">IF(E351="","",IF(OR(AH351="",AI351=""),"error",""))</f>
        <v/>
      </c>
      <c r="BT351" s="422" t="str">
        <f t="shared" ref="BT351:BT414" si="118">IF(E351="","",IF(AL351="","error",""))</f>
        <v/>
      </c>
      <c r="BU351" s="422" t="str">
        <f>IF(E351="","",IF(AND(フラグ管理用!AQ345="予算区分_地単_通常",フラグ管理用!AL345&gt;3),"error",IF(AND(フラグ管理用!AQ345="予算区分_地単_検査等",フラグ管理用!AL345&gt;6),"error",IF(AND(フラグ管理用!AQ345="予算区分_補助",フラグ管理用!AL345&lt;7),"error",""))))</f>
        <v/>
      </c>
      <c r="BV351" s="452" t="str">
        <f>フラグ管理用!AW345</f>
        <v/>
      </c>
      <c r="BW351" s="457" t="str">
        <f t="shared" ref="BW351:BW414" si="119">IF(AND(E351="",OR(D351&lt;&gt;"",F351&lt;&gt;"",G351&lt;&gt;"",H351&lt;&gt;"",J351&lt;&gt;"",K351&lt;&gt;"",L351&lt;&gt;"",M351&lt;&gt;"",N351&lt;&gt;"",O351&lt;&gt;"",P351&lt;&gt;"",S351&lt;&gt;"",T351&lt;&gt;"",U351&lt;&gt;"",V351&lt;&gt;"",W351&lt;&gt;"",X351&lt;&gt;"",Y351&lt;&gt;"",Z351&lt;&gt;"",AA351&lt;&gt;"",AB351&lt;&gt;"",AC351&lt;&gt;"",AD351&lt;&gt;"",AE351&lt;&gt;"",AF351&lt;&gt;"",AG351&lt;&gt;"",AH351&lt;&gt;"",AI351&lt;&gt;"",AJ351&lt;&gt;"",AK351&lt;&gt;"",AL351&lt;&gt;"")),"error","")</f>
        <v/>
      </c>
    </row>
    <row r="352" spans="1:75">
      <c r="A352" s="6"/>
      <c r="B352" s="14"/>
      <c r="C352" s="40">
        <v>322</v>
      </c>
      <c r="D352" s="50"/>
      <c r="E352" s="57"/>
      <c r="F352" s="57"/>
      <c r="G352" s="78"/>
      <c r="H352" s="86"/>
      <c r="I352" s="96" t="str">
        <f>IF(E352="補",VLOOKUP(H352,'事業名一覧 '!$A$3:$C$55,3,FALSE),"")</f>
        <v/>
      </c>
      <c r="J352" s="112"/>
      <c r="K352" s="112"/>
      <c r="L352" s="112"/>
      <c r="M352" s="112"/>
      <c r="N352" s="112"/>
      <c r="O352" s="112"/>
      <c r="P352" s="86"/>
      <c r="Q352" s="181" t="str">
        <f t="shared" si="107"/>
        <v/>
      </c>
      <c r="R352" s="194" t="str">
        <f t="shared" si="100"/>
        <v/>
      </c>
      <c r="S352" s="202"/>
      <c r="T352" s="213"/>
      <c r="U352" s="213"/>
      <c r="V352" s="213"/>
      <c r="W352" s="235"/>
      <c r="X352" s="235"/>
      <c r="Y352" s="213"/>
      <c r="Z352" s="213"/>
      <c r="AA352" s="86"/>
      <c r="AB352" s="112"/>
      <c r="AC352" s="112"/>
      <c r="AD352" s="112"/>
      <c r="AE352" s="57"/>
      <c r="AF352" s="57"/>
      <c r="AG352" s="57"/>
      <c r="AH352" s="321"/>
      <c r="AI352" s="321"/>
      <c r="AJ352" s="86"/>
      <c r="AK352" s="86"/>
      <c r="AL352" s="354"/>
      <c r="AM352" s="372"/>
      <c r="AN352" s="381"/>
      <c r="AO352" s="392" t="str">
        <f t="shared" si="108"/>
        <v/>
      </c>
      <c r="AP352" s="397" t="str">
        <f t="shared" si="101"/>
        <v/>
      </c>
      <c r="AQ352" s="402" t="str">
        <f t="shared" si="99"/>
        <v/>
      </c>
      <c r="AR352" s="407" t="str">
        <f>IF(E352="","",IF(AND(フラグ管理用!G346=2,フラグ管理用!F346=1),"error",""))</f>
        <v/>
      </c>
      <c r="AS352" s="407" t="str">
        <f>IF(E352="","",IF(AND(フラグ管理用!G346=2,フラグ管理用!E346=1),"error",""))</f>
        <v/>
      </c>
      <c r="AT352" s="415" t="str">
        <f t="shared" si="102"/>
        <v/>
      </c>
      <c r="AU352" s="422" t="str">
        <f>IF(E352="","",IF(フラグ管理用!AX346=1,"",IF(AND(フラグ管理用!E346=1,フラグ管理用!J346=1),"",IF(AND(フラグ管理用!E346=2,フラグ管理用!F346=1,フラグ管理用!J346=1),"",IF(AND(フラグ管理用!E346=2,フラグ管理用!F346=2,フラグ管理用!G346=1),"",IF(AND(フラグ管理用!E346=2,フラグ管理用!F346=2,フラグ管理用!G346=2,フラグ管理用!K346=1),"","error"))))))</f>
        <v/>
      </c>
      <c r="AV352" s="428" t="str">
        <f t="shared" si="103"/>
        <v/>
      </c>
      <c r="AW352" s="428" t="str">
        <f t="shared" si="109"/>
        <v/>
      </c>
      <c r="AX352" s="428" t="str">
        <f t="shared" si="110"/>
        <v/>
      </c>
      <c r="AY352" s="428" t="str">
        <f>IF(E352="","",IF(AND(フラグ管理用!J346=1,フラグ管理用!O346=1),"",IF(AND(フラグ管理用!K346=1,フラグ管理用!O346&gt;1,フラグ管理用!G346=1),"","error")))</f>
        <v/>
      </c>
      <c r="AZ352" s="428" t="str">
        <f>IF(E352="","",IF(AND(フラグ管理用!O346=10,ISBLANK(P352)=FALSE),"",IF(AND(フラグ管理用!O346&lt;10,ISBLANK(P352)=TRUE),"","error")))</f>
        <v/>
      </c>
      <c r="BA352" s="422" t="str">
        <f t="shared" si="111"/>
        <v/>
      </c>
      <c r="BB352" s="422" t="str">
        <f t="shared" si="104"/>
        <v/>
      </c>
      <c r="BC352" s="422" t="str">
        <f>IF(E352="","",IF(AND(フラグ管理用!F346=2,フラグ管理用!J346=1),IF(OR(U352&lt;&gt;0,V352&lt;&gt;0,W352&lt;&gt;0,X352&lt;&gt;0),"error",""),""))</f>
        <v/>
      </c>
      <c r="BD352" s="422" t="str">
        <f>IF(E352="","",IF(AND(フラグ管理用!K346=1,フラグ管理用!G346=1),IF(OR(S352&lt;&gt;0,T352&lt;&gt;0,W352&lt;&gt;0,X352&lt;&gt;0),"error",""),""))</f>
        <v/>
      </c>
      <c r="BE352" s="422" t="str">
        <f t="shared" si="105"/>
        <v/>
      </c>
      <c r="BF352" s="422" t="str">
        <f t="shared" si="106"/>
        <v/>
      </c>
      <c r="BG352" s="422"/>
      <c r="BH352" s="422" t="str">
        <f t="shared" si="112"/>
        <v/>
      </c>
      <c r="BI352" s="422" t="str">
        <f t="shared" si="113"/>
        <v/>
      </c>
      <c r="BJ352" s="422" t="str">
        <f t="shared" si="114"/>
        <v/>
      </c>
      <c r="BK352" s="422" t="str">
        <f>IF(E352="","",IF(フラグ管理用!AD346=2,IF(AND(フラグ管理用!E346=2,フラグ管理用!AA346=1),"","error"),""))</f>
        <v/>
      </c>
      <c r="BL352" s="422" t="str">
        <f>IF(E352="","",IF(AND(フラグ管理用!E346=1,フラグ管理用!K346=1,H352&lt;&gt;"妊娠出産子育て支援交付金"),"error",""))</f>
        <v/>
      </c>
      <c r="BM352" s="422"/>
      <c r="BN352" s="422" t="str">
        <f t="shared" si="115"/>
        <v/>
      </c>
      <c r="BO352" s="422" t="str">
        <f>IF(E352="","",IF(フラグ管理用!AF346=29,"error",IF(AND(フラグ管理用!AO346="事業始期_通常",フラグ管理用!AF346&lt;17),"error",IF(AND(フラグ管理用!AO346="事業始期_補助",フラグ管理用!AF346&lt;14),"error",""))))</f>
        <v/>
      </c>
      <c r="BP352" s="422" t="str">
        <f t="shared" si="116"/>
        <v/>
      </c>
      <c r="BQ352" s="422" t="str">
        <f>IF(E352="","",IF(AND(フラグ管理用!AP346="事業終期_通常",OR(フラグ管理用!AG346&lt;17,フラグ管理用!AG346&gt;28)),"error",IF(AND(フラグ管理用!AP346="事業終期_基金",フラグ管理用!AG346&lt;17),"error","")))</f>
        <v/>
      </c>
      <c r="BR352" s="422" t="str">
        <f>IF(E352="","",IF(VLOOKUP(AF352,―!$X$2:$Y$30,2,FALSE)&lt;=VLOOKUP(AG352,―!$X$2:$Y$30,2,FALSE),"","error"))</f>
        <v/>
      </c>
      <c r="BS352" s="422" t="str">
        <f t="shared" si="117"/>
        <v/>
      </c>
      <c r="BT352" s="422" t="str">
        <f t="shared" si="118"/>
        <v/>
      </c>
      <c r="BU352" s="422" t="str">
        <f>IF(E352="","",IF(AND(フラグ管理用!AQ346="予算区分_地単_通常",フラグ管理用!AL346&gt;3),"error",IF(AND(フラグ管理用!AQ346="予算区分_地単_検査等",フラグ管理用!AL346&gt;6),"error",IF(AND(フラグ管理用!AQ346="予算区分_補助",フラグ管理用!AL346&lt;7),"error",""))))</f>
        <v/>
      </c>
      <c r="BV352" s="452" t="str">
        <f>フラグ管理用!AW346</f>
        <v/>
      </c>
      <c r="BW352" s="457" t="str">
        <f t="shared" si="119"/>
        <v/>
      </c>
    </row>
    <row r="353" spans="1:75">
      <c r="A353" s="6"/>
      <c r="B353" s="14"/>
      <c r="C353" s="40">
        <v>323</v>
      </c>
      <c r="D353" s="50"/>
      <c r="E353" s="57"/>
      <c r="F353" s="57"/>
      <c r="G353" s="78"/>
      <c r="H353" s="86"/>
      <c r="I353" s="96" t="str">
        <f>IF(E353="補",VLOOKUP(H353,'事業名一覧 '!$A$3:$C$55,3,FALSE),"")</f>
        <v/>
      </c>
      <c r="J353" s="112"/>
      <c r="K353" s="112"/>
      <c r="L353" s="112"/>
      <c r="M353" s="112"/>
      <c r="N353" s="112"/>
      <c r="O353" s="112"/>
      <c r="P353" s="86"/>
      <c r="Q353" s="181" t="str">
        <f t="shared" si="107"/>
        <v/>
      </c>
      <c r="R353" s="194" t="str">
        <f t="shared" si="100"/>
        <v/>
      </c>
      <c r="S353" s="202"/>
      <c r="T353" s="213"/>
      <c r="U353" s="213"/>
      <c r="V353" s="213"/>
      <c r="W353" s="235"/>
      <c r="X353" s="235"/>
      <c r="Y353" s="213"/>
      <c r="Z353" s="213"/>
      <c r="AA353" s="86"/>
      <c r="AB353" s="112"/>
      <c r="AC353" s="112"/>
      <c r="AD353" s="112"/>
      <c r="AE353" s="57"/>
      <c r="AF353" s="57"/>
      <c r="AG353" s="57"/>
      <c r="AH353" s="321"/>
      <c r="AI353" s="321"/>
      <c r="AJ353" s="86"/>
      <c r="AK353" s="86"/>
      <c r="AL353" s="354"/>
      <c r="AM353" s="372"/>
      <c r="AN353" s="381"/>
      <c r="AO353" s="392" t="str">
        <f t="shared" si="108"/>
        <v/>
      </c>
      <c r="AP353" s="397" t="str">
        <f t="shared" si="101"/>
        <v/>
      </c>
      <c r="AQ353" s="402" t="str">
        <f t="shared" ref="AQ353:AQ416" si="120">IF(E353="","",IF(G353="","error",""))</f>
        <v/>
      </c>
      <c r="AR353" s="407" t="str">
        <f>IF(E353="","",IF(AND(フラグ管理用!G347=2,フラグ管理用!F347=1),"error",""))</f>
        <v/>
      </c>
      <c r="AS353" s="407" t="str">
        <f>IF(E353="","",IF(AND(フラグ管理用!G347=2,フラグ管理用!E347=1),"error",""))</f>
        <v/>
      </c>
      <c r="AT353" s="415" t="str">
        <f t="shared" si="102"/>
        <v/>
      </c>
      <c r="AU353" s="422" t="str">
        <f>IF(E353="","",IF(フラグ管理用!AX347=1,"",IF(AND(フラグ管理用!E347=1,フラグ管理用!J347=1),"",IF(AND(フラグ管理用!E347=2,フラグ管理用!F347=1,フラグ管理用!J347=1),"",IF(AND(フラグ管理用!E347=2,フラグ管理用!F347=2,フラグ管理用!G347=1),"",IF(AND(フラグ管理用!E347=2,フラグ管理用!F347=2,フラグ管理用!G347=2,フラグ管理用!K347=1),"","error"))))))</f>
        <v/>
      </c>
      <c r="AV353" s="428" t="str">
        <f t="shared" si="103"/>
        <v/>
      </c>
      <c r="AW353" s="428" t="str">
        <f t="shared" si="109"/>
        <v/>
      </c>
      <c r="AX353" s="428" t="str">
        <f t="shared" si="110"/>
        <v/>
      </c>
      <c r="AY353" s="428" t="str">
        <f>IF(E353="","",IF(AND(フラグ管理用!J347=1,フラグ管理用!O347=1),"",IF(AND(フラグ管理用!K347=1,フラグ管理用!O347&gt;1,フラグ管理用!G347=1),"","error")))</f>
        <v/>
      </c>
      <c r="AZ353" s="428" t="str">
        <f>IF(E353="","",IF(AND(フラグ管理用!O347=10,ISBLANK(P353)=FALSE),"",IF(AND(フラグ管理用!O347&lt;10,ISBLANK(P353)=TRUE),"","error")))</f>
        <v/>
      </c>
      <c r="BA353" s="422" t="str">
        <f t="shared" si="111"/>
        <v/>
      </c>
      <c r="BB353" s="422" t="str">
        <f t="shared" si="104"/>
        <v/>
      </c>
      <c r="BC353" s="422" t="str">
        <f>IF(E353="","",IF(AND(フラグ管理用!F347=2,フラグ管理用!J347=1),IF(OR(U353&lt;&gt;0,V353&lt;&gt;0,W353&lt;&gt;0,X353&lt;&gt;0),"error",""),""))</f>
        <v/>
      </c>
      <c r="BD353" s="422" t="str">
        <f>IF(E353="","",IF(AND(フラグ管理用!K347=1,フラグ管理用!G347=1),IF(OR(S353&lt;&gt;0,T353&lt;&gt;0,W353&lt;&gt;0,X353&lt;&gt;0),"error",""),""))</f>
        <v/>
      </c>
      <c r="BE353" s="422" t="str">
        <f t="shared" si="105"/>
        <v/>
      </c>
      <c r="BF353" s="422" t="str">
        <f t="shared" si="106"/>
        <v/>
      </c>
      <c r="BG353" s="422"/>
      <c r="BH353" s="422" t="str">
        <f t="shared" si="112"/>
        <v/>
      </c>
      <c r="BI353" s="422" t="str">
        <f t="shared" si="113"/>
        <v/>
      </c>
      <c r="BJ353" s="422" t="str">
        <f t="shared" si="114"/>
        <v/>
      </c>
      <c r="BK353" s="422" t="str">
        <f>IF(E353="","",IF(フラグ管理用!AD347=2,IF(AND(フラグ管理用!E347=2,フラグ管理用!AA347=1),"","error"),""))</f>
        <v/>
      </c>
      <c r="BL353" s="422" t="str">
        <f>IF(E353="","",IF(AND(フラグ管理用!E347=1,フラグ管理用!K347=1,H353&lt;&gt;"妊娠出産子育て支援交付金"),"error",""))</f>
        <v/>
      </c>
      <c r="BM353" s="422"/>
      <c r="BN353" s="422" t="str">
        <f t="shared" si="115"/>
        <v/>
      </c>
      <c r="BO353" s="422" t="str">
        <f>IF(E353="","",IF(フラグ管理用!AF347=29,"error",IF(AND(フラグ管理用!AO347="事業始期_通常",フラグ管理用!AF347&lt;17),"error",IF(AND(フラグ管理用!AO347="事業始期_補助",フラグ管理用!AF347&lt;14),"error",""))))</f>
        <v/>
      </c>
      <c r="BP353" s="422" t="str">
        <f t="shared" si="116"/>
        <v/>
      </c>
      <c r="BQ353" s="422" t="str">
        <f>IF(E353="","",IF(AND(フラグ管理用!AP347="事業終期_通常",OR(フラグ管理用!AG347&lt;17,フラグ管理用!AG347&gt;28)),"error",IF(AND(フラグ管理用!AP347="事業終期_基金",フラグ管理用!AG347&lt;17),"error","")))</f>
        <v/>
      </c>
      <c r="BR353" s="422" t="str">
        <f>IF(E353="","",IF(VLOOKUP(AF353,―!$X$2:$Y$30,2,FALSE)&lt;=VLOOKUP(AG353,―!$X$2:$Y$30,2,FALSE),"","error"))</f>
        <v/>
      </c>
      <c r="BS353" s="422" t="str">
        <f t="shared" si="117"/>
        <v/>
      </c>
      <c r="BT353" s="422" t="str">
        <f t="shared" si="118"/>
        <v/>
      </c>
      <c r="BU353" s="422" t="str">
        <f>IF(E353="","",IF(AND(フラグ管理用!AQ347="予算区分_地単_通常",フラグ管理用!AL347&gt;3),"error",IF(AND(フラグ管理用!AQ347="予算区分_地単_検査等",フラグ管理用!AL347&gt;6),"error",IF(AND(フラグ管理用!AQ347="予算区分_補助",フラグ管理用!AL347&lt;7),"error",""))))</f>
        <v/>
      </c>
      <c r="BV353" s="452" t="str">
        <f>フラグ管理用!AW347</f>
        <v/>
      </c>
      <c r="BW353" s="457" t="str">
        <f t="shared" si="119"/>
        <v/>
      </c>
    </row>
    <row r="354" spans="1:75">
      <c r="A354" s="6"/>
      <c r="B354" s="14"/>
      <c r="C354" s="40">
        <v>324</v>
      </c>
      <c r="D354" s="50"/>
      <c r="E354" s="57"/>
      <c r="F354" s="57"/>
      <c r="G354" s="78"/>
      <c r="H354" s="86"/>
      <c r="I354" s="96" t="str">
        <f>IF(E354="補",VLOOKUP(H354,'事業名一覧 '!$A$3:$C$55,3,FALSE),"")</f>
        <v/>
      </c>
      <c r="J354" s="112"/>
      <c r="K354" s="112"/>
      <c r="L354" s="112"/>
      <c r="M354" s="112"/>
      <c r="N354" s="112"/>
      <c r="O354" s="112"/>
      <c r="P354" s="86"/>
      <c r="Q354" s="181" t="str">
        <f t="shared" si="107"/>
        <v/>
      </c>
      <c r="R354" s="194" t="str">
        <f t="shared" si="100"/>
        <v/>
      </c>
      <c r="S354" s="202"/>
      <c r="T354" s="213"/>
      <c r="U354" s="213"/>
      <c r="V354" s="213"/>
      <c r="W354" s="235"/>
      <c r="X354" s="235"/>
      <c r="Y354" s="213"/>
      <c r="Z354" s="213"/>
      <c r="AA354" s="86"/>
      <c r="AB354" s="112"/>
      <c r="AC354" s="112"/>
      <c r="AD354" s="112"/>
      <c r="AE354" s="57"/>
      <c r="AF354" s="57"/>
      <c r="AG354" s="57"/>
      <c r="AH354" s="321"/>
      <c r="AI354" s="321"/>
      <c r="AJ354" s="86"/>
      <c r="AK354" s="86"/>
      <c r="AL354" s="354"/>
      <c r="AM354" s="372"/>
      <c r="AN354" s="381"/>
      <c r="AO354" s="392" t="str">
        <f t="shared" si="108"/>
        <v/>
      </c>
      <c r="AP354" s="397" t="str">
        <f t="shared" si="101"/>
        <v/>
      </c>
      <c r="AQ354" s="402" t="str">
        <f t="shared" si="120"/>
        <v/>
      </c>
      <c r="AR354" s="407" t="str">
        <f>IF(E354="","",IF(AND(フラグ管理用!G348=2,フラグ管理用!F348=1),"error",""))</f>
        <v/>
      </c>
      <c r="AS354" s="407" t="str">
        <f>IF(E354="","",IF(AND(フラグ管理用!G348=2,フラグ管理用!E348=1),"error",""))</f>
        <v/>
      </c>
      <c r="AT354" s="415" t="str">
        <f t="shared" si="102"/>
        <v/>
      </c>
      <c r="AU354" s="422" t="str">
        <f>IF(E354="","",IF(フラグ管理用!AX348=1,"",IF(AND(フラグ管理用!E348=1,フラグ管理用!J348=1),"",IF(AND(フラグ管理用!E348=2,フラグ管理用!F348=1,フラグ管理用!J348=1),"",IF(AND(フラグ管理用!E348=2,フラグ管理用!F348=2,フラグ管理用!G348=1),"",IF(AND(フラグ管理用!E348=2,フラグ管理用!F348=2,フラグ管理用!G348=2,フラグ管理用!K348=1),"","error"))))))</f>
        <v/>
      </c>
      <c r="AV354" s="428" t="str">
        <f t="shared" si="103"/>
        <v/>
      </c>
      <c r="AW354" s="428" t="str">
        <f t="shared" si="109"/>
        <v/>
      </c>
      <c r="AX354" s="428" t="str">
        <f t="shared" si="110"/>
        <v/>
      </c>
      <c r="AY354" s="428" t="str">
        <f>IF(E354="","",IF(AND(フラグ管理用!J348=1,フラグ管理用!O348=1),"",IF(AND(フラグ管理用!K348=1,フラグ管理用!O348&gt;1,フラグ管理用!G348=1),"","error")))</f>
        <v/>
      </c>
      <c r="AZ354" s="428" t="str">
        <f>IF(E354="","",IF(AND(フラグ管理用!O348=10,ISBLANK(P354)=FALSE),"",IF(AND(フラグ管理用!O348&lt;10,ISBLANK(P354)=TRUE),"","error")))</f>
        <v/>
      </c>
      <c r="BA354" s="422" t="str">
        <f t="shared" si="111"/>
        <v/>
      </c>
      <c r="BB354" s="422" t="str">
        <f t="shared" si="104"/>
        <v/>
      </c>
      <c r="BC354" s="422" t="str">
        <f>IF(E354="","",IF(AND(フラグ管理用!F348=2,フラグ管理用!J348=1),IF(OR(U354&lt;&gt;0,V354&lt;&gt;0,W354&lt;&gt;0,X354&lt;&gt;0),"error",""),""))</f>
        <v/>
      </c>
      <c r="BD354" s="422" t="str">
        <f>IF(E354="","",IF(AND(フラグ管理用!K348=1,フラグ管理用!G348=1),IF(OR(S354&lt;&gt;0,T354&lt;&gt;0,W354&lt;&gt;0,X354&lt;&gt;0),"error",""),""))</f>
        <v/>
      </c>
      <c r="BE354" s="422" t="str">
        <f t="shared" si="105"/>
        <v/>
      </c>
      <c r="BF354" s="422" t="str">
        <f t="shared" si="106"/>
        <v/>
      </c>
      <c r="BG354" s="422"/>
      <c r="BH354" s="422" t="str">
        <f t="shared" si="112"/>
        <v/>
      </c>
      <c r="BI354" s="422" t="str">
        <f t="shared" si="113"/>
        <v/>
      </c>
      <c r="BJ354" s="422" t="str">
        <f t="shared" si="114"/>
        <v/>
      </c>
      <c r="BK354" s="422" t="str">
        <f>IF(E354="","",IF(フラグ管理用!AD348=2,IF(AND(フラグ管理用!E348=2,フラグ管理用!AA348=1),"","error"),""))</f>
        <v/>
      </c>
      <c r="BL354" s="422" t="str">
        <f>IF(E354="","",IF(AND(フラグ管理用!E348=1,フラグ管理用!K348=1,H354&lt;&gt;"妊娠出産子育て支援交付金"),"error",""))</f>
        <v/>
      </c>
      <c r="BM354" s="422"/>
      <c r="BN354" s="422" t="str">
        <f t="shared" si="115"/>
        <v/>
      </c>
      <c r="BO354" s="422" t="str">
        <f>IF(E354="","",IF(フラグ管理用!AF348=29,"error",IF(AND(フラグ管理用!AO348="事業始期_通常",フラグ管理用!AF348&lt;17),"error",IF(AND(フラグ管理用!AO348="事業始期_補助",フラグ管理用!AF348&lt;14),"error",""))))</f>
        <v/>
      </c>
      <c r="BP354" s="422" t="str">
        <f t="shared" si="116"/>
        <v/>
      </c>
      <c r="BQ354" s="422" t="str">
        <f>IF(E354="","",IF(AND(フラグ管理用!AP348="事業終期_通常",OR(フラグ管理用!AG348&lt;17,フラグ管理用!AG348&gt;28)),"error",IF(AND(フラグ管理用!AP348="事業終期_基金",フラグ管理用!AG348&lt;17),"error","")))</f>
        <v/>
      </c>
      <c r="BR354" s="422" t="str">
        <f>IF(E354="","",IF(VLOOKUP(AF354,―!$X$2:$Y$30,2,FALSE)&lt;=VLOOKUP(AG354,―!$X$2:$Y$30,2,FALSE),"","error"))</f>
        <v/>
      </c>
      <c r="BS354" s="422" t="str">
        <f t="shared" si="117"/>
        <v/>
      </c>
      <c r="BT354" s="422" t="str">
        <f t="shared" si="118"/>
        <v/>
      </c>
      <c r="BU354" s="422" t="str">
        <f>IF(E354="","",IF(AND(フラグ管理用!AQ348="予算区分_地単_通常",フラグ管理用!AL348&gt;3),"error",IF(AND(フラグ管理用!AQ348="予算区分_地単_検査等",フラグ管理用!AL348&gt;6),"error",IF(AND(フラグ管理用!AQ348="予算区分_補助",フラグ管理用!AL348&lt;7),"error",""))))</f>
        <v/>
      </c>
      <c r="BV354" s="452" t="str">
        <f>フラグ管理用!AW348</f>
        <v/>
      </c>
      <c r="BW354" s="457" t="str">
        <f t="shared" si="119"/>
        <v/>
      </c>
    </row>
    <row r="355" spans="1:75">
      <c r="A355" s="6"/>
      <c r="B355" s="14"/>
      <c r="C355" s="40">
        <v>325</v>
      </c>
      <c r="D355" s="50"/>
      <c r="E355" s="57"/>
      <c r="F355" s="57"/>
      <c r="G355" s="78"/>
      <c r="H355" s="86"/>
      <c r="I355" s="96" t="str">
        <f>IF(E355="補",VLOOKUP(H355,'事業名一覧 '!$A$3:$C$55,3,FALSE),"")</f>
        <v/>
      </c>
      <c r="J355" s="112"/>
      <c r="K355" s="112"/>
      <c r="L355" s="112"/>
      <c r="M355" s="112"/>
      <c r="N355" s="112"/>
      <c r="O355" s="112"/>
      <c r="P355" s="86"/>
      <c r="Q355" s="181" t="str">
        <f t="shared" si="107"/>
        <v/>
      </c>
      <c r="R355" s="194" t="str">
        <f t="shared" si="100"/>
        <v/>
      </c>
      <c r="S355" s="202"/>
      <c r="T355" s="213"/>
      <c r="U355" s="213"/>
      <c r="V355" s="213"/>
      <c r="W355" s="235"/>
      <c r="X355" s="235"/>
      <c r="Y355" s="213"/>
      <c r="Z355" s="213"/>
      <c r="AA355" s="86"/>
      <c r="AB355" s="112"/>
      <c r="AC355" s="112"/>
      <c r="AD355" s="112"/>
      <c r="AE355" s="57"/>
      <c r="AF355" s="57"/>
      <c r="AG355" s="57"/>
      <c r="AH355" s="321"/>
      <c r="AI355" s="321"/>
      <c r="AJ355" s="86"/>
      <c r="AK355" s="86"/>
      <c r="AL355" s="354"/>
      <c r="AM355" s="372"/>
      <c r="AN355" s="381"/>
      <c r="AO355" s="392" t="str">
        <f t="shared" si="108"/>
        <v/>
      </c>
      <c r="AP355" s="397" t="str">
        <f t="shared" si="101"/>
        <v/>
      </c>
      <c r="AQ355" s="402" t="str">
        <f t="shared" si="120"/>
        <v/>
      </c>
      <c r="AR355" s="407" t="str">
        <f>IF(E355="","",IF(AND(フラグ管理用!G349=2,フラグ管理用!F349=1),"error",""))</f>
        <v/>
      </c>
      <c r="AS355" s="407" t="str">
        <f>IF(E355="","",IF(AND(フラグ管理用!G349=2,フラグ管理用!E349=1),"error",""))</f>
        <v/>
      </c>
      <c r="AT355" s="415" t="str">
        <f t="shared" si="102"/>
        <v/>
      </c>
      <c r="AU355" s="422" t="str">
        <f>IF(E355="","",IF(フラグ管理用!AX349=1,"",IF(AND(フラグ管理用!E349=1,フラグ管理用!J349=1),"",IF(AND(フラグ管理用!E349=2,フラグ管理用!F349=1,フラグ管理用!J349=1),"",IF(AND(フラグ管理用!E349=2,フラグ管理用!F349=2,フラグ管理用!G349=1),"",IF(AND(フラグ管理用!E349=2,フラグ管理用!F349=2,フラグ管理用!G349=2,フラグ管理用!K349=1),"","error"))))))</f>
        <v/>
      </c>
      <c r="AV355" s="428" t="str">
        <f t="shared" si="103"/>
        <v/>
      </c>
      <c r="AW355" s="428" t="str">
        <f t="shared" si="109"/>
        <v/>
      </c>
      <c r="AX355" s="428" t="str">
        <f t="shared" si="110"/>
        <v/>
      </c>
      <c r="AY355" s="428" t="str">
        <f>IF(E355="","",IF(AND(フラグ管理用!J349=1,フラグ管理用!O349=1),"",IF(AND(フラグ管理用!K349=1,フラグ管理用!O349&gt;1,フラグ管理用!G349=1),"","error")))</f>
        <v/>
      </c>
      <c r="AZ355" s="428" t="str">
        <f>IF(E355="","",IF(AND(フラグ管理用!O349=10,ISBLANK(P355)=FALSE),"",IF(AND(フラグ管理用!O349&lt;10,ISBLANK(P355)=TRUE),"","error")))</f>
        <v/>
      </c>
      <c r="BA355" s="422" t="str">
        <f t="shared" si="111"/>
        <v/>
      </c>
      <c r="BB355" s="422" t="str">
        <f t="shared" si="104"/>
        <v/>
      </c>
      <c r="BC355" s="422" t="str">
        <f>IF(E355="","",IF(AND(フラグ管理用!F349=2,フラグ管理用!J349=1),IF(OR(U355&lt;&gt;0,V355&lt;&gt;0,W355&lt;&gt;0,X355&lt;&gt;0),"error",""),""))</f>
        <v/>
      </c>
      <c r="BD355" s="422" t="str">
        <f>IF(E355="","",IF(AND(フラグ管理用!K349=1,フラグ管理用!G349=1),IF(OR(S355&lt;&gt;0,T355&lt;&gt;0,W355&lt;&gt;0,X355&lt;&gt;0),"error",""),""))</f>
        <v/>
      </c>
      <c r="BE355" s="422" t="str">
        <f t="shared" si="105"/>
        <v/>
      </c>
      <c r="BF355" s="422" t="str">
        <f t="shared" si="106"/>
        <v/>
      </c>
      <c r="BG355" s="422"/>
      <c r="BH355" s="422" t="str">
        <f t="shared" si="112"/>
        <v/>
      </c>
      <c r="BI355" s="422" t="str">
        <f t="shared" si="113"/>
        <v/>
      </c>
      <c r="BJ355" s="422" t="str">
        <f t="shared" si="114"/>
        <v/>
      </c>
      <c r="BK355" s="422" t="str">
        <f>IF(E355="","",IF(フラグ管理用!AD349=2,IF(AND(フラグ管理用!E349=2,フラグ管理用!AA349=1),"","error"),""))</f>
        <v/>
      </c>
      <c r="BL355" s="422" t="str">
        <f>IF(E355="","",IF(AND(フラグ管理用!E349=1,フラグ管理用!K349=1,H355&lt;&gt;"妊娠出産子育て支援交付金"),"error",""))</f>
        <v/>
      </c>
      <c r="BM355" s="422"/>
      <c r="BN355" s="422" t="str">
        <f t="shared" si="115"/>
        <v/>
      </c>
      <c r="BO355" s="422" t="str">
        <f>IF(E355="","",IF(フラグ管理用!AF349=29,"error",IF(AND(フラグ管理用!AO349="事業始期_通常",フラグ管理用!AF349&lt;17),"error",IF(AND(フラグ管理用!AO349="事業始期_補助",フラグ管理用!AF349&lt;14),"error",""))))</f>
        <v/>
      </c>
      <c r="BP355" s="422" t="str">
        <f t="shared" si="116"/>
        <v/>
      </c>
      <c r="BQ355" s="422" t="str">
        <f>IF(E355="","",IF(AND(フラグ管理用!AP349="事業終期_通常",OR(フラグ管理用!AG349&lt;17,フラグ管理用!AG349&gt;28)),"error",IF(AND(フラグ管理用!AP349="事業終期_基金",フラグ管理用!AG349&lt;17),"error","")))</f>
        <v/>
      </c>
      <c r="BR355" s="422" t="str">
        <f>IF(E355="","",IF(VLOOKUP(AF355,―!$X$2:$Y$30,2,FALSE)&lt;=VLOOKUP(AG355,―!$X$2:$Y$30,2,FALSE),"","error"))</f>
        <v/>
      </c>
      <c r="BS355" s="422" t="str">
        <f t="shared" si="117"/>
        <v/>
      </c>
      <c r="BT355" s="422" t="str">
        <f t="shared" si="118"/>
        <v/>
      </c>
      <c r="BU355" s="422" t="str">
        <f>IF(E355="","",IF(AND(フラグ管理用!AQ349="予算区分_地単_通常",フラグ管理用!AL349&gt;3),"error",IF(AND(フラグ管理用!AQ349="予算区分_地単_検査等",フラグ管理用!AL349&gt;6),"error",IF(AND(フラグ管理用!AQ349="予算区分_補助",フラグ管理用!AL349&lt;7),"error",""))))</f>
        <v/>
      </c>
      <c r="BV355" s="452" t="str">
        <f>フラグ管理用!AW349</f>
        <v/>
      </c>
      <c r="BW355" s="457" t="str">
        <f t="shared" si="119"/>
        <v/>
      </c>
    </row>
    <row r="356" spans="1:75">
      <c r="A356" s="6"/>
      <c r="B356" s="14"/>
      <c r="C356" s="40">
        <v>326</v>
      </c>
      <c r="D356" s="50"/>
      <c r="E356" s="57"/>
      <c r="F356" s="57"/>
      <c r="G356" s="78"/>
      <c r="H356" s="86"/>
      <c r="I356" s="96" t="str">
        <f>IF(E356="補",VLOOKUP(H356,'事業名一覧 '!$A$3:$C$55,3,FALSE),"")</f>
        <v/>
      </c>
      <c r="J356" s="112"/>
      <c r="K356" s="112"/>
      <c r="L356" s="112"/>
      <c r="M356" s="112"/>
      <c r="N356" s="112"/>
      <c r="O356" s="112"/>
      <c r="P356" s="86"/>
      <c r="Q356" s="181" t="str">
        <f t="shared" si="107"/>
        <v/>
      </c>
      <c r="R356" s="194" t="str">
        <f t="shared" si="100"/>
        <v/>
      </c>
      <c r="S356" s="202"/>
      <c r="T356" s="213"/>
      <c r="U356" s="213"/>
      <c r="V356" s="213"/>
      <c r="W356" s="235"/>
      <c r="X356" s="235"/>
      <c r="Y356" s="213"/>
      <c r="Z356" s="213"/>
      <c r="AA356" s="86"/>
      <c r="AB356" s="112"/>
      <c r="AC356" s="112"/>
      <c r="AD356" s="112"/>
      <c r="AE356" s="57"/>
      <c r="AF356" s="57"/>
      <c r="AG356" s="57"/>
      <c r="AH356" s="321"/>
      <c r="AI356" s="321"/>
      <c r="AJ356" s="86"/>
      <c r="AK356" s="86"/>
      <c r="AL356" s="354"/>
      <c r="AM356" s="372"/>
      <c r="AN356" s="381"/>
      <c r="AO356" s="392" t="str">
        <f t="shared" si="108"/>
        <v/>
      </c>
      <c r="AP356" s="397" t="str">
        <f t="shared" si="101"/>
        <v/>
      </c>
      <c r="AQ356" s="402" t="str">
        <f t="shared" si="120"/>
        <v/>
      </c>
      <c r="AR356" s="407" t="str">
        <f>IF(E356="","",IF(AND(フラグ管理用!G350=2,フラグ管理用!F350=1),"error",""))</f>
        <v/>
      </c>
      <c r="AS356" s="407" t="str">
        <f>IF(E356="","",IF(AND(フラグ管理用!G350=2,フラグ管理用!E350=1),"error",""))</f>
        <v/>
      </c>
      <c r="AT356" s="415" t="str">
        <f t="shared" si="102"/>
        <v/>
      </c>
      <c r="AU356" s="422" t="str">
        <f>IF(E356="","",IF(フラグ管理用!AX350=1,"",IF(AND(フラグ管理用!E350=1,フラグ管理用!J350=1),"",IF(AND(フラグ管理用!E350=2,フラグ管理用!F350=1,フラグ管理用!J350=1),"",IF(AND(フラグ管理用!E350=2,フラグ管理用!F350=2,フラグ管理用!G350=1),"",IF(AND(フラグ管理用!E350=2,フラグ管理用!F350=2,フラグ管理用!G350=2,フラグ管理用!K350=1),"","error"))))))</f>
        <v/>
      </c>
      <c r="AV356" s="428" t="str">
        <f t="shared" si="103"/>
        <v/>
      </c>
      <c r="AW356" s="428" t="str">
        <f t="shared" si="109"/>
        <v/>
      </c>
      <c r="AX356" s="428" t="str">
        <f t="shared" si="110"/>
        <v/>
      </c>
      <c r="AY356" s="428" t="str">
        <f>IF(E356="","",IF(AND(フラグ管理用!J350=1,フラグ管理用!O350=1),"",IF(AND(フラグ管理用!K350=1,フラグ管理用!O350&gt;1,フラグ管理用!G350=1),"","error")))</f>
        <v/>
      </c>
      <c r="AZ356" s="428" t="str">
        <f>IF(E356="","",IF(AND(フラグ管理用!O350=10,ISBLANK(P356)=FALSE),"",IF(AND(フラグ管理用!O350&lt;10,ISBLANK(P356)=TRUE),"","error")))</f>
        <v/>
      </c>
      <c r="BA356" s="422" t="str">
        <f t="shared" si="111"/>
        <v/>
      </c>
      <c r="BB356" s="422" t="str">
        <f t="shared" si="104"/>
        <v/>
      </c>
      <c r="BC356" s="422" t="str">
        <f>IF(E356="","",IF(AND(フラグ管理用!F350=2,フラグ管理用!J350=1),IF(OR(U356&lt;&gt;0,V356&lt;&gt;0,W356&lt;&gt;0,X356&lt;&gt;0),"error",""),""))</f>
        <v/>
      </c>
      <c r="BD356" s="422" t="str">
        <f>IF(E356="","",IF(AND(フラグ管理用!K350=1,フラグ管理用!G350=1),IF(OR(S356&lt;&gt;0,T356&lt;&gt;0,W356&lt;&gt;0,X356&lt;&gt;0),"error",""),""))</f>
        <v/>
      </c>
      <c r="BE356" s="422" t="str">
        <f t="shared" si="105"/>
        <v/>
      </c>
      <c r="BF356" s="422" t="str">
        <f t="shared" si="106"/>
        <v/>
      </c>
      <c r="BG356" s="422"/>
      <c r="BH356" s="422" t="str">
        <f t="shared" si="112"/>
        <v/>
      </c>
      <c r="BI356" s="422" t="str">
        <f t="shared" si="113"/>
        <v/>
      </c>
      <c r="BJ356" s="422" t="str">
        <f t="shared" si="114"/>
        <v/>
      </c>
      <c r="BK356" s="422" t="str">
        <f>IF(E356="","",IF(フラグ管理用!AD350=2,IF(AND(フラグ管理用!E350=2,フラグ管理用!AA350=1),"","error"),""))</f>
        <v/>
      </c>
      <c r="BL356" s="422" t="str">
        <f>IF(E356="","",IF(AND(フラグ管理用!E350=1,フラグ管理用!K350=1,H356&lt;&gt;"妊娠出産子育て支援交付金"),"error",""))</f>
        <v/>
      </c>
      <c r="BM356" s="422"/>
      <c r="BN356" s="422" t="str">
        <f t="shared" si="115"/>
        <v/>
      </c>
      <c r="BO356" s="422" t="str">
        <f>IF(E356="","",IF(フラグ管理用!AF350=29,"error",IF(AND(フラグ管理用!AO350="事業始期_通常",フラグ管理用!AF350&lt;17),"error",IF(AND(フラグ管理用!AO350="事業始期_補助",フラグ管理用!AF350&lt;14),"error",""))))</f>
        <v/>
      </c>
      <c r="BP356" s="422" t="str">
        <f t="shared" si="116"/>
        <v/>
      </c>
      <c r="BQ356" s="422" t="str">
        <f>IF(E356="","",IF(AND(フラグ管理用!AP350="事業終期_通常",OR(フラグ管理用!AG350&lt;17,フラグ管理用!AG350&gt;28)),"error",IF(AND(フラグ管理用!AP350="事業終期_基金",フラグ管理用!AG350&lt;17),"error","")))</f>
        <v/>
      </c>
      <c r="BR356" s="422" t="str">
        <f>IF(E356="","",IF(VLOOKUP(AF356,―!$X$2:$Y$30,2,FALSE)&lt;=VLOOKUP(AG356,―!$X$2:$Y$30,2,FALSE),"","error"))</f>
        <v/>
      </c>
      <c r="BS356" s="422" t="str">
        <f t="shared" si="117"/>
        <v/>
      </c>
      <c r="BT356" s="422" t="str">
        <f t="shared" si="118"/>
        <v/>
      </c>
      <c r="BU356" s="422" t="str">
        <f>IF(E356="","",IF(AND(フラグ管理用!AQ350="予算区分_地単_通常",フラグ管理用!AL350&gt;3),"error",IF(AND(フラグ管理用!AQ350="予算区分_地単_検査等",フラグ管理用!AL350&gt;6),"error",IF(AND(フラグ管理用!AQ350="予算区分_補助",フラグ管理用!AL350&lt;7),"error",""))))</f>
        <v/>
      </c>
      <c r="BV356" s="452" t="str">
        <f>フラグ管理用!AW350</f>
        <v/>
      </c>
      <c r="BW356" s="457" t="str">
        <f t="shared" si="119"/>
        <v/>
      </c>
    </row>
    <row r="357" spans="1:75">
      <c r="A357" s="6"/>
      <c r="B357" s="14"/>
      <c r="C357" s="40">
        <v>327</v>
      </c>
      <c r="D357" s="50"/>
      <c r="E357" s="57"/>
      <c r="F357" s="57"/>
      <c r="G357" s="78"/>
      <c r="H357" s="86"/>
      <c r="I357" s="96" t="str">
        <f>IF(E357="補",VLOOKUP(H357,'事業名一覧 '!$A$3:$C$55,3,FALSE),"")</f>
        <v/>
      </c>
      <c r="J357" s="112"/>
      <c r="K357" s="112"/>
      <c r="L357" s="112"/>
      <c r="M357" s="112"/>
      <c r="N357" s="112"/>
      <c r="O357" s="112"/>
      <c r="P357" s="86"/>
      <c r="Q357" s="181" t="str">
        <f t="shared" si="107"/>
        <v/>
      </c>
      <c r="R357" s="194" t="str">
        <f t="shared" ref="R357:R420" si="121">IF(E357="","",SUM(S357,T357,U357,V357,))</f>
        <v/>
      </c>
      <c r="S357" s="202"/>
      <c r="T357" s="213"/>
      <c r="U357" s="213"/>
      <c r="V357" s="213"/>
      <c r="W357" s="235"/>
      <c r="X357" s="235"/>
      <c r="Y357" s="213"/>
      <c r="Z357" s="213"/>
      <c r="AA357" s="86"/>
      <c r="AB357" s="112"/>
      <c r="AC357" s="112"/>
      <c r="AD357" s="112"/>
      <c r="AE357" s="57"/>
      <c r="AF357" s="57"/>
      <c r="AG357" s="57"/>
      <c r="AH357" s="321"/>
      <c r="AI357" s="321"/>
      <c r="AJ357" s="86"/>
      <c r="AK357" s="86"/>
      <c r="AL357" s="354"/>
      <c r="AM357" s="372"/>
      <c r="AN357" s="381"/>
      <c r="AO357" s="392" t="str">
        <f t="shared" si="108"/>
        <v/>
      </c>
      <c r="AP357" s="397" t="str">
        <f t="shared" ref="AP357:AP420" si="122">IF(E357="","",IF(F357="","error",""))</f>
        <v/>
      </c>
      <c r="AQ357" s="402" t="str">
        <f t="shared" si="120"/>
        <v/>
      </c>
      <c r="AR357" s="407" t="str">
        <f>IF(E357="","",IF(AND(フラグ管理用!G351=2,フラグ管理用!F351=1),"error",""))</f>
        <v/>
      </c>
      <c r="AS357" s="407" t="str">
        <f>IF(E357="","",IF(AND(フラグ管理用!G351=2,フラグ管理用!E351=1),"error",""))</f>
        <v/>
      </c>
      <c r="AT357" s="415" t="str">
        <f t="shared" ref="AT357:AT420" si="123">IF(E357="","",IF(AND(J357="",K357=""),"error",IF(AND(J357="",K357="－"),"error",IF(AND(J357="－",K357=""),"error",IF(AND(J357="○",K357=""),"error",IF(AND(J357="",K357="○"),"error",IF(AND(J357="－",K357="－"),"error","")))))))</f>
        <v/>
      </c>
      <c r="AU357" s="422" t="str">
        <f>IF(E357="","",IF(フラグ管理用!AX351=1,"",IF(AND(フラグ管理用!E351=1,フラグ管理用!J351=1),"",IF(AND(フラグ管理用!E351=2,フラグ管理用!F351=1,フラグ管理用!J351=1),"",IF(AND(フラグ管理用!E351=2,フラグ管理用!F351=2,フラグ管理用!G351=1),"",IF(AND(フラグ管理用!E351=2,フラグ管理用!F351=2,フラグ管理用!G351=2,フラグ管理用!K351=1),"","error"))))))</f>
        <v/>
      </c>
      <c r="AV357" s="428" t="str">
        <f t="shared" ref="AV357:AV420" si="124">IF(E357="","",IF(ISERROR(I357)=TRUE,"error",""))</f>
        <v/>
      </c>
      <c r="AW357" s="428" t="str">
        <f t="shared" si="109"/>
        <v/>
      </c>
      <c r="AX357" s="428" t="str">
        <f t="shared" si="110"/>
        <v/>
      </c>
      <c r="AY357" s="428" t="str">
        <f>IF(E357="","",IF(AND(フラグ管理用!J351=1,フラグ管理用!O351=1),"",IF(AND(フラグ管理用!K351=1,フラグ管理用!O351&gt;1,フラグ管理用!G351=1),"","error")))</f>
        <v/>
      </c>
      <c r="AZ357" s="428" t="str">
        <f>IF(E357="","",IF(AND(フラグ管理用!O351=10,ISBLANK(P357)=FALSE),"",IF(AND(フラグ管理用!O351&lt;10,ISBLANK(P357)=TRUE),"","error")))</f>
        <v/>
      </c>
      <c r="BA357" s="422" t="str">
        <f t="shared" si="111"/>
        <v/>
      </c>
      <c r="BB357" s="422" t="str">
        <f t="shared" ref="BB357:BB420" si="125">IF(E357="","",IF(F357="－",IF(OR(T357&lt;&gt;0,U357&lt;&gt;0,V357&lt;&gt;0,W357&lt;&gt;0,X357&lt;&gt;0),"error",""),""))</f>
        <v/>
      </c>
      <c r="BC357" s="422" t="str">
        <f>IF(E357="","",IF(AND(フラグ管理用!F351=2,フラグ管理用!J351=1),IF(OR(U357&lt;&gt;0,V357&lt;&gt;0,W357&lt;&gt;0,X357&lt;&gt;0),"error",""),""))</f>
        <v/>
      </c>
      <c r="BD357" s="422" t="str">
        <f>IF(E357="","",IF(AND(フラグ管理用!K351=1,フラグ管理用!G351=1),IF(OR(S357&lt;&gt;0,T357&lt;&gt;0,W357&lt;&gt;0,X357&lt;&gt;0),"error",""),""))</f>
        <v/>
      </c>
      <c r="BE357" s="422" t="str">
        <f t="shared" ref="BE357:BE420" si="126">IF(E357="","",IF(OR(W357&lt;&gt;0,X357&lt;&gt;0),"error",""))</f>
        <v/>
      </c>
      <c r="BF357" s="422" t="str">
        <f t="shared" ref="BF357:BF420" si="127">IF(E357="","",IF(OR(AND(S357&lt;&gt;0,T357&lt;&gt;0),AND(S357&lt;&gt;0,U357&lt;&gt;0),AND(S357&lt;&gt;0,V357&lt;&gt;0),AND(S357&lt;&gt;0,W357&lt;&gt;0),AND(S357&lt;&gt;0,X357&lt;&gt;0),AND(T357&lt;&gt;0,U357&lt;&gt;0),AND(T357&lt;&gt;0,V357&lt;&gt;0),AND(T357&lt;&gt;0,W357&lt;&gt;0),AND(T357&lt;&gt;0,X357&lt;&gt;0),AND(U357&lt;&gt;0,W357&lt;&gt;0),AND(U357&lt;&gt;0,X357&lt;&gt;0),AND(V357&lt;&gt;0,W357&lt;&gt;0),AND(V357&lt;&gt;0,X357&lt;&gt;0),AND(W357&lt;&gt;0,X357&lt;&gt;0)),"error",""))</f>
        <v/>
      </c>
      <c r="BG357" s="422"/>
      <c r="BH357" s="422" t="str">
        <f t="shared" si="112"/>
        <v/>
      </c>
      <c r="BI357" s="422" t="str">
        <f t="shared" si="113"/>
        <v/>
      </c>
      <c r="BJ357" s="422" t="str">
        <f t="shared" si="114"/>
        <v/>
      </c>
      <c r="BK357" s="422" t="str">
        <f>IF(E357="","",IF(フラグ管理用!AD351=2,IF(AND(フラグ管理用!E351=2,フラグ管理用!AA351=1),"","error"),""))</f>
        <v/>
      </c>
      <c r="BL357" s="422" t="str">
        <f>IF(E357="","",IF(AND(フラグ管理用!E351=1,フラグ管理用!K351=1,H357&lt;&gt;"妊娠出産子育て支援交付金"),"error",""))</f>
        <v/>
      </c>
      <c r="BM357" s="422"/>
      <c r="BN357" s="422" t="str">
        <f t="shared" si="115"/>
        <v/>
      </c>
      <c r="BO357" s="422" t="str">
        <f>IF(E357="","",IF(フラグ管理用!AF351=29,"error",IF(AND(フラグ管理用!AO351="事業始期_通常",フラグ管理用!AF351&lt;17),"error",IF(AND(フラグ管理用!AO351="事業始期_補助",フラグ管理用!AF351&lt;14),"error",""))))</f>
        <v/>
      </c>
      <c r="BP357" s="422" t="str">
        <f t="shared" si="116"/>
        <v/>
      </c>
      <c r="BQ357" s="422" t="str">
        <f>IF(E357="","",IF(AND(フラグ管理用!AP351="事業終期_通常",OR(フラグ管理用!AG351&lt;17,フラグ管理用!AG351&gt;28)),"error",IF(AND(フラグ管理用!AP351="事業終期_基金",フラグ管理用!AG351&lt;17),"error","")))</f>
        <v/>
      </c>
      <c r="BR357" s="422" t="str">
        <f>IF(E357="","",IF(VLOOKUP(AF357,―!$X$2:$Y$30,2,FALSE)&lt;=VLOOKUP(AG357,―!$X$2:$Y$30,2,FALSE),"","error"))</f>
        <v/>
      </c>
      <c r="BS357" s="422" t="str">
        <f t="shared" si="117"/>
        <v/>
      </c>
      <c r="BT357" s="422" t="str">
        <f t="shared" si="118"/>
        <v/>
      </c>
      <c r="BU357" s="422" t="str">
        <f>IF(E357="","",IF(AND(フラグ管理用!AQ351="予算区分_地単_通常",フラグ管理用!AL351&gt;3),"error",IF(AND(フラグ管理用!AQ351="予算区分_地単_検査等",フラグ管理用!AL351&gt;6),"error",IF(AND(フラグ管理用!AQ351="予算区分_補助",フラグ管理用!AL351&lt;7),"error",""))))</f>
        <v/>
      </c>
      <c r="BV357" s="452" t="str">
        <f>フラグ管理用!AW351</f>
        <v/>
      </c>
      <c r="BW357" s="457" t="str">
        <f t="shared" si="119"/>
        <v/>
      </c>
    </row>
    <row r="358" spans="1:75">
      <c r="A358" s="6"/>
      <c r="B358" s="14"/>
      <c r="C358" s="40">
        <v>328</v>
      </c>
      <c r="D358" s="50"/>
      <c r="E358" s="57"/>
      <c r="F358" s="57"/>
      <c r="G358" s="78"/>
      <c r="H358" s="86"/>
      <c r="I358" s="96" t="str">
        <f>IF(E358="補",VLOOKUP(H358,'事業名一覧 '!$A$3:$C$55,3,FALSE),"")</f>
        <v/>
      </c>
      <c r="J358" s="112"/>
      <c r="K358" s="112"/>
      <c r="L358" s="112"/>
      <c r="M358" s="112"/>
      <c r="N358" s="112"/>
      <c r="O358" s="112"/>
      <c r="P358" s="86"/>
      <c r="Q358" s="181" t="str">
        <f t="shared" si="107"/>
        <v/>
      </c>
      <c r="R358" s="194" t="str">
        <f t="shared" si="121"/>
        <v/>
      </c>
      <c r="S358" s="202"/>
      <c r="T358" s="213"/>
      <c r="U358" s="213"/>
      <c r="V358" s="213"/>
      <c r="W358" s="235"/>
      <c r="X358" s="235"/>
      <c r="Y358" s="213"/>
      <c r="Z358" s="213"/>
      <c r="AA358" s="86"/>
      <c r="AB358" s="112"/>
      <c r="AC358" s="112"/>
      <c r="AD358" s="112"/>
      <c r="AE358" s="57"/>
      <c r="AF358" s="57"/>
      <c r="AG358" s="57"/>
      <c r="AH358" s="321"/>
      <c r="AI358" s="321"/>
      <c r="AJ358" s="86"/>
      <c r="AK358" s="86"/>
      <c r="AL358" s="354"/>
      <c r="AM358" s="372"/>
      <c r="AN358" s="381"/>
      <c r="AO358" s="392" t="str">
        <f t="shared" si="108"/>
        <v/>
      </c>
      <c r="AP358" s="397" t="str">
        <f t="shared" si="122"/>
        <v/>
      </c>
      <c r="AQ358" s="402" t="str">
        <f t="shared" si="120"/>
        <v/>
      </c>
      <c r="AR358" s="407" t="str">
        <f>IF(E358="","",IF(AND(フラグ管理用!G352=2,フラグ管理用!F352=1),"error",""))</f>
        <v/>
      </c>
      <c r="AS358" s="407" t="str">
        <f>IF(E358="","",IF(AND(フラグ管理用!G352=2,フラグ管理用!E352=1),"error",""))</f>
        <v/>
      </c>
      <c r="AT358" s="415" t="str">
        <f t="shared" si="123"/>
        <v/>
      </c>
      <c r="AU358" s="422" t="str">
        <f>IF(E358="","",IF(フラグ管理用!AX352=1,"",IF(AND(フラグ管理用!E352=1,フラグ管理用!J352=1),"",IF(AND(フラグ管理用!E352=2,フラグ管理用!F352=1,フラグ管理用!J352=1),"",IF(AND(フラグ管理用!E352=2,フラグ管理用!F352=2,フラグ管理用!G352=1),"",IF(AND(フラグ管理用!E352=2,フラグ管理用!F352=2,フラグ管理用!G352=2,フラグ管理用!K352=1),"","error"))))))</f>
        <v/>
      </c>
      <c r="AV358" s="428" t="str">
        <f t="shared" si="124"/>
        <v/>
      </c>
      <c r="AW358" s="428" t="str">
        <f t="shared" si="109"/>
        <v/>
      </c>
      <c r="AX358" s="428" t="str">
        <f t="shared" si="110"/>
        <v/>
      </c>
      <c r="AY358" s="428" t="str">
        <f>IF(E358="","",IF(AND(フラグ管理用!J352=1,フラグ管理用!O352=1),"",IF(AND(フラグ管理用!K352=1,フラグ管理用!O352&gt;1,フラグ管理用!G352=1),"","error")))</f>
        <v/>
      </c>
      <c r="AZ358" s="428" t="str">
        <f>IF(E358="","",IF(AND(フラグ管理用!O352=10,ISBLANK(P358)=FALSE),"",IF(AND(フラグ管理用!O352&lt;10,ISBLANK(P358)=TRUE),"","error")))</f>
        <v/>
      </c>
      <c r="BA358" s="422" t="str">
        <f t="shared" si="111"/>
        <v/>
      </c>
      <c r="BB358" s="422" t="str">
        <f t="shared" si="125"/>
        <v/>
      </c>
      <c r="BC358" s="422" t="str">
        <f>IF(E358="","",IF(AND(フラグ管理用!F352=2,フラグ管理用!J352=1),IF(OR(U358&lt;&gt;0,V358&lt;&gt;0,W358&lt;&gt;0,X358&lt;&gt;0),"error",""),""))</f>
        <v/>
      </c>
      <c r="BD358" s="422" t="str">
        <f>IF(E358="","",IF(AND(フラグ管理用!K352=1,フラグ管理用!G352=1),IF(OR(S358&lt;&gt;0,T358&lt;&gt;0,W358&lt;&gt;0,X358&lt;&gt;0),"error",""),""))</f>
        <v/>
      </c>
      <c r="BE358" s="422" t="str">
        <f t="shared" si="126"/>
        <v/>
      </c>
      <c r="BF358" s="422" t="str">
        <f t="shared" si="127"/>
        <v/>
      </c>
      <c r="BG358" s="422"/>
      <c r="BH358" s="422" t="str">
        <f t="shared" si="112"/>
        <v/>
      </c>
      <c r="BI358" s="422" t="str">
        <f t="shared" si="113"/>
        <v/>
      </c>
      <c r="BJ358" s="422" t="str">
        <f t="shared" si="114"/>
        <v/>
      </c>
      <c r="BK358" s="422" t="str">
        <f>IF(E358="","",IF(フラグ管理用!AD352=2,IF(AND(フラグ管理用!E352=2,フラグ管理用!AA352=1),"","error"),""))</f>
        <v/>
      </c>
      <c r="BL358" s="422" t="str">
        <f>IF(E358="","",IF(AND(フラグ管理用!E352=1,フラグ管理用!K352=1,H358&lt;&gt;"妊娠出産子育て支援交付金"),"error",""))</f>
        <v/>
      </c>
      <c r="BM358" s="422"/>
      <c r="BN358" s="422" t="str">
        <f t="shared" si="115"/>
        <v/>
      </c>
      <c r="BO358" s="422" t="str">
        <f>IF(E358="","",IF(フラグ管理用!AF352=29,"error",IF(AND(フラグ管理用!AO352="事業始期_通常",フラグ管理用!AF352&lt;17),"error",IF(AND(フラグ管理用!AO352="事業始期_補助",フラグ管理用!AF352&lt;14),"error",""))))</f>
        <v/>
      </c>
      <c r="BP358" s="422" t="str">
        <f t="shared" si="116"/>
        <v/>
      </c>
      <c r="BQ358" s="422" t="str">
        <f>IF(E358="","",IF(AND(フラグ管理用!AP352="事業終期_通常",OR(フラグ管理用!AG352&lt;17,フラグ管理用!AG352&gt;28)),"error",IF(AND(フラグ管理用!AP352="事業終期_基金",フラグ管理用!AG352&lt;17),"error","")))</f>
        <v/>
      </c>
      <c r="BR358" s="422" t="str">
        <f>IF(E358="","",IF(VLOOKUP(AF358,―!$X$2:$Y$30,2,FALSE)&lt;=VLOOKUP(AG358,―!$X$2:$Y$30,2,FALSE),"","error"))</f>
        <v/>
      </c>
      <c r="BS358" s="422" t="str">
        <f t="shared" si="117"/>
        <v/>
      </c>
      <c r="BT358" s="422" t="str">
        <f t="shared" si="118"/>
        <v/>
      </c>
      <c r="BU358" s="422" t="str">
        <f>IF(E358="","",IF(AND(フラグ管理用!AQ352="予算区分_地単_通常",フラグ管理用!AL352&gt;3),"error",IF(AND(フラグ管理用!AQ352="予算区分_地単_検査等",フラグ管理用!AL352&gt;6),"error",IF(AND(フラグ管理用!AQ352="予算区分_補助",フラグ管理用!AL352&lt;7),"error",""))))</f>
        <v/>
      </c>
      <c r="BV358" s="452" t="str">
        <f>フラグ管理用!AW352</f>
        <v/>
      </c>
      <c r="BW358" s="457" t="str">
        <f t="shared" si="119"/>
        <v/>
      </c>
    </row>
    <row r="359" spans="1:75">
      <c r="A359" s="6"/>
      <c r="B359" s="14"/>
      <c r="C359" s="40">
        <v>329</v>
      </c>
      <c r="D359" s="50"/>
      <c r="E359" s="57"/>
      <c r="F359" s="57"/>
      <c r="G359" s="78"/>
      <c r="H359" s="86"/>
      <c r="I359" s="96" t="str">
        <f>IF(E359="補",VLOOKUP(H359,'事業名一覧 '!$A$3:$C$55,3,FALSE),"")</f>
        <v/>
      </c>
      <c r="J359" s="112"/>
      <c r="K359" s="112"/>
      <c r="L359" s="112"/>
      <c r="M359" s="112"/>
      <c r="N359" s="112"/>
      <c r="O359" s="112"/>
      <c r="P359" s="86"/>
      <c r="Q359" s="181" t="str">
        <f t="shared" si="107"/>
        <v/>
      </c>
      <c r="R359" s="194" t="str">
        <f t="shared" si="121"/>
        <v/>
      </c>
      <c r="S359" s="202"/>
      <c r="T359" s="213"/>
      <c r="U359" s="213"/>
      <c r="V359" s="213"/>
      <c r="W359" s="235"/>
      <c r="X359" s="235"/>
      <c r="Y359" s="213"/>
      <c r="Z359" s="213"/>
      <c r="AA359" s="86"/>
      <c r="AB359" s="112"/>
      <c r="AC359" s="112"/>
      <c r="AD359" s="112"/>
      <c r="AE359" s="57"/>
      <c r="AF359" s="57"/>
      <c r="AG359" s="57"/>
      <c r="AH359" s="321"/>
      <c r="AI359" s="321"/>
      <c r="AJ359" s="86"/>
      <c r="AK359" s="86"/>
      <c r="AL359" s="354"/>
      <c r="AM359" s="372"/>
      <c r="AN359" s="381"/>
      <c r="AO359" s="392" t="str">
        <f t="shared" si="108"/>
        <v/>
      </c>
      <c r="AP359" s="397" t="str">
        <f t="shared" si="122"/>
        <v/>
      </c>
      <c r="AQ359" s="402" t="str">
        <f t="shared" si="120"/>
        <v/>
      </c>
      <c r="AR359" s="407" t="str">
        <f>IF(E359="","",IF(AND(フラグ管理用!G353=2,フラグ管理用!F353=1),"error",""))</f>
        <v/>
      </c>
      <c r="AS359" s="407" t="str">
        <f>IF(E359="","",IF(AND(フラグ管理用!G353=2,フラグ管理用!E353=1),"error",""))</f>
        <v/>
      </c>
      <c r="AT359" s="415" t="str">
        <f t="shared" si="123"/>
        <v/>
      </c>
      <c r="AU359" s="422" t="str">
        <f>IF(E359="","",IF(フラグ管理用!AX353=1,"",IF(AND(フラグ管理用!E353=1,フラグ管理用!J353=1),"",IF(AND(フラグ管理用!E353=2,フラグ管理用!F353=1,フラグ管理用!J353=1),"",IF(AND(フラグ管理用!E353=2,フラグ管理用!F353=2,フラグ管理用!G353=1),"",IF(AND(フラグ管理用!E353=2,フラグ管理用!F353=2,フラグ管理用!G353=2,フラグ管理用!K353=1),"","error"))))))</f>
        <v/>
      </c>
      <c r="AV359" s="428" t="str">
        <f t="shared" si="124"/>
        <v/>
      </c>
      <c r="AW359" s="428" t="str">
        <f t="shared" si="109"/>
        <v/>
      </c>
      <c r="AX359" s="428" t="str">
        <f t="shared" si="110"/>
        <v/>
      </c>
      <c r="AY359" s="428" t="str">
        <f>IF(E359="","",IF(AND(フラグ管理用!J353=1,フラグ管理用!O353=1),"",IF(AND(フラグ管理用!K353=1,フラグ管理用!O353&gt;1,フラグ管理用!G353=1),"","error")))</f>
        <v/>
      </c>
      <c r="AZ359" s="428" t="str">
        <f>IF(E359="","",IF(AND(フラグ管理用!O353=10,ISBLANK(P359)=FALSE),"",IF(AND(フラグ管理用!O353&lt;10,ISBLANK(P359)=TRUE),"","error")))</f>
        <v/>
      </c>
      <c r="BA359" s="422" t="str">
        <f t="shared" si="111"/>
        <v/>
      </c>
      <c r="BB359" s="422" t="str">
        <f t="shared" si="125"/>
        <v/>
      </c>
      <c r="BC359" s="422" t="str">
        <f>IF(E359="","",IF(AND(フラグ管理用!F353=2,フラグ管理用!J353=1),IF(OR(U359&lt;&gt;0,V359&lt;&gt;0,W359&lt;&gt;0,X359&lt;&gt;0),"error",""),""))</f>
        <v/>
      </c>
      <c r="BD359" s="422" t="str">
        <f>IF(E359="","",IF(AND(フラグ管理用!K353=1,フラグ管理用!G353=1),IF(OR(S359&lt;&gt;0,T359&lt;&gt;0,W359&lt;&gt;0,X359&lt;&gt;0),"error",""),""))</f>
        <v/>
      </c>
      <c r="BE359" s="422" t="str">
        <f t="shared" si="126"/>
        <v/>
      </c>
      <c r="BF359" s="422" t="str">
        <f t="shared" si="127"/>
        <v/>
      </c>
      <c r="BG359" s="422"/>
      <c r="BH359" s="422" t="str">
        <f t="shared" si="112"/>
        <v/>
      </c>
      <c r="BI359" s="422" t="str">
        <f t="shared" si="113"/>
        <v/>
      </c>
      <c r="BJ359" s="422" t="str">
        <f t="shared" si="114"/>
        <v/>
      </c>
      <c r="BK359" s="422" t="str">
        <f>IF(E359="","",IF(フラグ管理用!AD353=2,IF(AND(フラグ管理用!E353=2,フラグ管理用!AA353=1),"","error"),""))</f>
        <v/>
      </c>
      <c r="BL359" s="422" t="str">
        <f>IF(E359="","",IF(AND(フラグ管理用!E353=1,フラグ管理用!K353=1,H359&lt;&gt;"妊娠出産子育て支援交付金"),"error",""))</f>
        <v/>
      </c>
      <c r="BM359" s="422"/>
      <c r="BN359" s="422" t="str">
        <f t="shared" si="115"/>
        <v/>
      </c>
      <c r="BO359" s="422" t="str">
        <f>IF(E359="","",IF(フラグ管理用!AF353=29,"error",IF(AND(フラグ管理用!AO353="事業始期_通常",フラグ管理用!AF353&lt;17),"error",IF(AND(フラグ管理用!AO353="事業始期_補助",フラグ管理用!AF353&lt;14),"error",""))))</f>
        <v/>
      </c>
      <c r="BP359" s="422" t="str">
        <f t="shared" si="116"/>
        <v/>
      </c>
      <c r="BQ359" s="422" t="str">
        <f>IF(E359="","",IF(AND(フラグ管理用!AP353="事業終期_通常",OR(フラグ管理用!AG353&lt;17,フラグ管理用!AG353&gt;28)),"error",IF(AND(フラグ管理用!AP353="事業終期_基金",フラグ管理用!AG353&lt;17),"error","")))</f>
        <v/>
      </c>
      <c r="BR359" s="422" t="str">
        <f>IF(E359="","",IF(VLOOKUP(AF359,―!$X$2:$Y$30,2,FALSE)&lt;=VLOOKUP(AG359,―!$X$2:$Y$30,2,FALSE),"","error"))</f>
        <v/>
      </c>
      <c r="BS359" s="422" t="str">
        <f t="shared" si="117"/>
        <v/>
      </c>
      <c r="BT359" s="422" t="str">
        <f t="shared" si="118"/>
        <v/>
      </c>
      <c r="BU359" s="422" t="str">
        <f>IF(E359="","",IF(AND(フラグ管理用!AQ353="予算区分_地単_通常",フラグ管理用!AL353&gt;3),"error",IF(AND(フラグ管理用!AQ353="予算区分_地単_検査等",フラグ管理用!AL353&gt;6),"error",IF(AND(フラグ管理用!AQ353="予算区分_補助",フラグ管理用!AL353&lt;7),"error",""))))</f>
        <v/>
      </c>
      <c r="BV359" s="452" t="str">
        <f>フラグ管理用!AW353</f>
        <v/>
      </c>
      <c r="BW359" s="457" t="str">
        <f t="shared" si="119"/>
        <v/>
      </c>
    </row>
    <row r="360" spans="1:75">
      <c r="A360" s="6"/>
      <c r="B360" s="14"/>
      <c r="C360" s="40">
        <v>330</v>
      </c>
      <c r="D360" s="50"/>
      <c r="E360" s="57"/>
      <c r="F360" s="57"/>
      <c r="G360" s="78"/>
      <c r="H360" s="86"/>
      <c r="I360" s="96" t="str">
        <f>IF(E360="補",VLOOKUP(H360,'事業名一覧 '!$A$3:$C$55,3,FALSE),"")</f>
        <v/>
      </c>
      <c r="J360" s="112"/>
      <c r="K360" s="112"/>
      <c r="L360" s="112"/>
      <c r="M360" s="112"/>
      <c r="N360" s="112"/>
      <c r="O360" s="112"/>
      <c r="P360" s="86"/>
      <c r="Q360" s="181" t="str">
        <f t="shared" si="107"/>
        <v/>
      </c>
      <c r="R360" s="194" t="str">
        <f t="shared" si="121"/>
        <v/>
      </c>
      <c r="S360" s="202"/>
      <c r="T360" s="213"/>
      <c r="U360" s="213"/>
      <c r="V360" s="213"/>
      <c r="W360" s="235"/>
      <c r="X360" s="235"/>
      <c r="Y360" s="213"/>
      <c r="Z360" s="213"/>
      <c r="AA360" s="86"/>
      <c r="AB360" s="112"/>
      <c r="AC360" s="112"/>
      <c r="AD360" s="112"/>
      <c r="AE360" s="57"/>
      <c r="AF360" s="57"/>
      <c r="AG360" s="57"/>
      <c r="AH360" s="321"/>
      <c r="AI360" s="321"/>
      <c r="AJ360" s="86"/>
      <c r="AK360" s="86"/>
      <c r="AL360" s="354"/>
      <c r="AM360" s="372"/>
      <c r="AN360" s="381"/>
      <c r="AO360" s="392" t="str">
        <f t="shared" si="108"/>
        <v/>
      </c>
      <c r="AP360" s="397" t="str">
        <f t="shared" si="122"/>
        <v/>
      </c>
      <c r="AQ360" s="402" t="str">
        <f t="shared" si="120"/>
        <v/>
      </c>
      <c r="AR360" s="407" t="str">
        <f>IF(E360="","",IF(AND(フラグ管理用!G354=2,フラグ管理用!F354=1),"error",""))</f>
        <v/>
      </c>
      <c r="AS360" s="407" t="str">
        <f>IF(E360="","",IF(AND(フラグ管理用!G354=2,フラグ管理用!E354=1),"error",""))</f>
        <v/>
      </c>
      <c r="AT360" s="415" t="str">
        <f t="shared" si="123"/>
        <v/>
      </c>
      <c r="AU360" s="422" t="str">
        <f>IF(E360="","",IF(フラグ管理用!AX354=1,"",IF(AND(フラグ管理用!E354=1,フラグ管理用!J354=1),"",IF(AND(フラグ管理用!E354=2,フラグ管理用!F354=1,フラグ管理用!J354=1),"",IF(AND(フラグ管理用!E354=2,フラグ管理用!F354=2,フラグ管理用!G354=1),"",IF(AND(フラグ管理用!E354=2,フラグ管理用!F354=2,フラグ管理用!G354=2,フラグ管理用!K354=1),"","error"))))))</f>
        <v/>
      </c>
      <c r="AV360" s="428" t="str">
        <f t="shared" si="124"/>
        <v/>
      </c>
      <c r="AW360" s="428" t="str">
        <f t="shared" si="109"/>
        <v/>
      </c>
      <c r="AX360" s="428" t="str">
        <f t="shared" si="110"/>
        <v/>
      </c>
      <c r="AY360" s="428" t="str">
        <f>IF(E360="","",IF(AND(フラグ管理用!J354=1,フラグ管理用!O354=1),"",IF(AND(フラグ管理用!K354=1,フラグ管理用!O354&gt;1,フラグ管理用!G354=1),"","error")))</f>
        <v/>
      </c>
      <c r="AZ360" s="428" t="str">
        <f>IF(E360="","",IF(AND(フラグ管理用!O354=10,ISBLANK(P360)=FALSE),"",IF(AND(フラグ管理用!O354&lt;10,ISBLANK(P360)=TRUE),"","error")))</f>
        <v/>
      </c>
      <c r="BA360" s="422" t="str">
        <f t="shared" si="111"/>
        <v/>
      </c>
      <c r="BB360" s="422" t="str">
        <f t="shared" si="125"/>
        <v/>
      </c>
      <c r="BC360" s="422" t="str">
        <f>IF(E360="","",IF(AND(フラグ管理用!F354=2,フラグ管理用!J354=1),IF(OR(U360&lt;&gt;0,V360&lt;&gt;0,W360&lt;&gt;0,X360&lt;&gt;0),"error",""),""))</f>
        <v/>
      </c>
      <c r="BD360" s="422" t="str">
        <f>IF(E360="","",IF(AND(フラグ管理用!K354=1,フラグ管理用!G354=1),IF(OR(S360&lt;&gt;0,T360&lt;&gt;0,W360&lt;&gt;0,X360&lt;&gt;0),"error",""),""))</f>
        <v/>
      </c>
      <c r="BE360" s="422" t="str">
        <f t="shared" si="126"/>
        <v/>
      </c>
      <c r="BF360" s="422" t="str">
        <f t="shared" si="127"/>
        <v/>
      </c>
      <c r="BG360" s="422"/>
      <c r="BH360" s="422" t="str">
        <f t="shared" si="112"/>
        <v/>
      </c>
      <c r="BI360" s="422" t="str">
        <f t="shared" si="113"/>
        <v/>
      </c>
      <c r="BJ360" s="422" t="str">
        <f t="shared" si="114"/>
        <v/>
      </c>
      <c r="BK360" s="422" t="str">
        <f>IF(E360="","",IF(フラグ管理用!AD354=2,IF(AND(フラグ管理用!E354=2,フラグ管理用!AA354=1),"","error"),""))</f>
        <v/>
      </c>
      <c r="BL360" s="422" t="str">
        <f>IF(E360="","",IF(AND(フラグ管理用!E354=1,フラグ管理用!K354=1,H360&lt;&gt;"妊娠出産子育て支援交付金"),"error",""))</f>
        <v/>
      </c>
      <c r="BM360" s="422"/>
      <c r="BN360" s="422" t="str">
        <f t="shared" si="115"/>
        <v/>
      </c>
      <c r="BO360" s="422" t="str">
        <f>IF(E360="","",IF(フラグ管理用!AF354=29,"error",IF(AND(フラグ管理用!AO354="事業始期_通常",フラグ管理用!AF354&lt;17),"error",IF(AND(フラグ管理用!AO354="事業始期_補助",フラグ管理用!AF354&lt;14),"error",""))))</f>
        <v/>
      </c>
      <c r="BP360" s="422" t="str">
        <f t="shared" si="116"/>
        <v/>
      </c>
      <c r="BQ360" s="422" t="str">
        <f>IF(E360="","",IF(AND(フラグ管理用!AP354="事業終期_通常",OR(フラグ管理用!AG354&lt;17,フラグ管理用!AG354&gt;28)),"error",IF(AND(フラグ管理用!AP354="事業終期_基金",フラグ管理用!AG354&lt;17),"error","")))</f>
        <v/>
      </c>
      <c r="BR360" s="422" t="str">
        <f>IF(E360="","",IF(VLOOKUP(AF360,―!$X$2:$Y$30,2,FALSE)&lt;=VLOOKUP(AG360,―!$X$2:$Y$30,2,FALSE),"","error"))</f>
        <v/>
      </c>
      <c r="BS360" s="422" t="str">
        <f t="shared" si="117"/>
        <v/>
      </c>
      <c r="BT360" s="422" t="str">
        <f t="shared" si="118"/>
        <v/>
      </c>
      <c r="BU360" s="422" t="str">
        <f>IF(E360="","",IF(AND(フラグ管理用!AQ354="予算区分_地単_通常",フラグ管理用!AL354&gt;3),"error",IF(AND(フラグ管理用!AQ354="予算区分_地単_検査等",フラグ管理用!AL354&gt;6),"error",IF(AND(フラグ管理用!AQ354="予算区分_補助",フラグ管理用!AL354&lt;7),"error",""))))</f>
        <v/>
      </c>
      <c r="BV360" s="452" t="str">
        <f>フラグ管理用!AW354</f>
        <v/>
      </c>
      <c r="BW360" s="457" t="str">
        <f t="shared" si="119"/>
        <v/>
      </c>
    </row>
    <row r="361" spans="1:75">
      <c r="A361" s="6"/>
      <c r="B361" s="14"/>
      <c r="C361" s="40">
        <v>331</v>
      </c>
      <c r="D361" s="50"/>
      <c r="E361" s="57"/>
      <c r="F361" s="57"/>
      <c r="G361" s="78"/>
      <c r="H361" s="86"/>
      <c r="I361" s="96" t="str">
        <f>IF(E361="補",VLOOKUP(H361,'事業名一覧 '!$A$3:$C$55,3,FALSE),"")</f>
        <v/>
      </c>
      <c r="J361" s="112"/>
      <c r="K361" s="112"/>
      <c r="L361" s="112"/>
      <c r="M361" s="112"/>
      <c r="N361" s="112"/>
      <c r="O361" s="112"/>
      <c r="P361" s="86"/>
      <c r="Q361" s="181" t="str">
        <f t="shared" si="107"/>
        <v/>
      </c>
      <c r="R361" s="194" t="str">
        <f t="shared" si="121"/>
        <v/>
      </c>
      <c r="S361" s="202"/>
      <c r="T361" s="213"/>
      <c r="U361" s="213"/>
      <c r="V361" s="213"/>
      <c r="W361" s="235"/>
      <c r="X361" s="235"/>
      <c r="Y361" s="213"/>
      <c r="Z361" s="213"/>
      <c r="AA361" s="86"/>
      <c r="AB361" s="112"/>
      <c r="AC361" s="112"/>
      <c r="AD361" s="112"/>
      <c r="AE361" s="57"/>
      <c r="AF361" s="57"/>
      <c r="AG361" s="57"/>
      <c r="AH361" s="321"/>
      <c r="AI361" s="321"/>
      <c r="AJ361" s="86"/>
      <c r="AK361" s="86"/>
      <c r="AL361" s="354"/>
      <c r="AM361" s="372"/>
      <c r="AN361" s="381"/>
      <c r="AO361" s="392" t="str">
        <f t="shared" si="108"/>
        <v/>
      </c>
      <c r="AP361" s="397" t="str">
        <f t="shared" si="122"/>
        <v/>
      </c>
      <c r="AQ361" s="402" t="str">
        <f t="shared" si="120"/>
        <v/>
      </c>
      <c r="AR361" s="407" t="str">
        <f>IF(E361="","",IF(AND(フラグ管理用!G355=2,フラグ管理用!F355=1),"error",""))</f>
        <v/>
      </c>
      <c r="AS361" s="407" t="str">
        <f>IF(E361="","",IF(AND(フラグ管理用!G355=2,フラグ管理用!E355=1),"error",""))</f>
        <v/>
      </c>
      <c r="AT361" s="415" t="str">
        <f t="shared" si="123"/>
        <v/>
      </c>
      <c r="AU361" s="422" t="str">
        <f>IF(E361="","",IF(フラグ管理用!AX355=1,"",IF(AND(フラグ管理用!E355=1,フラグ管理用!J355=1),"",IF(AND(フラグ管理用!E355=2,フラグ管理用!F355=1,フラグ管理用!J355=1),"",IF(AND(フラグ管理用!E355=2,フラグ管理用!F355=2,フラグ管理用!G355=1),"",IF(AND(フラグ管理用!E355=2,フラグ管理用!F355=2,フラグ管理用!G355=2,フラグ管理用!K355=1),"","error"))))))</f>
        <v/>
      </c>
      <c r="AV361" s="428" t="str">
        <f t="shared" si="124"/>
        <v/>
      </c>
      <c r="AW361" s="428" t="str">
        <f t="shared" si="109"/>
        <v/>
      </c>
      <c r="AX361" s="428" t="str">
        <f t="shared" si="110"/>
        <v/>
      </c>
      <c r="AY361" s="428" t="str">
        <f>IF(E361="","",IF(AND(フラグ管理用!J355=1,フラグ管理用!O355=1),"",IF(AND(フラグ管理用!K355=1,フラグ管理用!O355&gt;1,フラグ管理用!G355=1),"","error")))</f>
        <v/>
      </c>
      <c r="AZ361" s="428" t="str">
        <f>IF(E361="","",IF(AND(フラグ管理用!O355=10,ISBLANK(P361)=FALSE),"",IF(AND(フラグ管理用!O355&lt;10,ISBLANK(P361)=TRUE),"","error")))</f>
        <v/>
      </c>
      <c r="BA361" s="422" t="str">
        <f t="shared" si="111"/>
        <v/>
      </c>
      <c r="BB361" s="422" t="str">
        <f t="shared" si="125"/>
        <v/>
      </c>
      <c r="BC361" s="422" t="str">
        <f>IF(E361="","",IF(AND(フラグ管理用!F355=2,フラグ管理用!J355=1),IF(OR(U361&lt;&gt;0,V361&lt;&gt;0,W361&lt;&gt;0,X361&lt;&gt;0),"error",""),""))</f>
        <v/>
      </c>
      <c r="BD361" s="422" t="str">
        <f>IF(E361="","",IF(AND(フラグ管理用!K355=1,フラグ管理用!G355=1),IF(OR(S361&lt;&gt;0,T361&lt;&gt;0,W361&lt;&gt;0,X361&lt;&gt;0),"error",""),""))</f>
        <v/>
      </c>
      <c r="BE361" s="422" t="str">
        <f t="shared" si="126"/>
        <v/>
      </c>
      <c r="BF361" s="422" t="str">
        <f t="shared" si="127"/>
        <v/>
      </c>
      <c r="BG361" s="422"/>
      <c r="BH361" s="422" t="str">
        <f t="shared" si="112"/>
        <v/>
      </c>
      <c r="BI361" s="422" t="str">
        <f t="shared" si="113"/>
        <v/>
      </c>
      <c r="BJ361" s="422" t="str">
        <f t="shared" si="114"/>
        <v/>
      </c>
      <c r="BK361" s="422" t="str">
        <f>IF(E361="","",IF(フラグ管理用!AD355=2,IF(AND(フラグ管理用!E355=2,フラグ管理用!AA355=1),"","error"),""))</f>
        <v/>
      </c>
      <c r="BL361" s="422" t="str">
        <f>IF(E361="","",IF(AND(フラグ管理用!E355=1,フラグ管理用!K355=1,H361&lt;&gt;"妊娠出産子育て支援交付金"),"error",""))</f>
        <v/>
      </c>
      <c r="BM361" s="422"/>
      <c r="BN361" s="422" t="str">
        <f t="shared" si="115"/>
        <v/>
      </c>
      <c r="BO361" s="422" t="str">
        <f>IF(E361="","",IF(フラグ管理用!AF355=29,"error",IF(AND(フラグ管理用!AO355="事業始期_通常",フラグ管理用!AF355&lt;17),"error",IF(AND(フラグ管理用!AO355="事業始期_補助",フラグ管理用!AF355&lt;14),"error",""))))</f>
        <v/>
      </c>
      <c r="BP361" s="422" t="str">
        <f t="shared" si="116"/>
        <v/>
      </c>
      <c r="BQ361" s="422" t="str">
        <f>IF(E361="","",IF(AND(フラグ管理用!AP355="事業終期_通常",OR(フラグ管理用!AG355&lt;17,フラグ管理用!AG355&gt;28)),"error",IF(AND(フラグ管理用!AP355="事業終期_基金",フラグ管理用!AG355&lt;17),"error","")))</f>
        <v/>
      </c>
      <c r="BR361" s="422" t="str">
        <f>IF(E361="","",IF(VLOOKUP(AF361,―!$X$2:$Y$30,2,FALSE)&lt;=VLOOKUP(AG361,―!$X$2:$Y$30,2,FALSE),"","error"))</f>
        <v/>
      </c>
      <c r="BS361" s="422" t="str">
        <f t="shared" si="117"/>
        <v/>
      </c>
      <c r="BT361" s="422" t="str">
        <f t="shared" si="118"/>
        <v/>
      </c>
      <c r="BU361" s="422" t="str">
        <f>IF(E361="","",IF(AND(フラグ管理用!AQ355="予算区分_地単_通常",フラグ管理用!AL355&gt;3),"error",IF(AND(フラグ管理用!AQ355="予算区分_地単_検査等",フラグ管理用!AL355&gt;6),"error",IF(AND(フラグ管理用!AQ355="予算区分_補助",フラグ管理用!AL355&lt;7),"error",""))))</f>
        <v/>
      </c>
      <c r="BV361" s="452" t="str">
        <f>フラグ管理用!AW355</f>
        <v/>
      </c>
      <c r="BW361" s="457" t="str">
        <f t="shared" si="119"/>
        <v/>
      </c>
    </row>
    <row r="362" spans="1:75">
      <c r="A362" s="6"/>
      <c r="B362" s="14"/>
      <c r="C362" s="40">
        <v>332</v>
      </c>
      <c r="D362" s="50"/>
      <c r="E362" s="57"/>
      <c r="F362" s="57"/>
      <c r="G362" s="78"/>
      <c r="H362" s="86"/>
      <c r="I362" s="96" t="str">
        <f>IF(E362="補",VLOOKUP(H362,'事業名一覧 '!$A$3:$C$55,3,FALSE),"")</f>
        <v/>
      </c>
      <c r="J362" s="112"/>
      <c r="K362" s="112"/>
      <c r="L362" s="112"/>
      <c r="M362" s="112"/>
      <c r="N362" s="112"/>
      <c r="O362" s="112"/>
      <c r="P362" s="86"/>
      <c r="Q362" s="181" t="str">
        <f t="shared" si="107"/>
        <v/>
      </c>
      <c r="R362" s="194" t="str">
        <f t="shared" si="121"/>
        <v/>
      </c>
      <c r="S362" s="202"/>
      <c r="T362" s="213"/>
      <c r="U362" s="213"/>
      <c r="V362" s="213"/>
      <c r="W362" s="235"/>
      <c r="X362" s="235"/>
      <c r="Y362" s="213"/>
      <c r="Z362" s="213"/>
      <c r="AA362" s="86"/>
      <c r="AB362" s="112"/>
      <c r="AC362" s="112"/>
      <c r="AD362" s="112"/>
      <c r="AE362" s="57"/>
      <c r="AF362" s="57"/>
      <c r="AG362" s="57"/>
      <c r="AH362" s="321"/>
      <c r="AI362" s="321"/>
      <c r="AJ362" s="86"/>
      <c r="AK362" s="86"/>
      <c r="AL362" s="354"/>
      <c r="AM362" s="372"/>
      <c r="AN362" s="381"/>
      <c r="AO362" s="392" t="str">
        <f t="shared" si="108"/>
        <v/>
      </c>
      <c r="AP362" s="397" t="str">
        <f t="shared" si="122"/>
        <v/>
      </c>
      <c r="AQ362" s="402" t="str">
        <f t="shared" si="120"/>
        <v/>
      </c>
      <c r="AR362" s="407" t="str">
        <f>IF(E362="","",IF(AND(フラグ管理用!G356=2,フラグ管理用!F356=1),"error",""))</f>
        <v/>
      </c>
      <c r="AS362" s="407" t="str">
        <f>IF(E362="","",IF(AND(フラグ管理用!G356=2,フラグ管理用!E356=1),"error",""))</f>
        <v/>
      </c>
      <c r="AT362" s="415" t="str">
        <f t="shared" si="123"/>
        <v/>
      </c>
      <c r="AU362" s="422" t="str">
        <f>IF(E362="","",IF(フラグ管理用!AX356=1,"",IF(AND(フラグ管理用!E356=1,フラグ管理用!J356=1),"",IF(AND(フラグ管理用!E356=2,フラグ管理用!F356=1,フラグ管理用!J356=1),"",IF(AND(フラグ管理用!E356=2,フラグ管理用!F356=2,フラグ管理用!G356=1),"",IF(AND(フラグ管理用!E356=2,フラグ管理用!F356=2,フラグ管理用!G356=2,フラグ管理用!K356=1),"","error"))))))</f>
        <v/>
      </c>
      <c r="AV362" s="428" t="str">
        <f t="shared" si="124"/>
        <v/>
      </c>
      <c r="AW362" s="428" t="str">
        <f t="shared" si="109"/>
        <v/>
      </c>
      <c r="AX362" s="428" t="str">
        <f t="shared" si="110"/>
        <v/>
      </c>
      <c r="AY362" s="428" t="str">
        <f>IF(E362="","",IF(AND(フラグ管理用!J356=1,フラグ管理用!O356=1),"",IF(AND(フラグ管理用!K356=1,フラグ管理用!O356&gt;1,フラグ管理用!G356=1),"","error")))</f>
        <v/>
      </c>
      <c r="AZ362" s="428" t="str">
        <f>IF(E362="","",IF(AND(フラグ管理用!O356=10,ISBLANK(P362)=FALSE),"",IF(AND(フラグ管理用!O356&lt;10,ISBLANK(P362)=TRUE),"","error")))</f>
        <v/>
      </c>
      <c r="BA362" s="422" t="str">
        <f t="shared" si="111"/>
        <v/>
      </c>
      <c r="BB362" s="422" t="str">
        <f t="shared" si="125"/>
        <v/>
      </c>
      <c r="BC362" s="422" t="str">
        <f>IF(E362="","",IF(AND(フラグ管理用!F356=2,フラグ管理用!J356=1),IF(OR(U362&lt;&gt;0,V362&lt;&gt;0,W362&lt;&gt;0,X362&lt;&gt;0),"error",""),""))</f>
        <v/>
      </c>
      <c r="BD362" s="422" t="str">
        <f>IF(E362="","",IF(AND(フラグ管理用!K356=1,フラグ管理用!G356=1),IF(OR(S362&lt;&gt;0,T362&lt;&gt;0,W362&lt;&gt;0,X362&lt;&gt;0),"error",""),""))</f>
        <v/>
      </c>
      <c r="BE362" s="422" t="str">
        <f t="shared" si="126"/>
        <v/>
      </c>
      <c r="BF362" s="422" t="str">
        <f t="shared" si="127"/>
        <v/>
      </c>
      <c r="BG362" s="422"/>
      <c r="BH362" s="422" t="str">
        <f t="shared" si="112"/>
        <v/>
      </c>
      <c r="BI362" s="422" t="str">
        <f t="shared" si="113"/>
        <v/>
      </c>
      <c r="BJ362" s="422" t="str">
        <f t="shared" si="114"/>
        <v/>
      </c>
      <c r="BK362" s="422" t="str">
        <f>IF(E362="","",IF(フラグ管理用!AD356=2,IF(AND(フラグ管理用!E356=2,フラグ管理用!AA356=1),"","error"),""))</f>
        <v/>
      </c>
      <c r="BL362" s="422" t="str">
        <f>IF(E362="","",IF(AND(フラグ管理用!E356=1,フラグ管理用!K356=1,H362&lt;&gt;"妊娠出産子育て支援交付金"),"error",""))</f>
        <v/>
      </c>
      <c r="BM362" s="422"/>
      <c r="BN362" s="422" t="str">
        <f t="shared" si="115"/>
        <v/>
      </c>
      <c r="BO362" s="422" t="str">
        <f>IF(E362="","",IF(フラグ管理用!AF356=29,"error",IF(AND(フラグ管理用!AO356="事業始期_通常",フラグ管理用!AF356&lt;17),"error",IF(AND(フラグ管理用!AO356="事業始期_補助",フラグ管理用!AF356&lt;14),"error",""))))</f>
        <v/>
      </c>
      <c r="BP362" s="422" t="str">
        <f t="shared" si="116"/>
        <v/>
      </c>
      <c r="BQ362" s="422" t="str">
        <f>IF(E362="","",IF(AND(フラグ管理用!AP356="事業終期_通常",OR(フラグ管理用!AG356&lt;17,フラグ管理用!AG356&gt;28)),"error",IF(AND(フラグ管理用!AP356="事業終期_基金",フラグ管理用!AG356&lt;17),"error","")))</f>
        <v/>
      </c>
      <c r="BR362" s="422" t="str">
        <f>IF(E362="","",IF(VLOOKUP(AF362,―!$X$2:$Y$30,2,FALSE)&lt;=VLOOKUP(AG362,―!$X$2:$Y$30,2,FALSE),"","error"))</f>
        <v/>
      </c>
      <c r="BS362" s="422" t="str">
        <f t="shared" si="117"/>
        <v/>
      </c>
      <c r="BT362" s="422" t="str">
        <f t="shared" si="118"/>
        <v/>
      </c>
      <c r="BU362" s="422" t="str">
        <f>IF(E362="","",IF(AND(フラグ管理用!AQ356="予算区分_地単_通常",フラグ管理用!AL356&gt;3),"error",IF(AND(フラグ管理用!AQ356="予算区分_地単_検査等",フラグ管理用!AL356&gt;6),"error",IF(AND(フラグ管理用!AQ356="予算区分_補助",フラグ管理用!AL356&lt;7),"error",""))))</f>
        <v/>
      </c>
      <c r="BV362" s="452" t="str">
        <f>フラグ管理用!AW356</f>
        <v/>
      </c>
      <c r="BW362" s="457" t="str">
        <f t="shared" si="119"/>
        <v/>
      </c>
    </row>
    <row r="363" spans="1:75">
      <c r="A363" s="6"/>
      <c r="B363" s="14"/>
      <c r="C363" s="40">
        <v>333</v>
      </c>
      <c r="D363" s="50"/>
      <c r="E363" s="57"/>
      <c r="F363" s="57"/>
      <c r="G363" s="78"/>
      <c r="H363" s="86"/>
      <c r="I363" s="96" t="str">
        <f>IF(E363="補",VLOOKUP(H363,'事業名一覧 '!$A$3:$C$55,3,FALSE),"")</f>
        <v/>
      </c>
      <c r="J363" s="112"/>
      <c r="K363" s="112"/>
      <c r="L363" s="112"/>
      <c r="M363" s="112"/>
      <c r="N363" s="112"/>
      <c r="O363" s="112"/>
      <c r="P363" s="86"/>
      <c r="Q363" s="181" t="str">
        <f t="shared" si="107"/>
        <v/>
      </c>
      <c r="R363" s="194" t="str">
        <f t="shared" si="121"/>
        <v/>
      </c>
      <c r="S363" s="202"/>
      <c r="T363" s="213"/>
      <c r="U363" s="213"/>
      <c r="V363" s="213"/>
      <c r="W363" s="235"/>
      <c r="X363" s="235"/>
      <c r="Y363" s="213"/>
      <c r="Z363" s="213"/>
      <c r="AA363" s="86"/>
      <c r="AB363" s="112"/>
      <c r="AC363" s="112"/>
      <c r="AD363" s="112"/>
      <c r="AE363" s="57"/>
      <c r="AF363" s="57"/>
      <c r="AG363" s="57"/>
      <c r="AH363" s="321"/>
      <c r="AI363" s="321"/>
      <c r="AJ363" s="86"/>
      <c r="AK363" s="86"/>
      <c r="AL363" s="354"/>
      <c r="AM363" s="372"/>
      <c r="AN363" s="381"/>
      <c r="AO363" s="392" t="str">
        <f t="shared" si="108"/>
        <v/>
      </c>
      <c r="AP363" s="397" t="str">
        <f t="shared" si="122"/>
        <v/>
      </c>
      <c r="AQ363" s="402" t="str">
        <f t="shared" si="120"/>
        <v/>
      </c>
      <c r="AR363" s="407" t="str">
        <f>IF(E363="","",IF(AND(フラグ管理用!G357=2,フラグ管理用!F357=1),"error",""))</f>
        <v/>
      </c>
      <c r="AS363" s="407" t="str">
        <f>IF(E363="","",IF(AND(フラグ管理用!G357=2,フラグ管理用!E357=1),"error",""))</f>
        <v/>
      </c>
      <c r="AT363" s="415" t="str">
        <f t="shared" si="123"/>
        <v/>
      </c>
      <c r="AU363" s="422" t="str">
        <f>IF(E363="","",IF(フラグ管理用!AX357=1,"",IF(AND(フラグ管理用!E357=1,フラグ管理用!J357=1),"",IF(AND(フラグ管理用!E357=2,フラグ管理用!F357=1,フラグ管理用!J357=1),"",IF(AND(フラグ管理用!E357=2,フラグ管理用!F357=2,フラグ管理用!G357=1),"",IF(AND(フラグ管理用!E357=2,フラグ管理用!F357=2,フラグ管理用!G357=2,フラグ管理用!K357=1),"","error"))))))</f>
        <v/>
      </c>
      <c r="AV363" s="428" t="str">
        <f t="shared" si="124"/>
        <v/>
      </c>
      <c r="AW363" s="428" t="str">
        <f t="shared" si="109"/>
        <v/>
      </c>
      <c r="AX363" s="428" t="str">
        <f t="shared" si="110"/>
        <v/>
      </c>
      <c r="AY363" s="428" t="str">
        <f>IF(E363="","",IF(AND(フラグ管理用!J357=1,フラグ管理用!O357=1),"",IF(AND(フラグ管理用!K357=1,フラグ管理用!O357&gt;1,フラグ管理用!G357=1),"","error")))</f>
        <v/>
      </c>
      <c r="AZ363" s="428" t="str">
        <f>IF(E363="","",IF(AND(フラグ管理用!O357=10,ISBLANK(P363)=FALSE),"",IF(AND(フラグ管理用!O357&lt;10,ISBLANK(P363)=TRUE),"","error")))</f>
        <v/>
      </c>
      <c r="BA363" s="422" t="str">
        <f t="shared" si="111"/>
        <v/>
      </c>
      <c r="BB363" s="422" t="str">
        <f t="shared" si="125"/>
        <v/>
      </c>
      <c r="BC363" s="422" t="str">
        <f>IF(E363="","",IF(AND(フラグ管理用!F357=2,フラグ管理用!J357=1),IF(OR(U363&lt;&gt;0,V363&lt;&gt;0,W363&lt;&gt;0,X363&lt;&gt;0),"error",""),""))</f>
        <v/>
      </c>
      <c r="BD363" s="422" t="str">
        <f>IF(E363="","",IF(AND(フラグ管理用!K357=1,フラグ管理用!G357=1),IF(OR(S363&lt;&gt;0,T363&lt;&gt;0,W363&lt;&gt;0,X363&lt;&gt;0),"error",""),""))</f>
        <v/>
      </c>
      <c r="BE363" s="422" t="str">
        <f t="shared" si="126"/>
        <v/>
      </c>
      <c r="BF363" s="422" t="str">
        <f t="shared" si="127"/>
        <v/>
      </c>
      <c r="BG363" s="422"/>
      <c r="BH363" s="422" t="str">
        <f t="shared" si="112"/>
        <v/>
      </c>
      <c r="BI363" s="422" t="str">
        <f t="shared" si="113"/>
        <v/>
      </c>
      <c r="BJ363" s="422" t="str">
        <f t="shared" si="114"/>
        <v/>
      </c>
      <c r="BK363" s="422" t="str">
        <f>IF(E363="","",IF(フラグ管理用!AD357=2,IF(AND(フラグ管理用!E357=2,フラグ管理用!AA357=1),"","error"),""))</f>
        <v/>
      </c>
      <c r="BL363" s="422" t="str">
        <f>IF(E363="","",IF(AND(フラグ管理用!E357=1,フラグ管理用!K357=1,H363&lt;&gt;"妊娠出産子育て支援交付金"),"error",""))</f>
        <v/>
      </c>
      <c r="BM363" s="422"/>
      <c r="BN363" s="422" t="str">
        <f t="shared" si="115"/>
        <v/>
      </c>
      <c r="BO363" s="422" t="str">
        <f>IF(E363="","",IF(フラグ管理用!AF357=29,"error",IF(AND(フラグ管理用!AO357="事業始期_通常",フラグ管理用!AF357&lt;17),"error",IF(AND(フラグ管理用!AO357="事業始期_補助",フラグ管理用!AF357&lt;14),"error",""))))</f>
        <v/>
      </c>
      <c r="BP363" s="422" t="str">
        <f t="shared" si="116"/>
        <v/>
      </c>
      <c r="BQ363" s="422" t="str">
        <f>IF(E363="","",IF(AND(フラグ管理用!AP357="事業終期_通常",OR(フラグ管理用!AG357&lt;17,フラグ管理用!AG357&gt;28)),"error",IF(AND(フラグ管理用!AP357="事業終期_基金",フラグ管理用!AG357&lt;17),"error","")))</f>
        <v/>
      </c>
      <c r="BR363" s="422" t="str">
        <f>IF(E363="","",IF(VLOOKUP(AF363,―!$X$2:$Y$30,2,FALSE)&lt;=VLOOKUP(AG363,―!$X$2:$Y$30,2,FALSE),"","error"))</f>
        <v/>
      </c>
      <c r="BS363" s="422" t="str">
        <f t="shared" si="117"/>
        <v/>
      </c>
      <c r="BT363" s="422" t="str">
        <f t="shared" si="118"/>
        <v/>
      </c>
      <c r="BU363" s="422" t="str">
        <f>IF(E363="","",IF(AND(フラグ管理用!AQ357="予算区分_地単_通常",フラグ管理用!AL357&gt;3),"error",IF(AND(フラグ管理用!AQ357="予算区分_地単_検査等",フラグ管理用!AL357&gt;6),"error",IF(AND(フラグ管理用!AQ357="予算区分_補助",フラグ管理用!AL357&lt;7),"error",""))))</f>
        <v/>
      </c>
      <c r="BV363" s="452" t="str">
        <f>フラグ管理用!AW357</f>
        <v/>
      </c>
      <c r="BW363" s="457" t="str">
        <f t="shared" si="119"/>
        <v/>
      </c>
    </row>
    <row r="364" spans="1:75">
      <c r="A364" s="6"/>
      <c r="B364" s="14"/>
      <c r="C364" s="40">
        <v>334</v>
      </c>
      <c r="D364" s="50"/>
      <c r="E364" s="57"/>
      <c r="F364" s="57"/>
      <c r="G364" s="78"/>
      <c r="H364" s="86"/>
      <c r="I364" s="96" t="str">
        <f>IF(E364="補",VLOOKUP(H364,'事業名一覧 '!$A$3:$C$55,3,FALSE),"")</f>
        <v/>
      </c>
      <c r="J364" s="112"/>
      <c r="K364" s="112"/>
      <c r="L364" s="112"/>
      <c r="M364" s="112"/>
      <c r="N364" s="112"/>
      <c r="O364" s="112"/>
      <c r="P364" s="86"/>
      <c r="Q364" s="181" t="str">
        <f t="shared" si="107"/>
        <v/>
      </c>
      <c r="R364" s="194" t="str">
        <f t="shared" si="121"/>
        <v/>
      </c>
      <c r="S364" s="202"/>
      <c r="T364" s="213"/>
      <c r="U364" s="213"/>
      <c r="V364" s="213"/>
      <c r="W364" s="235"/>
      <c r="X364" s="235"/>
      <c r="Y364" s="213"/>
      <c r="Z364" s="213"/>
      <c r="AA364" s="86"/>
      <c r="AB364" s="112"/>
      <c r="AC364" s="112"/>
      <c r="AD364" s="112"/>
      <c r="AE364" s="57"/>
      <c r="AF364" s="57"/>
      <c r="AG364" s="57"/>
      <c r="AH364" s="321"/>
      <c r="AI364" s="321"/>
      <c r="AJ364" s="86"/>
      <c r="AK364" s="86"/>
      <c r="AL364" s="354"/>
      <c r="AM364" s="372"/>
      <c r="AN364" s="381"/>
      <c r="AO364" s="392" t="str">
        <f t="shared" si="108"/>
        <v/>
      </c>
      <c r="AP364" s="397" t="str">
        <f t="shared" si="122"/>
        <v/>
      </c>
      <c r="AQ364" s="402" t="str">
        <f t="shared" si="120"/>
        <v/>
      </c>
      <c r="AR364" s="407" t="str">
        <f>IF(E364="","",IF(AND(フラグ管理用!G358=2,フラグ管理用!F358=1),"error",""))</f>
        <v/>
      </c>
      <c r="AS364" s="407" t="str">
        <f>IF(E364="","",IF(AND(フラグ管理用!G358=2,フラグ管理用!E358=1),"error",""))</f>
        <v/>
      </c>
      <c r="AT364" s="415" t="str">
        <f t="shared" si="123"/>
        <v/>
      </c>
      <c r="AU364" s="422" t="str">
        <f>IF(E364="","",IF(フラグ管理用!AX358=1,"",IF(AND(フラグ管理用!E358=1,フラグ管理用!J358=1),"",IF(AND(フラグ管理用!E358=2,フラグ管理用!F358=1,フラグ管理用!J358=1),"",IF(AND(フラグ管理用!E358=2,フラグ管理用!F358=2,フラグ管理用!G358=1),"",IF(AND(フラグ管理用!E358=2,フラグ管理用!F358=2,フラグ管理用!G358=2,フラグ管理用!K358=1),"","error"))))))</f>
        <v/>
      </c>
      <c r="AV364" s="428" t="str">
        <f t="shared" si="124"/>
        <v/>
      </c>
      <c r="AW364" s="428" t="str">
        <f t="shared" si="109"/>
        <v/>
      </c>
      <c r="AX364" s="428" t="str">
        <f t="shared" si="110"/>
        <v/>
      </c>
      <c r="AY364" s="428" t="str">
        <f>IF(E364="","",IF(AND(フラグ管理用!J358=1,フラグ管理用!O358=1),"",IF(AND(フラグ管理用!K358=1,フラグ管理用!O358&gt;1,フラグ管理用!G358=1),"","error")))</f>
        <v/>
      </c>
      <c r="AZ364" s="428" t="str">
        <f>IF(E364="","",IF(AND(フラグ管理用!O358=10,ISBLANK(P364)=FALSE),"",IF(AND(フラグ管理用!O358&lt;10,ISBLANK(P364)=TRUE),"","error")))</f>
        <v/>
      </c>
      <c r="BA364" s="422" t="str">
        <f t="shared" si="111"/>
        <v/>
      </c>
      <c r="BB364" s="422" t="str">
        <f t="shared" si="125"/>
        <v/>
      </c>
      <c r="BC364" s="422" t="str">
        <f>IF(E364="","",IF(AND(フラグ管理用!F358=2,フラグ管理用!J358=1),IF(OR(U364&lt;&gt;0,V364&lt;&gt;0,W364&lt;&gt;0,X364&lt;&gt;0),"error",""),""))</f>
        <v/>
      </c>
      <c r="BD364" s="422" t="str">
        <f>IF(E364="","",IF(AND(フラグ管理用!K358=1,フラグ管理用!G358=1),IF(OR(S364&lt;&gt;0,T364&lt;&gt;0,W364&lt;&gt;0,X364&lt;&gt;0),"error",""),""))</f>
        <v/>
      </c>
      <c r="BE364" s="422" t="str">
        <f t="shared" si="126"/>
        <v/>
      </c>
      <c r="BF364" s="422" t="str">
        <f t="shared" si="127"/>
        <v/>
      </c>
      <c r="BG364" s="422"/>
      <c r="BH364" s="422" t="str">
        <f t="shared" si="112"/>
        <v/>
      </c>
      <c r="BI364" s="422" t="str">
        <f t="shared" si="113"/>
        <v/>
      </c>
      <c r="BJ364" s="422" t="str">
        <f t="shared" si="114"/>
        <v/>
      </c>
      <c r="BK364" s="422" t="str">
        <f>IF(E364="","",IF(フラグ管理用!AD358=2,IF(AND(フラグ管理用!E358=2,フラグ管理用!AA358=1),"","error"),""))</f>
        <v/>
      </c>
      <c r="BL364" s="422" t="str">
        <f>IF(E364="","",IF(AND(フラグ管理用!E358=1,フラグ管理用!K358=1,H364&lt;&gt;"妊娠出産子育て支援交付金"),"error",""))</f>
        <v/>
      </c>
      <c r="BM364" s="422"/>
      <c r="BN364" s="422" t="str">
        <f t="shared" si="115"/>
        <v/>
      </c>
      <c r="BO364" s="422" t="str">
        <f>IF(E364="","",IF(フラグ管理用!AF358=29,"error",IF(AND(フラグ管理用!AO358="事業始期_通常",フラグ管理用!AF358&lt;17),"error",IF(AND(フラグ管理用!AO358="事業始期_補助",フラグ管理用!AF358&lt;14),"error",""))))</f>
        <v/>
      </c>
      <c r="BP364" s="422" t="str">
        <f t="shared" si="116"/>
        <v/>
      </c>
      <c r="BQ364" s="422" t="str">
        <f>IF(E364="","",IF(AND(フラグ管理用!AP358="事業終期_通常",OR(フラグ管理用!AG358&lt;17,フラグ管理用!AG358&gt;28)),"error",IF(AND(フラグ管理用!AP358="事業終期_基金",フラグ管理用!AG358&lt;17),"error","")))</f>
        <v/>
      </c>
      <c r="BR364" s="422" t="str">
        <f>IF(E364="","",IF(VLOOKUP(AF364,―!$X$2:$Y$30,2,FALSE)&lt;=VLOOKUP(AG364,―!$X$2:$Y$30,2,FALSE),"","error"))</f>
        <v/>
      </c>
      <c r="BS364" s="422" t="str">
        <f t="shared" si="117"/>
        <v/>
      </c>
      <c r="BT364" s="422" t="str">
        <f t="shared" si="118"/>
        <v/>
      </c>
      <c r="BU364" s="422" t="str">
        <f>IF(E364="","",IF(AND(フラグ管理用!AQ358="予算区分_地単_通常",フラグ管理用!AL358&gt;3),"error",IF(AND(フラグ管理用!AQ358="予算区分_地単_検査等",フラグ管理用!AL358&gt;6),"error",IF(AND(フラグ管理用!AQ358="予算区分_補助",フラグ管理用!AL358&lt;7),"error",""))))</f>
        <v/>
      </c>
      <c r="BV364" s="452" t="str">
        <f>フラグ管理用!AW358</f>
        <v/>
      </c>
      <c r="BW364" s="457" t="str">
        <f t="shared" si="119"/>
        <v/>
      </c>
    </row>
    <row r="365" spans="1:75">
      <c r="A365" s="6"/>
      <c r="B365" s="14"/>
      <c r="C365" s="40">
        <v>335</v>
      </c>
      <c r="D365" s="50"/>
      <c r="E365" s="57"/>
      <c r="F365" s="57"/>
      <c r="G365" s="78"/>
      <c r="H365" s="86"/>
      <c r="I365" s="96" t="str">
        <f>IF(E365="補",VLOOKUP(H365,'事業名一覧 '!$A$3:$C$55,3,FALSE),"")</f>
        <v/>
      </c>
      <c r="J365" s="112"/>
      <c r="K365" s="112"/>
      <c r="L365" s="112"/>
      <c r="M365" s="112"/>
      <c r="N365" s="112"/>
      <c r="O365" s="112"/>
      <c r="P365" s="86"/>
      <c r="Q365" s="181" t="str">
        <f t="shared" si="107"/>
        <v/>
      </c>
      <c r="R365" s="194" t="str">
        <f t="shared" si="121"/>
        <v/>
      </c>
      <c r="S365" s="202"/>
      <c r="T365" s="213"/>
      <c r="U365" s="213"/>
      <c r="V365" s="213"/>
      <c r="W365" s="235"/>
      <c r="X365" s="235"/>
      <c r="Y365" s="213"/>
      <c r="Z365" s="213"/>
      <c r="AA365" s="86"/>
      <c r="AB365" s="112"/>
      <c r="AC365" s="112"/>
      <c r="AD365" s="112"/>
      <c r="AE365" s="57"/>
      <c r="AF365" s="57"/>
      <c r="AG365" s="57"/>
      <c r="AH365" s="321"/>
      <c r="AI365" s="321"/>
      <c r="AJ365" s="86"/>
      <c r="AK365" s="86"/>
      <c r="AL365" s="354"/>
      <c r="AM365" s="372"/>
      <c r="AN365" s="381"/>
      <c r="AO365" s="392" t="str">
        <f t="shared" si="108"/>
        <v/>
      </c>
      <c r="AP365" s="397" t="str">
        <f t="shared" si="122"/>
        <v/>
      </c>
      <c r="AQ365" s="402" t="str">
        <f t="shared" si="120"/>
        <v/>
      </c>
      <c r="AR365" s="407" t="str">
        <f>IF(E365="","",IF(AND(フラグ管理用!G359=2,フラグ管理用!F359=1),"error",""))</f>
        <v/>
      </c>
      <c r="AS365" s="407" t="str">
        <f>IF(E365="","",IF(AND(フラグ管理用!G359=2,フラグ管理用!E359=1),"error",""))</f>
        <v/>
      </c>
      <c r="AT365" s="415" t="str">
        <f t="shared" si="123"/>
        <v/>
      </c>
      <c r="AU365" s="422" t="str">
        <f>IF(E365="","",IF(フラグ管理用!AX359=1,"",IF(AND(フラグ管理用!E359=1,フラグ管理用!J359=1),"",IF(AND(フラグ管理用!E359=2,フラグ管理用!F359=1,フラグ管理用!J359=1),"",IF(AND(フラグ管理用!E359=2,フラグ管理用!F359=2,フラグ管理用!G359=1),"",IF(AND(フラグ管理用!E359=2,フラグ管理用!F359=2,フラグ管理用!G359=2,フラグ管理用!K359=1),"","error"))))))</f>
        <v/>
      </c>
      <c r="AV365" s="428" t="str">
        <f t="shared" si="124"/>
        <v/>
      </c>
      <c r="AW365" s="428" t="str">
        <f t="shared" si="109"/>
        <v/>
      </c>
      <c r="AX365" s="428" t="str">
        <f t="shared" si="110"/>
        <v/>
      </c>
      <c r="AY365" s="428" t="str">
        <f>IF(E365="","",IF(AND(フラグ管理用!J359=1,フラグ管理用!O359=1),"",IF(AND(フラグ管理用!K359=1,フラグ管理用!O359&gt;1,フラグ管理用!G359=1),"","error")))</f>
        <v/>
      </c>
      <c r="AZ365" s="428" t="str">
        <f>IF(E365="","",IF(AND(フラグ管理用!O359=10,ISBLANK(P365)=FALSE),"",IF(AND(フラグ管理用!O359&lt;10,ISBLANK(P365)=TRUE),"","error")))</f>
        <v/>
      </c>
      <c r="BA365" s="422" t="str">
        <f t="shared" si="111"/>
        <v/>
      </c>
      <c r="BB365" s="422" t="str">
        <f t="shared" si="125"/>
        <v/>
      </c>
      <c r="BC365" s="422" t="str">
        <f>IF(E365="","",IF(AND(フラグ管理用!F359=2,フラグ管理用!J359=1),IF(OR(U365&lt;&gt;0,V365&lt;&gt;0,W365&lt;&gt;0,X365&lt;&gt;0),"error",""),""))</f>
        <v/>
      </c>
      <c r="BD365" s="422" t="str">
        <f>IF(E365="","",IF(AND(フラグ管理用!K359=1,フラグ管理用!G359=1),IF(OR(S365&lt;&gt;0,T365&lt;&gt;0,W365&lt;&gt;0,X365&lt;&gt;0),"error",""),""))</f>
        <v/>
      </c>
      <c r="BE365" s="422" t="str">
        <f t="shared" si="126"/>
        <v/>
      </c>
      <c r="BF365" s="422" t="str">
        <f t="shared" si="127"/>
        <v/>
      </c>
      <c r="BG365" s="422"/>
      <c r="BH365" s="422" t="str">
        <f t="shared" si="112"/>
        <v/>
      </c>
      <c r="BI365" s="422" t="str">
        <f t="shared" si="113"/>
        <v/>
      </c>
      <c r="BJ365" s="422" t="str">
        <f t="shared" si="114"/>
        <v/>
      </c>
      <c r="BK365" s="422" t="str">
        <f>IF(E365="","",IF(フラグ管理用!AD359=2,IF(AND(フラグ管理用!E359=2,フラグ管理用!AA359=1),"","error"),""))</f>
        <v/>
      </c>
      <c r="BL365" s="422" t="str">
        <f>IF(E365="","",IF(AND(フラグ管理用!E359=1,フラグ管理用!K359=1,H365&lt;&gt;"妊娠出産子育て支援交付金"),"error",""))</f>
        <v/>
      </c>
      <c r="BM365" s="422"/>
      <c r="BN365" s="422" t="str">
        <f t="shared" si="115"/>
        <v/>
      </c>
      <c r="BO365" s="422" t="str">
        <f>IF(E365="","",IF(フラグ管理用!AF359=29,"error",IF(AND(フラグ管理用!AO359="事業始期_通常",フラグ管理用!AF359&lt;17),"error",IF(AND(フラグ管理用!AO359="事業始期_補助",フラグ管理用!AF359&lt;14),"error",""))))</f>
        <v/>
      </c>
      <c r="BP365" s="422" t="str">
        <f t="shared" si="116"/>
        <v/>
      </c>
      <c r="BQ365" s="422" t="str">
        <f>IF(E365="","",IF(AND(フラグ管理用!AP359="事業終期_通常",OR(フラグ管理用!AG359&lt;17,フラグ管理用!AG359&gt;28)),"error",IF(AND(フラグ管理用!AP359="事業終期_基金",フラグ管理用!AG359&lt;17),"error","")))</f>
        <v/>
      </c>
      <c r="BR365" s="422" t="str">
        <f>IF(E365="","",IF(VLOOKUP(AF365,―!$X$2:$Y$30,2,FALSE)&lt;=VLOOKUP(AG365,―!$X$2:$Y$30,2,FALSE),"","error"))</f>
        <v/>
      </c>
      <c r="BS365" s="422" t="str">
        <f t="shared" si="117"/>
        <v/>
      </c>
      <c r="BT365" s="422" t="str">
        <f t="shared" si="118"/>
        <v/>
      </c>
      <c r="BU365" s="422" t="str">
        <f>IF(E365="","",IF(AND(フラグ管理用!AQ359="予算区分_地単_通常",フラグ管理用!AL359&gt;3),"error",IF(AND(フラグ管理用!AQ359="予算区分_地単_検査等",フラグ管理用!AL359&gt;6),"error",IF(AND(フラグ管理用!AQ359="予算区分_補助",フラグ管理用!AL359&lt;7),"error",""))))</f>
        <v/>
      </c>
      <c r="BV365" s="452" t="str">
        <f>フラグ管理用!AW359</f>
        <v/>
      </c>
      <c r="BW365" s="457" t="str">
        <f t="shared" si="119"/>
        <v/>
      </c>
    </row>
    <row r="366" spans="1:75">
      <c r="A366" s="6"/>
      <c r="B366" s="14"/>
      <c r="C366" s="40">
        <v>336</v>
      </c>
      <c r="D366" s="50"/>
      <c r="E366" s="57"/>
      <c r="F366" s="57"/>
      <c r="G366" s="78"/>
      <c r="H366" s="86"/>
      <c r="I366" s="96" t="str">
        <f>IF(E366="補",VLOOKUP(H366,'事業名一覧 '!$A$3:$C$55,3,FALSE),"")</f>
        <v/>
      </c>
      <c r="J366" s="112"/>
      <c r="K366" s="112"/>
      <c r="L366" s="112"/>
      <c r="M366" s="112"/>
      <c r="N366" s="112"/>
      <c r="O366" s="112"/>
      <c r="P366" s="86"/>
      <c r="Q366" s="181" t="str">
        <f t="shared" si="107"/>
        <v/>
      </c>
      <c r="R366" s="194" t="str">
        <f t="shared" si="121"/>
        <v/>
      </c>
      <c r="S366" s="202"/>
      <c r="T366" s="213"/>
      <c r="U366" s="213"/>
      <c r="V366" s="213"/>
      <c r="W366" s="235"/>
      <c r="X366" s="235"/>
      <c r="Y366" s="213"/>
      <c r="Z366" s="213"/>
      <c r="AA366" s="86"/>
      <c r="AB366" s="112"/>
      <c r="AC366" s="112"/>
      <c r="AD366" s="112"/>
      <c r="AE366" s="57"/>
      <c r="AF366" s="57"/>
      <c r="AG366" s="57"/>
      <c r="AH366" s="321"/>
      <c r="AI366" s="321"/>
      <c r="AJ366" s="86"/>
      <c r="AK366" s="86"/>
      <c r="AL366" s="354"/>
      <c r="AM366" s="372"/>
      <c r="AN366" s="381"/>
      <c r="AO366" s="392" t="str">
        <f t="shared" si="108"/>
        <v/>
      </c>
      <c r="AP366" s="397" t="str">
        <f t="shared" si="122"/>
        <v/>
      </c>
      <c r="AQ366" s="402" t="str">
        <f t="shared" si="120"/>
        <v/>
      </c>
      <c r="AR366" s="407" t="str">
        <f>IF(E366="","",IF(AND(フラグ管理用!G360=2,フラグ管理用!F360=1),"error",""))</f>
        <v/>
      </c>
      <c r="AS366" s="407" t="str">
        <f>IF(E366="","",IF(AND(フラグ管理用!G360=2,フラグ管理用!E360=1),"error",""))</f>
        <v/>
      </c>
      <c r="AT366" s="415" t="str">
        <f t="shared" si="123"/>
        <v/>
      </c>
      <c r="AU366" s="422" t="str">
        <f>IF(E366="","",IF(フラグ管理用!AX360=1,"",IF(AND(フラグ管理用!E360=1,フラグ管理用!J360=1),"",IF(AND(フラグ管理用!E360=2,フラグ管理用!F360=1,フラグ管理用!J360=1),"",IF(AND(フラグ管理用!E360=2,フラグ管理用!F360=2,フラグ管理用!G360=1),"",IF(AND(フラグ管理用!E360=2,フラグ管理用!F360=2,フラグ管理用!G360=2,フラグ管理用!K360=1),"","error"))))))</f>
        <v/>
      </c>
      <c r="AV366" s="428" t="str">
        <f t="shared" si="124"/>
        <v/>
      </c>
      <c r="AW366" s="428" t="str">
        <f t="shared" si="109"/>
        <v/>
      </c>
      <c r="AX366" s="428" t="str">
        <f t="shared" si="110"/>
        <v/>
      </c>
      <c r="AY366" s="428" t="str">
        <f>IF(E366="","",IF(AND(フラグ管理用!J360=1,フラグ管理用!O360=1),"",IF(AND(フラグ管理用!K360=1,フラグ管理用!O360&gt;1,フラグ管理用!G360=1),"","error")))</f>
        <v/>
      </c>
      <c r="AZ366" s="428" t="str">
        <f>IF(E366="","",IF(AND(フラグ管理用!O360=10,ISBLANK(P366)=FALSE),"",IF(AND(フラグ管理用!O360&lt;10,ISBLANK(P366)=TRUE),"","error")))</f>
        <v/>
      </c>
      <c r="BA366" s="422" t="str">
        <f t="shared" si="111"/>
        <v/>
      </c>
      <c r="BB366" s="422" t="str">
        <f t="shared" si="125"/>
        <v/>
      </c>
      <c r="BC366" s="422" t="str">
        <f>IF(E366="","",IF(AND(フラグ管理用!F360=2,フラグ管理用!J360=1),IF(OR(U366&lt;&gt;0,V366&lt;&gt;0,W366&lt;&gt;0,X366&lt;&gt;0),"error",""),""))</f>
        <v/>
      </c>
      <c r="BD366" s="422" t="str">
        <f>IF(E366="","",IF(AND(フラグ管理用!K360=1,フラグ管理用!G360=1),IF(OR(S366&lt;&gt;0,T366&lt;&gt;0,W366&lt;&gt;0,X366&lt;&gt;0),"error",""),""))</f>
        <v/>
      </c>
      <c r="BE366" s="422" t="str">
        <f t="shared" si="126"/>
        <v/>
      </c>
      <c r="BF366" s="422" t="str">
        <f t="shared" si="127"/>
        <v/>
      </c>
      <c r="BG366" s="422"/>
      <c r="BH366" s="422" t="str">
        <f t="shared" si="112"/>
        <v/>
      </c>
      <c r="BI366" s="422" t="str">
        <f t="shared" si="113"/>
        <v/>
      </c>
      <c r="BJ366" s="422" t="str">
        <f t="shared" si="114"/>
        <v/>
      </c>
      <c r="BK366" s="422" t="str">
        <f>IF(E366="","",IF(フラグ管理用!AD360=2,IF(AND(フラグ管理用!E360=2,フラグ管理用!AA360=1),"","error"),""))</f>
        <v/>
      </c>
      <c r="BL366" s="422" t="str">
        <f>IF(E366="","",IF(AND(フラグ管理用!E360=1,フラグ管理用!K360=1,H366&lt;&gt;"妊娠出産子育て支援交付金"),"error",""))</f>
        <v/>
      </c>
      <c r="BM366" s="422"/>
      <c r="BN366" s="422" t="str">
        <f t="shared" si="115"/>
        <v/>
      </c>
      <c r="BO366" s="422" t="str">
        <f>IF(E366="","",IF(フラグ管理用!AF360=29,"error",IF(AND(フラグ管理用!AO360="事業始期_通常",フラグ管理用!AF360&lt;17),"error",IF(AND(フラグ管理用!AO360="事業始期_補助",フラグ管理用!AF360&lt;14),"error",""))))</f>
        <v/>
      </c>
      <c r="BP366" s="422" t="str">
        <f t="shared" si="116"/>
        <v/>
      </c>
      <c r="BQ366" s="422" t="str">
        <f>IF(E366="","",IF(AND(フラグ管理用!AP360="事業終期_通常",OR(フラグ管理用!AG360&lt;17,フラグ管理用!AG360&gt;28)),"error",IF(AND(フラグ管理用!AP360="事業終期_基金",フラグ管理用!AG360&lt;17),"error","")))</f>
        <v/>
      </c>
      <c r="BR366" s="422" t="str">
        <f>IF(E366="","",IF(VLOOKUP(AF366,―!$X$2:$Y$30,2,FALSE)&lt;=VLOOKUP(AG366,―!$X$2:$Y$30,2,FALSE),"","error"))</f>
        <v/>
      </c>
      <c r="BS366" s="422" t="str">
        <f t="shared" si="117"/>
        <v/>
      </c>
      <c r="BT366" s="422" t="str">
        <f t="shared" si="118"/>
        <v/>
      </c>
      <c r="BU366" s="422" t="str">
        <f>IF(E366="","",IF(AND(フラグ管理用!AQ360="予算区分_地単_通常",フラグ管理用!AL360&gt;3),"error",IF(AND(フラグ管理用!AQ360="予算区分_地単_検査等",フラグ管理用!AL360&gt;6),"error",IF(AND(フラグ管理用!AQ360="予算区分_補助",フラグ管理用!AL360&lt;7),"error",""))))</f>
        <v/>
      </c>
      <c r="BV366" s="452" t="str">
        <f>フラグ管理用!AW360</f>
        <v/>
      </c>
      <c r="BW366" s="457" t="str">
        <f t="shared" si="119"/>
        <v/>
      </c>
    </row>
    <row r="367" spans="1:75">
      <c r="A367" s="6"/>
      <c r="B367" s="14"/>
      <c r="C367" s="40">
        <v>337</v>
      </c>
      <c r="D367" s="50"/>
      <c r="E367" s="57"/>
      <c r="F367" s="57"/>
      <c r="G367" s="78"/>
      <c r="H367" s="86"/>
      <c r="I367" s="96" t="str">
        <f>IF(E367="補",VLOOKUP(H367,'事業名一覧 '!$A$3:$C$55,3,FALSE),"")</f>
        <v/>
      </c>
      <c r="J367" s="112"/>
      <c r="K367" s="112"/>
      <c r="L367" s="112"/>
      <c r="M367" s="112"/>
      <c r="N367" s="112"/>
      <c r="O367" s="112"/>
      <c r="P367" s="86"/>
      <c r="Q367" s="181" t="str">
        <f t="shared" si="107"/>
        <v/>
      </c>
      <c r="R367" s="194" t="str">
        <f t="shared" si="121"/>
        <v/>
      </c>
      <c r="S367" s="202"/>
      <c r="T367" s="213"/>
      <c r="U367" s="213"/>
      <c r="V367" s="213"/>
      <c r="W367" s="235"/>
      <c r="X367" s="235"/>
      <c r="Y367" s="213"/>
      <c r="Z367" s="213"/>
      <c r="AA367" s="86"/>
      <c r="AB367" s="112"/>
      <c r="AC367" s="112"/>
      <c r="AD367" s="112"/>
      <c r="AE367" s="57"/>
      <c r="AF367" s="57"/>
      <c r="AG367" s="57"/>
      <c r="AH367" s="321"/>
      <c r="AI367" s="321"/>
      <c r="AJ367" s="86"/>
      <c r="AK367" s="86"/>
      <c r="AL367" s="354"/>
      <c r="AM367" s="372"/>
      <c r="AN367" s="381"/>
      <c r="AO367" s="392" t="str">
        <f t="shared" si="108"/>
        <v/>
      </c>
      <c r="AP367" s="397" t="str">
        <f t="shared" si="122"/>
        <v/>
      </c>
      <c r="AQ367" s="402" t="str">
        <f t="shared" si="120"/>
        <v/>
      </c>
      <c r="AR367" s="407" t="str">
        <f>IF(E367="","",IF(AND(フラグ管理用!G361=2,フラグ管理用!F361=1),"error",""))</f>
        <v/>
      </c>
      <c r="AS367" s="407" t="str">
        <f>IF(E367="","",IF(AND(フラグ管理用!G361=2,フラグ管理用!E361=1),"error",""))</f>
        <v/>
      </c>
      <c r="AT367" s="415" t="str">
        <f t="shared" si="123"/>
        <v/>
      </c>
      <c r="AU367" s="422" t="str">
        <f>IF(E367="","",IF(フラグ管理用!AX361=1,"",IF(AND(フラグ管理用!E361=1,フラグ管理用!J361=1),"",IF(AND(フラグ管理用!E361=2,フラグ管理用!F361=1,フラグ管理用!J361=1),"",IF(AND(フラグ管理用!E361=2,フラグ管理用!F361=2,フラグ管理用!G361=1),"",IF(AND(フラグ管理用!E361=2,フラグ管理用!F361=2,フラグ管理用!G361=2,フラグ管理用!K361=1),"","error"))))))</f>
        <v/>
      </c>
      <c r="AV367" s="428" t="str">
        <f t="shared" si="124"/>
        <v/>
      </c>
      <c r="AW367" s="428" t="str">
        <f t="shared" si="109"/>
        <v/>
      </c>
      <c r="AX367" s="428" t="str">
        <f t="shared" si="110"/>
        <v/>
      </c>
      <c r="AY367" s="428" t="str">
        <f>IF(E367="","",IF(AND(フラグ管理用!J361=1,フラグ管理用!O361=1),"",IF(AND(フラグ管理用!K361=1,フラグ管理用!O361&gt;1,フラグ管理用!G361=1),"","error")))</f>
        <v/>
      </c>
      <c r="AZ367" s="428" t="str">
        <f>IF(E367="","",IF(AND(フラグ管理用!O361=10,ISBLANK(P367)=FALSE),"",IF(AND(フラグ管理用!O361&lt;10,ISBLANK(P367)=TRUE),"","error")))</f>
        <v/>
      </c>
      <c r="BA367" s="422" t="str">
        <f t="shared" si="111"/>
        <v/>
      </c>
      <c r="BB367" s="422" t="str">
        <f t="shared" si="125"/>
        <v/>
      </c>
      <c r="BC367" s="422" t="str">
        <f>IF(E367="","",IF(AND(フラグ管理用!F361=2,フラグ管理用!J361=1),IF(OR(U367&lt;&gt;0,V367&lt;&gt;0,W367&lt;&gt;0,X367&lt;&gt;0),"error",""),""))</f>
        <v/>
      </c>
      <c r="BD367" s="422" t="str">
        <f>IF(E367="","",IF(AND(フラグ管理用!K361=1,フラグ管理用!G361=1),IF(OR(S367&lt;&gt;0,T367&lt;&gt;0,W367&lt;&gt;0,X367&lt;&gt;0),"error",""),""))</f>
        <v/>
      </c>
      <c r="BE367" s="422" t="str">
        <f t="shared" si="126"/>
        <v/>
      </c>
      <c r="BF367" s="422" t="str">
        <f t="shared" si="127"/>
        <v/>
      </c>
      <c r="BG367" s="422"/>
      <c r="BH367" s="422" t="str">
        <f t="shared" si="112"/>
        <v/>
      </c>
      <c r="BI367" s="422" t="str">
        <f t="shared" si="113"/>
        <v/>
      </c>
      <c r="BJ367" s="422" t="str">
        <f t="shared" si="114"/>
        <v/>
      </c>
      <c r="BK367" s="422" t="str">
        <f>IF(E367="","",IF(フラグ管理用!AD361=2,IF(AND(フラグ管理用!E361=2,フラグ管理用!AA361=1),"","error"),""))</f>
        <v/>
      </c>
      <c r="BL367" s="422" t="str">
        <f>IF(E367="","",IF(AND(フラグ管理用!E361=1,フラグ管理用!K361=1,H367&lt;&gt;"妊娠出産子育て支援交付金"),"error",""))</f>
        <v/>
      </c>
      <c r="BM367" s="422"/>
      <c r="BN367" s="422" t="str">
        <f t="shared" si="115"/>
        <v/>
      </c>
      <c r="BO367" s="422" t="str">
        <f>IF(E367="","",IF(フラグ管理用!AF361=29,"error",IF(AND(フラグ管理用!AO361="事業始期_通常",フラグ管理用!AF361&lt;17),"error",IF(AND(フラグ管理用!AO361="事業始期_補助",フラグ管理用!AF361&lt;14),"error",""))))</f>
        <v/>
      </c>
      <c r="BP367" s="422" t="str">
        <f t="shared" si="116"/>
        <v/>
      </c>
      <c r="BQ367" s="422" t="str">
        <f>IF(E367="","",IF(AND(フラグ管理用!AP361="事業終期_通常",OR(フラグ管理用!AG361&lt;17,フラグ管理用!AG361&gt;28)),"error",IF(AND(フラグ管理用!AP361="事業終期_基金",フラグ管理用!AG361&lt;17),"error","")))</f>
        <v/>
      </c>
      <c r="BR367" s="422" t="str">
        <f>IF(E367="","",IF(VLOOKUP(AF367,―!$X$2:$Y$30,2,FALSE)&lt;=VLOOKUP(AG367,―!$X$2:$Y$30,2,FALSE),"","error"))</f>
        <v/>
      </c>
      <c r="BS367" s="422" t="str">
        <f t="shared" si="117"/>
        <v/>
      </c>
      <c r="BT367" s="422" t="str">
        <f t="shared" si="118"/>
        <v/>
      </c>
      <c r="BU367" s="422" t="str">
        <f>IF(E367="","",IF(AND(フラグ管理用!AQ361="予算区分_地単_通常",フラグ管理用!AL361&gt;3),"error",IF(AND(フラグ管理用!AQ361="予算区分_地単_検査等",フラグ管理用!AL361&gt;6),"error",IF(AND(フラグ管理用!AQ361="予算区分_補助",フラグ管理用!AL361&lt;7),"error",""))))</f>
        <v/>
      </c>
      <c r="BV367" s="452" t="str">
        <f>フラグ管理用!AW361</f>
        <v/>
      </c>
      <c r="BW367" s="457" t="str">
        <f t="shared" si="119"/>
        <v/>
      </c>
    </row>
    <row r="368" spans="1:75">
      <c r="A368" s="6"/>
      <c r="B368" s="14"/>
      <c r="C368" s="40">
        <v>338</v>
      </c>
      <c r="D368" s="50"/>
      <c r="E368" s="57"/>
      <c r="F368" s="57"/>
      <c r="G368" s="78"/>
      <c r="H368" s="86"/>
      <c r="I368" s="96" t="str">
        <f>IF(E368="補",VLOOKUP(H368,'事業名一覧 '!$A$3:$C$55,3,FALSE),"")</f>
        <v/>
      </c>
      <c r="J368" s="112"/>
      <c r="K368" s="112"/>
      <c r="L368" s="112"/>
      <c r="M368" s="112"/>
      <c r="N368" s="112"/>
      <c r="O368" s="112"/>
      <c r="P368" s="86"/>
      <c r="Q368" s="181" t="str">
        <f t="shared" si="107"/>
        <v/>
      </c>
      <c r="R368" s="194" t="str">
        <f t="shared" si="121"/>
        <v/>
      </c>
      <c r="S368" s="202"/>
      <c r="T368" s="213"/>
      <c r="U368" s="213"/>
      <c r="V368" s="213"/>
      <c r="W368" s="235"/>
      <c r="X368" s="235"/>
      <c r="Y368" s="213"/>
      <c r="Z368" s="213"/>
      <c r="AA368" s="86"/>
      <c r="AB368" s="112"/>
      <c r="AC368" s="112"/>
      <c r="AD368" s="112"/>
      <c r="AE368" s="57"/>
      <c r="AF368" s="57"/>
      <c r="AG368" s="57"/>
      <c r="AH368" s="321"/>
      <c r="AI368" s="321"/>
      <c r="AJ368" s="86"/>
      <c r="AK368" s="86"/>
      <c r="AL368" s="354"/>
      <c r="AM368" s="372"/>
      <c r="AN368" s="381"/>
      <c r="AO368" s="392" t="str">
        <f t="shared" si="108"/>
        <v/>
      </c>
      <c r="AP368" s="397" t="str">
        <f t="shared" si="122"/>
        <v/>
      </c>
      <c r="AQ368" s="402" t="str">
        <f t="shared" si="120"/>
        <v/>
      </c>
      <c r="AR368" s="407" t="str">
        <f>IF(E368="","",IF(AND(フラグ管理用!G362=2,フラグ管理用!F362=1),"error",""))</f>
        <v/>
      </c>
      <c r="AS368" s="407" t="str">
        <f>IF(E368="","",IF(AND(フラグ管理用!G362=2,フラグ管理用!E362=1),"error",""))</f>
        <v/>
      </c>
      <c r="AT368" s="415" t="str">
        <f t="shared" si="123"/>
        <v/>
      </c>
      <c r="AU368" s="422" t="str">
        <f>IF(E368="","",IF(フラグ管理用!AX362=1,"",IF(AND(フラグ管理用!E362=1,フラグ管理用!J362=1),"",IF(AND(フラグ管理用!E362=2,フラグ管理用!F362=1,フラグ管理用!J362=1),"",IF(AND(フラグ管理用!E362=2,フラグ管理用!F362=2,フラグ管理用!G362=1),"",IF(AND(フラグ管理用!E362=2,フラグ管理用!F362=2,フラグ管理用!G362=2,フラグ管理用!K362=1),"","error"))))))</f>
        <v/>
      </c>
      <c r="AV368" s="428" t="str">
        <f t="shared" si="124"/>
        <v/>
      </c>
      <c r="AW368" s="428" t="str">
        <f t="shared" si="109"/>
        <v/>
      </c>
      <c r="AX368" s="428" t="str">
        <f t="shared" si="110"/>
        <v/>
      </c>
      <c r="AY368" s="428" t="str">
        <f>IF(E368="","",IF(AND(フラグ管理用!J362=1,フラグ管理用!O362=1),"",IF(AND(フラグ管理用!K362=1,フラグ管理用!O362&gt;1,フラグ管理用!G362=1),"","error")))</f>
        <v/>
      </c>
      <c r="AZ368" s="428" t="str">
        <f>IF(E368="","",IF(AND(フラグ管理用!O362=10,ISBLANK(P368)=FALSE),"",IF(AND(フラグ管理用!O362&lt;10,ISBLANK(P368)=TRUE),"","error")))</f>
        <v/>
      </c>
      <c r="BA368" s="422" t="str">
        <f t="shared" si="111"/>
        <v/>
      </c>
      <c r="BB368" s="422" t="str">
        <f t="shared" si="125"/>
        <v/>
      </c>
      <c r="BC368" s="422" t="str">
        <f>IF(E368="","",IF(AND(フラグ管理用!F362=2,フラグ管理用!J362=1),IF(OR(U368&lt;&gt;0,V368&lt;&gt;0,W368&lt;&gt;0,X368&lt;&gt;0),"error",""),""))</f>
        <v/>
      </c>
      <c r="BD368" s="422" t="str">
        <f>IF(E368="","",IF(AND(フラグ管理用!K362=1,フラグ管理用!G362=1),IF(OR(S368&lt;&gt;0,T368&lt;&gt;0,W368&lt;&gt;0,X368&lt;&gt;0),"error",""),""))</f>
        <v/>
      </c>
      <c r="BE368" s="422" t="str">
        <f t="shared" si="126"/>
        <v/>
      </c>
      <c r="BF368" s="422" t="str">
        <f t="shared" si="127"/>
        <v/>
      </c>
      <c r="BG368" s="422"/>
      <c r="BH368" s="422" t="str">
        <f t="shared" si="112"/>
        <v/>
      </c>
      <c r="BI368" s="422" t="str">
        <f t="shared" si="113"/>
        <v/>
      </c>
      <c r="BJ368" s="422" t="str">
        <f t="shared" si="114"/>
        <v/>
      </c>
      <c r="BK368" s="422" t="str">
        <f>IF(E368="","",IF(フラグ管理用!AD362=2,IF(AND(フラグ管理用!E362=2,フラグ管理用!AA362=1),"","error"),""))</f>
        <v/>
      </c>
      <c r="BL368" s="422" t="str">
        <f>IF(E368="","",IF(AND(フラグ管理用!E362=1,フラグ管理用!K362=1,H368&lt;&gt;"妊娠出産子育て支援交付金"),"error",""))</f>
        <v/>
      </c>
      <c r="BM368" s="422"/>
      <c r="BN368" s="422" t="str">
        <f t="shared" si="115"/>
        <v/>
      </c>
      <c r="BO368" s="422" t="str">
        <f>IF(E368="","",IF(フラグ管理用!AF362=29,"error",IF(AND(フラグ管理用!AO362="事業始期_通常",フラグ管理用!AF362&lt;17),"error",IF(AND(フラグ管理用!AO362="事業始期_補助",フラグ管理用!AF362&lt;14),"error",""))))</f>
        <v/>
      </c>
      <c r="BP368" s="422" t="str">
        <f t="shared" si="116"/>
        <v/>
      </c>
      <c r="BQ368" s="422" t="str">
        <f>IF(E368="","",IF(AND(フラグ管理用!AP362="事業終期_通常",OR(フラグ管理用!AG362&lt;17,フラグ管理用!AG362&gt;28)),"error",IF(AND(フラグ管理用!AP362="事業終期_基金",フラグ管理用!AG362&lt;17),"error","")))</f>
        <v/>
      </c>
      <c r="BR368" s="422" t="str">
        <f>IF(E368="","",IF(VLOOKUP(AF368,―!$X$2:$Y$30,2,FALSE)&lt;=VLOOKUP(AG368,―!$X$2:$Y$30,2,FALSE),"","error"))</f>
        <v/>
      </c>
      <c r="BS368" s="422" t="str">
        <f t="shared" si="117"/>
        <v/>
      </c>
      <c r="BT368" s="422" t="str">
        <f t="shared" si="118"/>
        <v/>
      </c>
      <c r="BU368" s="422" t="str">
        <f>IF(E368="","",IF(AND(フラグ管理用!AQ362="予算区分_地単_通常",フラグ管理用!AL362&gt;3),"error",IF(AND(フラグ管理用!AQ362="予算区分_地単_検査等",フラグ管理用!AL362&gt;6),"error",IF(AND(フラグ管理用!AQ362="予算区分_補助",フラグ管理用!AL362&lt;7),"error",""))))</f>
        <v/>
      </c>
      <c r="BV368" s="452" t="str">
        <f>フラグ管理用!AW362</f>
        <v/>
      </c>
      <c r="BW368" s="457" t="str">
        <f t="shared" si="119"/>
        <v/>
      </c>
    </row>
    <row r="369" spans="1:75">
      <c r="A369" s="6"/>
      <c r="B369" s="14"/>
      <c r="C369" s="40">
        <v>339</v>
      </c>
      <c r="D369" s="50"/>
      <c r="E369" s="57"/>
      <c r="F369" s="57"/>
      <c r="G369" s="78"/>
      <c r="H369" s="86"/>
      <c r="I369" s="96" t="str">
        <f>IF(E369="補",VLOOKUP(H369,'事業名一覧 '!$A$3:$C$55,3,FALSE),"")</f>
        <v/>
      </c>
      <c r="J369" s="112"/>
      <c r="K369" s="112"/>
      <c r="L369" s="112"/>
      <c r="M369" s="112"/>
      <c r="N369" s="112"/>
      <c r="O369" s="112"/>
      <c r="P369" s="86"/>
      <c r="Q369" s="181" t="str">
        <f t="shared" si="107"/>
        <v/>
      </c>
      <c r="R369" s="194" t="str">
        <f t="shared" si="121"/>
        <v/>
      </c>
      <c r="S369" s="202"/>
      <c r="T369" s="213"/>
      <c r="U369" s="213"/>
      <c r="V369" s="213"/>
      <c r="W369" s="235"/>
      <c r="X369" s="235"/>
      <c r="Y369" s="213"/>
      <c r="Z369" s="213"/>
      <c r="AA369" s="86"/>
      <c r="AB369" s="112"/>
      <c r="AC369" s="112"/>
      <c r="AD369" s="112"/>
      <c r="AE369" s="57"/>
      <c r="AF369" s="57"/>
      <c r="AG369" s="57"/>
      <c r="AH369" s="321"/>
      <c r="AI369" s="321"/>
      <c r="AJ369" s="86"/>
      <c r="AK369" s="86"/>
      <c r="AL369" s="354"/>
      <c r="AM369" s="372"/>
      <c r="AN369" s="381"/>
      <c r="AO369" s="392" t="str">
        <f t="shared" si="108"/>
        <v/>
      </c>
      <c r="AP369" s="397" t="str">
        <f t="shared" si="122"/>
        <v/>
      </c>
      <c r="AQ369" s="402" t="str">
        <f t="shared" si="120"/>
        <v/>
      </c>
      <c r="AR369" s="407" t="str">
        <f>IF(E369="","",IF(AND(フラグ管理用!G363=2,フラグ管理用!F363=1),"error",""))</f>
        <v/>
      </c>
      <c r="AS369" s="407" t="str">
        <f>IF(E369="","",IF(AND(フラグ管理用!G363=2,フラグ管理用!E363=1),"error",""))</f>
        <v/>
      </c>
      <c r="AT369" s="415" t="str">
        <f t="shared" si="123"/>
        <v/>
      </c>
      <c r="AU369" s="422" t="str">
        <f>IF(E369="","",IF(フラグ管理用!AX363=1,"",IF(AND(フラグ管理用!E363=1,フラグ管理用!J363=1),"",IF(AND(フラグ管理用!E363=2,フラグ管理用!F363=1,フラグ管理用!J363=1),"",IF(AND(フラグ管理用!E363=2,フラグ管理用!F363=2,フラグ管理用!G363=1),"",IF(AND(フラグ管理用!E363=2,フラグ管理用!F363=2,フラグ管理用!G363=2,フラグ管理用!K363=1),"","error"))))))</f>
        <v/>
      </c>
      <c r="AV369" s="428" t="str">
        <f t="shared" si="124"/>
        <v/>
      </c>
      <c r="AW369" s="428" t="str">
        <f t="shared" si="109"/>
        <v/>
      </c>
      <c r="AX369" s="428" t="str">
        <f t="shared" si="110"/>
        <v/>
      </c>
      <c r="AY369" s="428" t="str">
        <f>IF(E369="","",IF(AND(フラグ管理用!J363=1,フラグ管理用!O363=1),"",IF(AND(フラグ管理用!K363=1,フラグ管理用!O363&gt;1,フラグ管理用!G363=1),"","error")))</f>
        <v/>
      </c>
      <c r="AZ369" s="428" t="str">
        <f>IF(E369="","",IF(AND(フラグ管理用!O363=10,ISBLANK(P369)=FALSE),"",IF(AND(フラグ管理用!O363&lt;10,ISBLANK(P369)=TRUE),"","error")))</f>
        <v/>
      </c>
      <c r="BA369" s="422" t="str">
        <f t="shared" si="111"/>
        <v/>
      </c>
      <c r="BB369" s="422" t="str">
        <f t="shared" si="125"/>
        <v/>
      </c>
      <c r="BC369" s="422" t="str">
        <f>IF(E369="","",IF(AND(フラグ管理用!F363=2,フラグ管理用!J363=1),IF(OR(U369&lt;&gt;0,V369&lt;&gt;0,W369&lt;&gt;0,X369&lt;&gt;0),"error",""),""))</f>
        <v/>
      </c>
      <c r="BD369" s="422" t="str">
        <f>IF(E369="","",IF(AND(フラグ管理用!K363=1,フラグ管理用!G363=1),IF(OR(S369&lt;&gt;0,T369&lt;&gt;0,W369&lt;&gt;0,X369&lt;&gt;0),"error",""),""))</f>
        <v/>
      </c>
      <c r="BE369" s="422" t="str">
        <f t="shared" si="126"/>
        <v/>
      </c>
      <c r="BF369" s="422" t="str">
        <f t="shared" si="127"/>
        <v/>
      </c>
      <c r="BG369" s="422"/>
      <c r="BH369" s="422" t="str">
        <f t="shared" si="112"/>
        <v/>
      </c>
      <c r="BI369" s="422" t="str">
        <f t="shared" si="113"/>
        <v/>
      </c>
      <c r="BJ369" s="422" t="str">
        <f t="shared" si="114"/>
        <v/>
      </c>
      <c r="BK369" s="422" t="str">
        <f>IF(E369="","",IF(フラグ管理用!AD363=2,IF(AND(フラグ管理用!E363=2,フラグ管理用!AA363=1),"","error"),""))</f>
        <v/>
      </c>
      <c r="BL369" s="422" t="str">
        <f>IF(E369="","",IF(AND(フラグ管理用!E363=1,フラグ管理用!K363=1,H369&lt;&gt;"妊娠出産子育て支援交付金"),"error",""))</f>
        <v/>
      </c>
      <c r="BM369" s="422"/>
      <c r="BN369" s="422" t="str">
        <f t="shared" si="115"/>
        <v/>
      </c>
      <c r="BO369" s="422" t="str">
        <f>IF(E369="","",IF(フラグ管理用!AF363=29,"error",IF(AND(フラグ管理用!AO363="事業始期_通常",フラグ管理用!AF363&lt;17),"error",IF(AND(フラグ管理用!AO363="事業始期_補助",フラグ管理用!AF363&lt;14),"error",""))))</f>
        <v/>
      </c>
      <c r="BP369" s="422" t="str">
        <f t="shared" si="116"/>
        <v/>
      </c>
      <c r="BQ369" s="422" t="str">
        <f>IF(E369="","",IF(AND(フラグ管理用!AP363="事業終期_通常",OR(フラグ管理用!AG363&lt;17,フラグ管理用!AG363&gt;28)),"error",IF(AND(フラグ管理用!AP363="事業終期_基金",フラグ管理用!AG363&lt;17),"error","")))</f>
        <v/>
      </c>
      <c r="BR369" s="422" t="str">
        <f>IF(E369="","",IF(VLOOKUP(AF369,―!$X$2:$Y$30,2,FALSE)&lt;=VLOOKUP(AG369,―!$X$2:$Y$30,2,FALSE),"","error"))</f>
        <v/>
      </c>
      <c r="BS369" s="422" t="str">
        <f t="shared" si="117"/>
        <v/>
      </c>
      <c r="BT369" s="422" t="str">
        <f t="shared" si="118"/>
        <v/>
      </c>
      <c r="BU369" s="422" t="str">
        <f>IF(E369="","",IF(AND(フラグ管理用!AQ363="予算区分_地単_通常",フラグ管理用!AL363&gt;3),"error",IF(AND(フラグ管理用!AQ363="予算区分_地単_検査等",フラグ管理用!AL363&gt;6),"error",IF(AND(フラグ管理用!AQ363="予算区分_補助",フラグ管理用!AL363&lt;7),"error",""))))</f>
        <v/>
      </c>
      <c r="BV369" s="452" t="str">
        <f>フラグ管理用!AW363</f>
        <v/>
      </c>
      <c r="BW369" s="457" t="str">
        <f t="shared" si="119"/>
        <v/>
      </c>
    </row>
    <row r="370" spans="1:75">
      <c r="A370" s="6"/>
      <c r="B370" s="14"/>
      <c r="C370" s="40">
        <v>340</v>
      </c>
      <c r="D370" s="50"/>
      <c r="E370" s="57"/>
      <c r="F370" s="57"/>
      <c r="G370" s="78"/>
      <c r="H370" s="86"/>
      <c r="I370" s="96" t="str">
        <f>IF(E370="補",VLOOKUP(H370,'事業名一覧 '!$A$3:$C$55,3,FALSE),"")</f>
        <v/>
      </c>
      <c r="J370" s="112"/>
      <c r="K370" s="112"/>
      <c r="L370" s="112"/>
      <c r="M370" s="112"/>
      <c r="N370" s="112"/>
      <c r="O370" s="112"/>
      <c r="P370" s="86"/>
      <c r="Q370" s="181" t="str">
        <f t="shared" si="107"/>
        <v/>
      </c>
      <c r="R370" s="194" t="str">
        <f t="shared" si="121"/>
        <v/>
      </c>
      <c r="S370" s="202"/>
      <c r="T370" s="213"/>
      <c r="U370" s="213"/>
      <c r="V370" s="213"/>
      <c r="W370" s="235"/>
      <c r="X370" s="235"/>
      <c r="Y370" s="213"/>
      <c r="Z370" s="213"/>
      <c r="AA370" s="86"/>
      <c r="AB370" s="112"/>
      <c r="AC370" s="112"/>
      <c r="AD370" s="112"/>
      <c r="AE370" s="57"/>
      <c r="AF370" s="57"/>
      <c r="AG370" s="57"/>
      <c r="AH370" s="321"/>
      <c r="AI370" s="321"/>
      <c r="AJ370" s="86"/>
      <c r="AK370" s="86"/>
      <c r="AL370" s="354"/>
      <c r="AM370" s="372"/>
      <c r="AN370" s="381"/>
      <c r="AO370" s="392" t="str">
        <f t="shared" si="108"/>
        <v/>
      </c>
      <c r="AP370" s="397" t="str">
        <f t="shared" si="122"/>
        <v/>
      </c>
      <c r="AQ370" s="402" t="str">
        <f t="shared" si="120"/>
        <v/>
      </c>
      <c r="AR370" s="407" t="str">
        <f>IF(E370="","",IF(AND(フラグ管理用!G364=2,フラグ管理用!F364=1),"error",""))</f>
        <v/>
      </c>
      <c r="AS370" s="407" t="str">
        <f>IF(E370="","",IF(AND(フラグ管理用!G364=2,フラグ管理用!E364=1),"error",""))</f>
        <v/>
      </c>
      <c r="AT370" s="415" t="str">
        <f t="shared" si="123"/>
        <v/>
      </c>
      <c r="AU370" s="422" t="str">
        <f>IF(E370="","",IF(フラグ管理用!AX364=1,"",IF(AND(フラグ管理用!E364=1,フラグ管理用!J364=1),"",IF(AND(フラグ管理用!E364=2,フラグ管理用!F364=1,フラグ管理用!J364=1),"",IF(AND(フラグ管理用!E364=2,フラグ管理用!F364=2,フラグ管理用!G364=1),"",IF(AND(フラグ管理用!E364=2,フラグ管理用!F364=2,フラグ管理用!G364=2,フラグ管理用!K364=1),"","error"))))))</f>
        <v/>
      </c>
      <c r="AV370" s="428" t="str">
        <f t="shared" si="124"/>
        <v/>
      </c>
      <c r="AW370" s="428" t="str">
        <f t="shared" si="109"/>
        <v/>
      </c>
      <c r="AX370" s="428" t="str">
        <f t="shared" si="110"/>
        <v/>
      </c>
      <c r="AY370" s="428" t="str">
        <f>IF(E370="","",IF(AND(フラグ管理用!J364=1,フラグ管理用!O364=1),"",IF(AND(フラグ管理用!K364=1,フラグ管理用!O364&gt;1,フラグ管理用!G364=1),"","error")))</f>
        <v/>
      </c>
      <c r="AZ370" s="428" t="str">
        <f>IF(E370="","",IF(AND(フラグ管理用!O364=10,ISBLANK(P370)=FALSE),"",IF(AND(フラグ管理用!O364&lt;10,ISBLANK(P370)=TRUE),"","error")))</f>
        <v/>
      </c>
      <c r="BA370" s="422" t="str">
        <f t="shared" si="111"/>
        <v/>
      </c>
      <c r="BB370" s="422" t="str">
        <f t="shared" si="125"/>
        <v/>
      </c>
      <c r="BC370" s="422" t="str">
        <f>IF(E370="","",IF(AND(フラグ管理用!F364=2,フラグ管理用!J364=1),IF(OR(U370&lt;&gt;0,V370&lt;&gt;0,W370&lt;&gt;0,X370&lt;&gt;0),"error",""),""))</f>
        <v/>
      </c>
      <c r="BD370" s="422" t="str">
        <f>IF(E370="","",IF(AND(フラグ管理用!K364=1,フラグ管理用!G364=1),IF(OR(S370&lt;&gt;0,T370&lt;&gt;0,W370&lt;&gt;0,X370&lt;&gt;0),"error",""),""))</f>
        <v/>
      </c>
      <c r="BE370" s="422" t="str">
        <f t="shared" si="126"/>
        <v/>
      </c>
      <c r="BF370" s="422" t="str">
        <f t="shared" si="127"/>
        <v/>
      </c>
      <c r="BG370" s="422"/>
      <c r="BH370" s="422" t="str">
        <f t="shared" si="112"/>
        <v/>
      </c>
      <c r="BI370" s="422" t="str">
        <f t="shared" si="113"/>
        <v/>
      </c>
      <c r="BJ370" s="422" t="str">
        <f t="shared" si="114"/>
        <v/>
      </c>
      <c r="BK370" s="422" t="str">
        <f>IF(E370="","",IF(フラグ管理用!AD364=2,IF(AND(フラグ管理用!E364=2,フラグ管理用!AA364=1),"","error"),""))</f>
        <v/>
      </c>
      <c r="BL370" s="422" t="str">
        <f>IF(E370="","",IF(AND(フラグ管理用!E364=1,フラグ管理用!K364=1,H370&lt;&gt;"妊娠出産子育て支援交付金"),"error",""))</f>
        <v/>
      </c>
      <c r="BM370" s="422"/>
      <c r="BN370" s="422" t="str">
        <f t="shared" si="115"/>
        <v/>
      </c>
      <c r="BO370" s="422" t="str">
        <f>IF(E370="","",IF(フラグ管理用!AF364=29,"error",IF(AND(フラグ管理用!AO364="事業始期_通常",フラグ管理用!AF364&lt;17),"error",IF(AND(フラグ管理用!AO364="事業始期_補助",フラグ管理用!AF364&lt;14),"error",""))))</f>
        <v/>
      </c>
      <c r="BP370" s="422" t="str">
        <f t="shared" si="116"/>
        <v/>
      </c>
      <c r="BQ370" s="422" t="str">
        <f>IF(E370="","",IF(AND(フラグ管理用!AP364="事業終期_通常",OR(フラグ管理用!AG364&lt;17,フラグ管理用!AG364&gt;28)),"error",IF(AND(フラグ管理用!AP364="事業終期_基金",フラグ管理用!AG364&lt;17),"error","")))</f>
        <v/>
      </c>
      <c r="BR370" s="422" t="str">
        <f>IF(E370="","",IF(VLOOKUP(AF370,―!$X$2:$Y$30,2,FALSE)&lt;=VLOOKUP(AG370,―!$X$2:$Y$30,2,FALSE),"","error"))</f>
        <v/>
      </c>
      <c r="BS370" s="422" t="str">
        <f t="shared" si="117"/>
        <v/>
      </c>
      <c r="BT370" s="422" t="str">
        <f t="shared" si="118"/>
        <v/>
      </c>
      <c r="BU370" s="422" t="str">
        <f>IF(E370="","",IF(AND(フラグ管理用!AQ364="予算区分_地単_通常",フラグ管理用!AL364&gt;3),"error",IF(AND(フラグ管理用!AQ364="予算区分_地単_検査等",フラグ管理用!AL364&gt;6),"error",IF(AND(フラグ管理用!AQ364="予算区分_補助",フラグ管理用!AL364&lt;7),"error",""))))</f>
        <v/>
      </c>
      <c r="BV370" s="452" t="str">
        <f>フラグ管理用!AW364</f>
        <v/>
      </c>
      <c r="BW370" s="457" t="str">
        <f t="shared" si="119"/>
        <v/>
      </c>
    </row>
    <row r="371" spans="1:75">
      <c r="A371" s="6"/>
      <c r="B371" s="14"/>
      <c r="C371" s="40">
        <v>341</v>
      </c>
      <c r="D371" s="50"/>
      <c r="E371" s="57"/>
      <c r="F371" s="57"/>
      <c r="G371" s="78"/>
      <c r="H371" s="86"/>
      <c r="I371" s="96" t="str">
        <f>IF(E371="補",VLOOKUP(H371,'事業名一覧 '!$A$3:$C$55,3,FALSE),"")</f>
        <v/>
      </c>
      <c r="J371" s="112"/>
      <c r="K371" s="112"/>
      <c r="L371" s="112"/>
      <c r="M371" s="112"/>
      <c r="N371" s="112"/>
      <c r="O371" s="112"/>
      <c r="P371" s="86"/>
      <c r="Q371" s="181" t="str">
        <f t="shared" si="107"/>
        <v/>
      </c>
      <c r="R371" s="194" t="str">
        <f t="shared" si="121"/>
        <v/>
      </c>
      <c r="S371" s="202"/>
      <c r="T371" s="213"/>
      <c r="U371" s="213"/>
      <c r="V371" s="213"/>
      <c r="W371" s="235"/>
      <c r="X371" s="235"/>
      <c r="Y371" s="213"/>
      <c r="Z371" s="213"/>
      <c r="AA371" s="86"/>
      <c r="AB371" s="112"/>
      <c r="AC371" s="112"/>
      <c r="AD371" s="112"/>
      <c r="AE371" s="57"/>
      <c r="AF371" s="57"/>
      <c r="AG371" s="57"/>
      <c r="AH371" s="321"/>
      <c r="AI371" s="321"/>
      <c r="AJ371" s="86"/>
      <c r="AK371" s="86"/>
      <c r="AL371" s="354"/>
      <c r="AM371" s="372"/>
      <c r="AN371" s="381"/>
      <c r="AO371" s="392" t="str">
        <f t="shared" si="108"/>
        <v/>
      </c>
      <c r="AP371" s="397" t="str">
        <f t="shared" si="122"/>
        <v/>
      </c>
      <c r="AQ371" s="402" t="str">
        <f t="shared" si="120"/>
        <v/>
      </c>
      <c r="AR371" s="407" t="str">
        <f>IF(E371="","",IF(AND(フラグ管理用!G365=2,フラグ管理用!F365=1),"error",""))</f>
        <v/>
      </c>
      <c r="AS371" s="407" t="str">
        <f>IF(E371="","",IF(AND(フラグ管理用!G365=2,フラグ管理用!E365=1),"error",""))</f>
        <v/>
      </c>
      <c r="AT371" s="415" t="str">
        <f t="shared" si="123"/>
        <v/>
      </c>
      <c r="AU371" s="422" t="str">
        <f>IF(E371="","",IF(フラグ管理用!AX365=1,"",IF(AND(フラグ管理用!E365=1,フラグ管理用!J365=1),"",IF(AND(フラグ管理用!E365=2,フラグ管理用!F365=1,フラグ管理用!J365=1),"",IF(AND(フラグ管理用!E365=2,フラグ管理用!F365=2,フラグ管理用!G365=1),"",IF(AND(フラグ管理用!E365=2,フラグ管理用!F365=2,フラグ管理用!G365=2,フラグ管理用!K365=1),"","error"))))))</f>
        <v/>
      </c>
      <c r="AV371" s="428" t="str">
        <f t="shared" si="124"/>
        <v/>
      </c>
      <c r="AW371" s="428" t="str">
        <f t="shared" si="109"/>
        <v/>
      </c>
      <c r="AX371" s="428" t="str">
        <f t="shared" si="110"/>
        <v/>
      </c>
      <c r="AY371" s="428" t="str">
        <f>IF(E371="","",IF(AND(フラグ管理用!J365=1,フラグ管理用!O365=1),"",IF(AND(フラグ管理用!K365=1,フラグ管理用!O365&gt;1,フラグ管理用!G365=1),"","error")))</f>
        <v/>
      </c>
      <c r="AZ371" s="428" t="str">
        <f>IF(E371="","",IF(AND(フラグ管理用!O365=10,ISBLANK(P371)=FALSE),"",IF(AND(フラグ管理用!O365&lt;10,ISBLANK(P371)=TRUE),"","error")))</f>
        <v/>
      </c>
      <c r="BA371" s="422" t="str">
        <f t="shared" si="111"/>
        <v/>
      </c>
      <c r="BB371" s="422" t="str">
        <f t="shared" si="125"/>
        <v/>
      </c>
      <c r="BC371" s="422" t="str">
        <f>IF(E371="","",IF(AND(フラグ管理用!F365=2,フラグ管理用!J365=1),IF(OR(U371&lt;&gt;0,V371&lt;&gt;0,W371&lt;&gt;0,X371&lt;&gt;0),"error",""),""))</f>
        <v/>
      </c>
      <c r="BD371" s="422" t="str">
        <f>IF(E371="","",IF(AND(フラグ管理用!K365=1,フラグ管理用!G365=1),IF(OR(S371&lt;&gt;0,T371&lt;&gt;0,W371&lt;&gt;0,X371&lt;&gt;0),"error",""),""))</f>
        <v/>
      </c>
      <c r="BE371" s="422" t="str">
        <f t="shared" si="126"/>
        <v/>
      </c>
      <c r="BF371" s="422" t="str">
        <f t="shared" si="127"/>
        <v/>
      </c>
      <c r="BG371" s="422"/>
      <c r="BH371" s="422" t="str">
        <f t="shared" si="112"/>
        <v/>
      </c>
      <c r="BI371" s="422" t="str">
        <f t="shared" si="113"/>
        <v/>
      </c>
      <c r="BJ371" s="422" t="str">
        <f t="shared" si="114"/>
        <v/>
      </c>
      <c r="BK371" s="422" t="str">
        <f>IF(E371="","",IF(フラグ管理用!AD365=2,IF(AND(フラグ管理用!E365=2,フラグ管理用!AA365=1),"","error"),""))</f>
        <v/>
      </c>
      <c r="BL371" s="422" t="str">
        <f>IF(E371="","",IF(AND(フラグ管理用!E365=1,フラグ管理用!K365=1,H371&lt;&gt;"妊娠出産子育て支援交付金"),"error",""))</f>
        <v/>
      </c>
      <c r="BM371" s="422"/>
      <c r="BN371" s="422" t="str">
        <f t="shared" si="115"/>
        <v/>
      </c>
      <c r="BO371" s="422" t="str">
        <f>IF(E371="","",IF(フラグ管理用!AF365=29,"error",IF(AND(フラグ管理用!AO365="事業始期_通常",フラグ管理用!AF365&lt;17),"error",IF(AND(フラグ管理用!AO365="事業始期_補助",フラグ管理用!AF365&lt;14),"error",""))))</f>
        <v/>
      </c>
      <c r="BP371" s="422" t="str">
        <f t="shared" si="116"/>
        <v/>
      </c>
      <c r="BQ371" s="422" t="str">
        <f>IF(E371="","",IF(AND(フラグ管理用!AP365="事業終期_通常",OR(フラグ管理用!AG365&lt;17,フラグ管理用!AG365&gt;28)),"error",IF(AND(フラグ管理用!AP365="事業終期_基金",フラグ管理用!AG365&lt;17),"error","")))</f>
        <v/>
      </c>
      <c r="BR371" s="422" t="str">
        <f>IF(E371="","",IF(VLOOKUP(AF371,―!$X$2:$Y$30,2,FALSE)&lt;=VLOOKUP(AG371,―!$X$2:$Y$30,2,FALSE),"","error"))</f>
        <v/>
      </c>
      <c r="BS371" s="422" t="str">
        <f t="shared" si="117"/>
        <v/>
      </c>
      <c r="BT371" s="422" t="str">
        <f t="shared" si="118"/>
        <v/>
      </c>
      <c r="BU371" s="422" t="str">
        <f>IF(E371="","",IF(AND(フラグ管理用!AQ365="予算区分_地単_通常",フラグ管理用!AL365&gt;3),"error",IF(AND(フラグ管理用!AQ365="予算区分_地単_検査等",フラグ管理用!AL365&gt;6),"error",IF(AND(フラグ管理用!AQ365="予算区分_補助",フラグ管理用!AL365&lt;7),"error",""))))</f>
        <v/>
      </c>
      <c r="BV371" s="452" t="str">
        <f>フラグ管理用!AW365</f>
        <v/>
      </c>
      <c r="BW371" s="457" t="str">
        <f t="shared" si="119"/>
        <v/>
      </c>
    </row>
    <row r="372" spans="1:75">
      <c r="A372" s="6"/>
      <c r="B372" s="14"/>
      <c r="C372" s="40">
        <v>342</v>
      </c>
      <c r="D372" s="50"/>
      <c r="E372" s="57"/>
      <c r="F372" s="57"/>
      <c r="G372" s="78"/>
      <c r="H372" s="86"/>
      <c r="I372" s="96" t="str">
        <f>IF(E372="補",VLOOKUP(H372,'事業名一覧 '!$A$3:$C$55,3,FALSE),"")</f>
        <v/>
      </c>
      <c r="J372" s="112"/>
      <c r="K372" s="112"/>
      <c r="L372" s="112"/>
      <c r="M372" s="112"/>
      <c r="N372" s="112"/>
      <c r="O372" s="112"/>
      <c r="P372" s="86"/>
      <c r="Q372" s="181" t="str">
        <f t="shared" si="107"/>
        <v/>
      </c>
      <c r="R372" s="194" t="str">
        <f t="shared" si="121"/>
        <v/>
      </c>
      <c r="S372" s="202"/>
      <c r="T372" s="213"/>
      <c r="U372" s="213"/>
      <c r="V372" s="213"/>
      <c r="W372" s="235"/>
      <c r="X372" s="235"/>
      <c r="Y372" s="213"/>
      <c r="Z372" s="213"/>
      <c r="AA372" s="86"/>
      <c r="AB372" s="112"/>
      <c r="AC372" s="112"/>
      <c r="AD372" s="112"/>
      <c r="AE372" s="57"/>
      <c r="AF372" s="57"/>
      <c r="AG372" s="57"/>
      <c r="AH372" s="321"/>
      <c r="AI372" s="321"/>
      <c r="AJ372" s="86"/>
      <c r="AK372" s="86"/>
      <c r="AL372" s="354"/>
      <c r="AM372" s="372"/>
      <c r="AN372" s="381"/>
      <c r="AO372" s="392" t="str">
        <f t="shared" si="108"/>
        <v/>
      </c>
      <c r="AP372" s="397" t="str">
        <f t="shared" si="122"/>
        <v/>
      </c>
      <c r="AQ372" s="402" t="str">
        <f t="shared" si="120"/>
        <v/>
      </c>
      <c r="AR372" s="407" t="str">
        <f>IF(E372="","",IF(AND(フラグ管理用!G366=2,フラグ管理用!F366=1),"error",""))</f>
        <v/>
      </c>
      <c r="AS372" s="407" t="str">
        <f>IF(E372="","",IF(AND(フラグ管理用!G366=2,フラグ管理用!E366=1),"error",""))</f>
        <v/>
      </c>
      <c r="AT372" s="415" t="str">
        <f t="shared" si="123"/>
        <v/>
      </c>
      <c r="AU372" s="422" t="str">
        <f>IF(E372="","",IF(フラグ管理用!AX366=1,"",IF(AND(フラグ管理用!E366=1,フラグ管理用!J366=1),"",IF(AND(フラグ管理用!E366=2,フラグ管理用!F366=1,フラグ管理用!J366=1),"",IF(AND(フラグ管理用!E366=2,フラグ管理用!F366=2,フラグ管理用!G366=1),"",IF(AND(フラグ管理用!E366=2,フラグ管理用!F366=2,フラグ管理用!G366=2,フラグ管理用!K366=1),"","error"))))))</f>
        <v/>
      </c>
      <c r="AV372" s="428" t="str">
        <f t="shared" si="124"/>
        <v/>
      </c>
      <c r="AW372" s="428" t="str">
        <f t="shared" si="109"/>
        <v/>
      </c>
      <c r="AX372" s="428" t="str">
        <f t="shared" si="110"/>
        <v/>
      </c>
      <c r="AY372" s="428" t="str">
        <f>IF(E372="","",IF(AND(フラグ管理用!J366=1,フラグ管理用!O366=1),"",IF(AND(フラグ管理用!K366=1,フラグ管理用!O366&gt;1,フラグ管理用!G366=1),"","error")))</f>
        <v/>
      </c>
      <c r="AZ372" s="428" t="str">
        <f>IF(E372="","",IF(AND(フラグ管理用!O366=10,ISBLANK(P372)=FALSE),"",IF(AND(フラグ管理用!O366&lt;10,ISBLANK(P372)=TRUE),"","error")))</f>
        <v/>
      </c>
      <c r="BA372" s="422" t="str">
        <f t="shared" si="111"/>
        <v/>
      </c>
      <c r="BB372" s="422" t="str">
        <f t="shared" si="125"/>
        <v/>
      </c>
      <c r="BC372" s="422" t="str">
        <f>IF(E372="","",IF(AND(フラグ管理用!F366=2,フラグ管理用!J366=1),IF(OR(U372&lt;&gt;0,V372&lt;&gt;0,W372&lt;&gt;0,X372&lt;&gt;0),"error",""),""))</f>
        <v/>
      </c>
      <c r="BD372" s="422" t="str">
        <f>IF(E372="","",IF(AND(フラグ管理用!K366=1,フラグ管理用!G366=1),IF(OR(S372&lt;&gt;0,T372&lt;&gt;0,W372&lt;&gt;0,X372&lt;&gt;0),"error",""),""))</f>
        <v/>
      </c>
      <c r="BE372" s="422" t="str">
        <f t="shared" si="126"/>
        <v/>
      </c>
      <c r="BF372" s="422" t="str">
        <f t="shared" si="127"/>
        <v/>
      </c>
      <c r="BG372" s="422"/>
      <c r="BH372" s="422" t="str">
        <f t="shared" si="112"/>
        <v/>
      </c>
      <c r="BI372" s="422" t="str">
        <f t="shared" si="113"/>
        <v/>
      </c>
      <c r="BJ372" s="422" t="str">
        <f t="shared" si="114"/>
        <v/>
      </c>
      <c r="BK372" s="422" t="str">
        <f>IF(E372="","",IF(フラグ管理用!AD366=2,IF(AND(フラグ管理用!E366=2,フラグ管理用!AA366=1),"","error"),""))</f>
        <v/>
      </c>
      <c r="BL372" s="422" t="str">
        <f>IF(E372="","",IF(AND(フラグ管理用!E366=1,フラグ管理用!K366=1,H372&lt;&gt;"妊娠出産子育て支援交付金"),"error",""))</f>
        <v/>
      </c>
      <c r="BM372" s="422"/>
      <c r="BN372" s="422" t="str">
        <f t="shared" si="115"/>
        <v/>
      </c>
      <c r="BO372" s="422" t="str">
        <f>IF(E372="","",IF(フラグ管理用!AF366=29,"error",IF(AND(フラグ管理用!AO366="事業始期_通常",フラグ管理用!AF366&lt;17),"error",IF(AND(フラグ管理用!AO366="事業始期_補助",フラグ管理用!AF366&lt;14),"error",""))))</f>
        <v/>
      </c>
      <c r="BP372" s="422" t="str">
        <f t="shared" si="116"/>
        <v/>
      </c>
      <c r="BQ372" s="422" t="str">
        <f>IF(E372="","",IF(AND(フラグ管理用!AP366="事業終期_通常",OR(フラグ管理用!AG366&lt;17,フラグ管理用!AG366&gt;28)),"error",IF(AND(フラグ管理用!AP366="事業終期_基金",フラグ管理用!AG366&lt;17),"error","")))</f>
        <v/>
      </c>
      <c r="BR372" s="422" t="str">
        <f>IF(E372="","",IF(VLOOKUP(AF372,―!$X$2:$Y$30,2,FALSE)&lt;=VLOOKUP(AG372,―!$X$2:$Y$30,2,FALSE),"","error"))</f>
        <v/>
      </c>
      <c r="BS372" s="422" t="str">
        <f t="shared" si="117"/>
        <v/>
      </c>
      <c r="BT372" s="422" t="str">
        <f t="shared" si="118"/>
        <v/>
      </c>
      <c r="BU372" s="422" t="str">
        <f>IF(E372="","",IF(AND(フラグ管理用!AQ366="予算区分_地単_通常",フラグ管理用!AL366&gt;3),"error",IF(AND(フラグ管理用!AQ366="予算区分_地単_検査等",フラグ管理用!AL366&gt;6),"error",IF(AND(フラグ管理用!AQ366="予算区分_補助",フラグ管理用!AL366&lt;7),"error",""))))</f>
        <v/>
      </c>
      <c r="BV372" s="452" t="str">
        <f>フラグ管理用!AW366</f>
        <v/>
      </c>
      <c r="BW372" s="457" t="str">
        <f t="shared" si="119"/>
        <v/>
      </c>
    </row>
    <row r="373" spans="1:75">
      <c r="A373" s="6"/>
      <c r="B373" s="14"/>
      <c r="C373" s="40">
        <v>343</v>
      </c>
      <c r="D373" s="50"/>
      <c r="E373" s="57"/>
      <c r="F373" s="57"/>
      <c r="G373" s="78"/>
      <c r="H373" s="86"/>
      <c r="I373" s="96" t="str">
        <f>IF(E373="補",VLOOKUP(H373,'事業名一覧 '!$A$3:$C$55,3,FALSE),"")</f>
        <v/>
      </c>
      <c r="J373" s="112"/>
      <c r="K373" s="112"/>
      <c r="L373" s="112"/>
      <c r="M373" s="112"/>
      <c r="N373" s="112"/>
      <c r="O373" s="112"/>
      <c r="P373" s="86"/>
      <c r="Q373" s="181" t="str">
        <f t="shared" si="107"/>
        <v/>
      </c>
      <c r="R373" s="194" t="str">
        <f t="shared" si="121"/>
        <v/>
      </c>
      <c r="S373" s="202"/>
      <c r="T373" s="213"/>
      <c r="U373" s="213"/>
      <c r="V373" s="213"/>
      <c r="W373" s="235"/>
      <c r="X373" s="235"/>
      <c r="Y373" s="213"/>
      <c r="Z373" s="213"/>
      <c r="AA373" s="86"/>
      <c r="AB373" s="112"/>
      <c r="AC373" s="112"/>
      <c r="AD373" s="112"/>
      <c r="AE373" s="57"/>
      <c r="AF373" s="57"/>
      <c r="AG373" s="57"/>
      <c r="AH373" s="321"/>
      <c r="AI373" s="321"/>
      <c r="AJ373" s="86"/>
      <c r="AK373" s="86"/>
      <c r="AL373" s="354"/>
      <c r="AM373" s="372"/>
      <c r="AN373" s="381"/>
      <c r="AO373" s="392" t="str">
        <f t="shared" si="108"/>
        <v/>
      </c>
      <c r="AP373" s="397" t="str">
        <f t="shared" si="122"/>
        <v/>
      </c>
      <c r="AQ373" s="402" t="str">
        <f t="shared" si="120"/>
        <v/>
      </c>
      <c r="AR373" s="407" t="str">
        <f>IF(E373="","",IF(AND(フラグ管理用!G367=2,フラグ管理用!F367=1),"error",""))</f>
        <v/>
      </c>
      <c r="AS373" s="407" t="str">
        <f>IF(E373="","",IF(AND(フラグ管理用!G367=2,フラグ管理用!E367=1),"error",""))</f>
        <v/>
      </c>
      <c r="AT373" s="415" t="str">
        <f t="shared" si="123"/>
        <v/>
      </c>
      <c r="AU373" s="422" t="str">
        <f>IF(E373="","",IF(フラグ管理用!AX367=1,"",IF(AND(フラグ管理用!E367=1,フラグ管理用!J367=1),"",IF(AND(フラグ管理用!E367=2,フラグ管理用!F367=1,フラグ管理用!J367=1),"",IF(AND(フラグ管理用!E367=2,フラグ管理用!F367=2,フラグ管理用!G367=1),"",IF(AND(フラグ管理用!E367=2,フラグ管理用!F367=2,フラグ管理用!G367=2,フラグ管理用!K367=1),"","error"))))))</f>
        <v/>
      </c>
      <c r="AV373" s="428" t="str">
        <f t="shared" si="124"/>
        <v/>
      </c>
      <c r="AW373" s="428" t="str">
        <f t="shared" si="109"/>
        <v/>
      </c>
      <c r="AX373" s="428" t="str">
        <f t="shared" si="110"/>
        <v/>
      </c>
      <c r="AY373" s="428" t="str">
        <f>IF(E373="","",IF(AND(フラグ管理用!J367=1,フラグ管理用!O367=1),"",IF(AND(フラグ管理用!K367=1,フラグ管理用!O367&gt;1,フラグ管理用!G367=1),"","error")))</f>
        <v/>
      </c>
      <c r="AZ373" s="428" t="str">
        <f>IF(E373="","",IF(AND(フラグ管理用!O367=10,ISBLANK(P373)=FALSE),"",IF(AND(フラグ管理用!O367&lt;10,ISBLANK(P373)=TRUE),"","error")))</f>
        <v/>
      </c>
      <c r="BA373" s="422" t="str">
        <f t="shared" si="111"/>
        <v/>
      </c>
      <c r="BB373" s="422" t="str">
        <f t="shared" si="125"/>
        <v/>
      </c>
      <c r="BC373" s="422" t="str">
        <f>IF(E373="","",IF(AND(フラグ管理用!F367=2,フラグ管理用!J367=1),IF(OR(U373&lt;&gt;0,V373&lt;&gt;0,W373&lt;&gt;0,X373&lt;&gt;0),"error",""),""))</f>
        <v/>
      </c>
      <c r="BD373" s="422" t="str">
        <f>IF(E373="","",IF(AND(フラグ管理用!K367=1,フラグ管理用!G367=1),IF(OR(S373&lt;&gt;0,T373&lt;&gt;0,W373&lt;&gt;0,X373&lt;&gt;0),"error",""),""))</f>
        <v/>
      </c>
      <c r="BE373" s="422" t="str">
        <f t="shared" si="126"/>
        <v/>
      </c>
      <c r="BF373" s="422" t="str">
        <f t="shared" si="127"/>
        <v/>
      </c>
      <c r="BG373" s="422"/>
      <c r="BH373" s="422" t="str">
        <f t="shared" si="112"/>
        <v/>
      </c>
      <c r="BI373" s="422" t="str">
        <f t="shared" si="113"/>
        <v/>
      </c>
      <c r="BJ373" s="422" t="str">
        <f t="shared" si="114"/>
        <v/>
      </c>
      <c r="BK373" s="422" t="str">
        <f>IF(E373="","",IF(フラグ管理用!AD367=2,IF(AND(フラグ管理用!E367=2,フラグ管理用!AA367=1),"","error"),""))</f>
        <v/>
      </c>
      <c r="BL373" s="422" t="str">
        <f>IF(E373="","",IF(AND(フラグ管理用!E367=1,フラグ管理用!K367=1,H373&lt;&gt;"妊娠出産子育て支援交付金"),"error",""))</f>
        <v/>
      </c>
      <c r="BM373" s="422"/>
      <c r="BN373" s="422" t="str">
        <f t="shared" si="115"/>
        <v/>
      </c>
      <c r="BO373" s="422" t="str">
        <f>IF(E373="","",IF(フラグ管理用!AF367=29,"error",IF(AND(フラグ管理用!AO367="事業始期_通常",フラグ管理用!AF367&lt;17),"error",IF(AND(フラグ管理用!AO367="事業始期_補助",フラグ管理用!AF367&lt;14),"error",""))))</f>
        <v/>
      </c>
      <c r="BP373" s="422" t="str">
        <f t="shared" si="116"/>
        <v/>
      </c>
      <c r="BQ373" s="422" t="str">
        <f>IF(E373="","",IF(AND(フラグ管理用!AP367="事業終期_通常",OR(フラグ管理用!AG367&lt;17,フラグ管理用!AG367&gt;28)),"error",IF(AND(フラグ管理用!AP367="事業終期_基金",フラグ管理用!AG367&lt;17),"error","")))</f>
        <v/>
      </c>
      <c r="BR373" s="422" t="str">
        <f>IF(E373="","",IF(VLOOKUP(AF373,―!$X$2:$Y$30,2,FALSE)&lt;=VLOOKUP(AG373,―!$X$2:$Y$30,2,FALSE),"","error"))</f>
        <v/>
      </c>
      <c r="BS373" s="422" t="str">
        <f t="shared" si="117"/>
        <v/>
      </c>
      <c r="BT373" s="422" t="str">
        <f t="shared" si="118"/>
        <v/>
      </c>
      <c r="BU373" s="422" t="str">
        <f>IF(E373="","",IF(AND(フラグ管理用!AQ367="予算区分_地単_通常",フラグ管理用!AL367&gt;3),"error",IF(AND(フラグ管理用!AQ367="予算区分_地単_検査等",フラグ管理用!AL367&gt;6),"error",IF(AND(フラグ管理用!AQ367="予算区分_補助",フラグ管理用!AL367&lt;7),"error",""))))</f>
        <v/>
      </c>
      <c r="BV373" s="452" t="str">
        <f>フラグ管理用!AW367</f>
        <v/>
      </c>
      <c r="BW373" s="457" t="str">
        <f t="shared" si="119"/>
        <v/>
      </c>
    </row>
    <row r="374" spans="1:75">
      <c r="A374" s="6"/>
      <c r="B374" s="14"/>
      <c r="C374" s="40">
        <v>344</v>
      </c>
      <c r="D374" s="50"/>
      <c r="E374" s="57"/>
      <c r="F374" s="57"/>
      <c r="G374" s="78"/>
      <c r="H374" s="86"/>
      <c r="I374" s="96" t="str">
        <f>IF(E374="補",VLOOKUP(H374,'事業名一覧 '!$A$3:$C$55,3,FALSE),"")</f>
        <v/>
      </c>
      <c r="J374" s="112"/>
      <c r="K374" s="112"/>
      <c r="L374" s="112"/>
      <c r="M374" s="112"/>
      <c r="N374" s="112"/>
      <c r="O374" s="112"/>
      <c r="P374" s="86"/>
      <c r="Q374" s="181" t="str">
        <f t="shared" si="107"/>
        <v/>
      </c>
      <c r="R374" s="194" t="str">
        <f t="shared" si="121"/>
        <v/>
      </c>
      <c r="S374" s="202"/>
      <c r="T374" s="213"/>
      <c r="U374" s="213"/>
      <c r="V374" s="213"/>
      <c r="W374" s="235"/>
      <c r="X374" s="235"/>
      <c r="Y374" s="213"/>
      <c r="Z374" s="213"/>
      <c r="AA374" s="86"/>
      <c r="AB374" s="112"/>
      <c r="AC374" s="112"/>
      <c r="AD374" s="112"/>
      <c r="AE374" s="57"/>
      <c r="AF374" s="57"/>
      <c r="AG374" s="57"/>
      <c r="AH374" s="321"/>
      <c r="AI374" s="321"/>
      <c r="AJ374" s="86"/>
      <c r="AK374" s="86"/>
      <c r="AL374" s="354"/>
      <c r="AM374" s="372"/>
      <c r="AN374" s="381"/>
      <c r="AO374" s="392" t="str">
        <f t="shared" si="108"/>
        <v/>
      </c>
      <c r="AP374" s="397" t="str">
        <f t="shared" si="122"/>
        <v/>
      </c>
      <c r="AQ374" s="402" t="str">
        <f t="shared" si="120"/>
        <v/>
      </c>
      <c r="AR374" s="407" t="str">
        <f>IF(E374="","",IF(AND(フラグ管理用!G368=2,フラグ管理用!F368=1),"error",""))</f>
        <v/>
      </c>
      <c r="AS374" s="407" t="str">
        <f>IF(E374="","",IF(AND(フラグ管理用!G368=2,フラグ管理用!E368=1),"error",""))</f>
        <v/>
      </c>
      <c r="AT374" s="415" t="str">
        <f t="shared" si="123"/>
        <v/>
      </c>
      <c r="AU374" s="422" t="str">
        <f>IF(E374="","",IF(フラグ管理用!AX368=1,"",IF(AND(フラグ管理用!E368=1,フラグ管理用!J368=1),"",IF(AND(フラグ管理用!E368=2,フラグ管理用!F368=1,フラグ管理用!J368=1),"",IF(AND(フラグ管理用!E368=2,フラグ管理用!F368=2,フラグ管理用!G368=1),"",IF(AND(フラグ管理用!E368=2,フラグ管理用!F368=2,フラグ管理用!G368=2,フラグ管理用!K368=1),"","error"))))))</f>
        <v/>
      </c>
      <c r="AV374" s="428" t="str">
        <f t="shared" si="124"/>
        <v/>
      </c>
      <c r="AW374" s="428" t="str">
        <f t="shared" si="109"/>
        <v/>
      </c>
      <c r="AX374" s="428" t="str">
        <f t="shared" si="110"/>
        <v/>
      </c>
      <c r="AY374" s="428" t="str">
        <f>IF(E374="","",IF(AND(フラグ管理用!J368=1,フラグ管理用!O368=1),"",IF(AND(フラグ管理用!K368=1,フラグ管理用!O368&gt;1,フラグ管理用!G368=1),"","error")))</f>
        <v/>
      </c>
      <c r="AZ374" s="428" t="str">
        <f>IF(E374="","",IF(AND(フラグ管理用!O368=10,ISBLANK(P374)=FALSE),"",IF(AND(フラグ管理用!O368&lt;10,ISBLANK(P374)=TRUE),"","error")))</f>
        <v/>
      </c>
      <c r="BA374" s="422" t="str">
        <f t="shared" si="111"/>
        <v/>
      </c>
      <c r="BB374" s="422" t="str">
        <f t="shared" si="125"/>
        <v/>
      </c>
      <c r="BC374" s="422" t="str">
        <f>IF(E374="","",IF(AND(フラグ管理用!F368=2,フラグ管理用!J368=1),IF(OR(U374&lt;&gt;0,V374&lt;&gt;0,W374&lt;&gt;0,X374&lt;&gt;0),"error",""),""))</f>
        <v/>
      </c>
      <c r="BD374" s="422" t="str">
        <f>IF(E374="","",IF(AND(フラグ管理用!K368=1,フラグ管理用!G368=1),IF(OR(S374&lt;&gt;0,T374&lt;&gt;0,W374&lt;&gt;0,X374&lt;&gt;0),"error",""),""))</f>
        <v/>
      </c>
      <c r="BE374" s="422" t="str">
        <f t="shared" si="126"/>
        <v/>
      </c>
      <c r="BF374" s="422" t="str">
        <f t="shared" si="127"/>
        <v/>
      </c>
      <c r="BG374" s="422"/>
      <c r="BH374" s="422" t="str">
        <f t="shared" si="112"/>
        <v/>
      </c>
      <c r="BI374" s="422" t="str">
        <f t="shared" si="113"/>
        <v/>
      </c>
      <c r="BJ374" s="422" t="str">
        <f t="shared" si="114"/>
        <v/>
      </c>
      <c r="BK374" s="422" t="str">
        <f>IF(E374="","",IF(フラグ管理用!AD368=2,IF(AND(フラグ管理用!E368=2,フラグ管理用!AA368=1),"","error"),""))</f>
        <v/>
      </c>
      <c r="BL374" s="422" t="str">
        <f>IF(E374="","",IF(AND(フラグ管理用!E368=1,フラグ管理用!K368=1,H374&lt;&gt;"妊娠出産子育て支援交付金"),"error",""))</f>
        <v/>
      </c>
      <c r="BM374" s="422"/>
      <c r="BN374" s="422" t="str">
        <f t="shared" si="115"/>
        <v/>
      </c>
      <c r="BO374" s="422" t="str">
        <f>IF(E374="","",IF(フラグ管理用!AF368=29,"error",IF(AND(フラグ管理用!AO368="事業始期_通常",フラグ管理用!AF368&lt;17),"error",IF(AND(フラグ管理用!AO368="事業始期_補助",フラグ管理用!AF368&lt;14),"error",""))))</f>
        <v/>
      </c>
      <c r="BP374" s="422" t="str">
        <f t="shared" si="116"/>
        <v/>
      </c>
      <c r="BQ374" s="422" t="str">
        <f>IF(E374="","",IF(AND(フラグ管理用!AP368="事業終期_通常",OR(フラグ管理用!AG368&lt;17,フラグ管理用!AG368&gt;28)),"error",IF(AND(フラグ管理用!AP368="事業終期_基金",フラグ管理用!AG368&lt;17),"error","")))</f>
        <v/>
      </c>
      <c r="BR374" s="422" t="str">
        <f>IF(E374="","",IF(VLOOKUP(AF374,―!$X$2:$Y$30,2,FALSE)&lt;=VLOOKUP(AG374,―!$X$2:$Y$30,2,FALSE),"","error"))</f>
        <v/>
      </c>
      <c r="BS374" s="422" t="str">
        <f t="shared" si="117"/>
        <v/>
      </c>
      <c r="BT374" s="422" t="str">
        <f t="shared" si="118"/>
        <v/>
      </c>
      <c r="BU374" s="422" t="str">
        <f>IF(E374="","",IF(AND(フラグ管理用!AQ368="予算区分_地単_通常",フラグ管理用!AL368&gt;3),"error",IF(AND(フラグ管理用!AQ368="予算区分_地単_検査等",フラグ管理用!AL368&gt;6),"error",IF(AND(フラグ管理用!AQ368="予算区分_補助",フラグ管理用!AL368&lt;7),"error",""))))</f>
        <v/>
      </c>
      <c r="BV374" s="452" t="str">
        <f>フラグ管理用!AW368</f>
        <v/>
      </c>
      <c r="BW374" s="457" t="str">
        <f t="shared" si="119"/>
        <v/>
      </c>
    </row>
    <row r="375" spans="1:75">
      <c r="A375" s="6"/>
      <c r="B375" s="14"/>
      <c r="C375" s="40">
        <v>345</v>
      </c>
      <c r="D375" s="50"/>
      <c r="E375" s="57"/>
      <c r="F375" s="57"/>
      <c r="G375" s="78"/>
      <c r="H375" s="86"/>
      <c r="I375" s="96" t="str">
        <f>IF(E375="補",VLOOKUP(H375,'事業名一覧 '!$A$3:$C$55,3,FALSE),"")</f>
        <v/>
      </c>
      <c r="J375" s="112"/>
      <c r="K375" s="112"/>
      <c r="L375" s="112"/>
      <c r="M375" s="112"/>
      <c r="N375" s="112"/>
      <c r="O375" s="112"/>
      <c r="P375" s="86"/>
      <c r="Q375" s="181" t="str">
        <f t="shared" si="107"/>
        <v/>
      </c>
      <c r="R375" s="194" t="str">
        <f t="shared" si="121"/>
        <v/>
      </c>
      <c r="S375" s="202"/>
      <c r="T375" s="213"/>
      <c r="U375" s="213"/>
      <c r="V375" s="213"/>
      <c r="W375" s="235"/>
      <c r="X375" s="235"/>
      <c r="Y375" s="213"/>
      <c r="Z375" s="213"/>
      <c r="AA375" s="86"/>
      <c r="AB375" s="112"/>
      <c r="AC375" s="112"/>
      <c r="AD375" s="112"/>
      <c r="AE375" s="57"/>
      <c r="AF375" s="57"/>
      <c r="AG375" s="57"/>
      <c r="AH375" s="321"/>
      <c r="AI375" s="321"/>
      <c r="AJ375" s="86"/>
      <c r="AK375" s="86"/>
      <c r="AL375" s="354"/>
      <c r="AM375" s="372"/>
      <c r="AN375" s="381"/>
      <c r="AO375" s="392" t="str">
        <f t="shared" si="108"/>
        <v/>
      </c>
      <c r="AP375" s="397" t="str">
        <f t="shared" si="122"/>
        <v/>
      </c>
      <c r="AQ375" s="402" t="str">
        <f t="shared" si="120"/>
        <v/>
      </c>
      <c r="AR375" s="407" t="str">
        <f>IF(E375="","",IF(AND(フラグ管理用!G369=2,フラグ管理用!F369=1),"error",""))</f>
        <v/>
      </c>
      <c r="AS375" s="407" t="str">
        <f>IF(E375="","",IF(AND(フラグ管理用!G369=2,フラグ管理用!E369=1),"error",""))</f>
        <v/>
      </c>
      <c r="AT375" s="415" t="str">
        <f t="shared" si="123"/>
        <v/>
      </c>
      <c r="AU375" s="422" t="str">
        <f>IF(E375="","",IF(フラグ管理用!AX369=1,"",IF(AND(フラグ管理用!E369=1,フラグ管理用!J369=1),"",IF(AND(フラグ管理用!E369=2,フラグ管理用!F369=1,フラグ管理用!J369=1),"",IF(AND(フラグ管理用!E369=2,フラグ管理用!F369=2,フラグ管理用!G369=1),"",IF(AND(フラグ管理用!E369=2,フラグ管理用!F369=2,フラグ管理用!G369=2,フラグ管理用!K369=1),"","error"))))))</f>
        <v/>
      </c>
      <c r="AV375" s="428" t="str">
        <f t="shared" si="124"/>
        <v/>
      </c>
      <c r="AW375" s="428" t="str">
        <f t="shared" si="109"/>
        <v/>
      </c>
      <c r="AX375" s="428" t="str">
        <f t="shared" si="110"/>
        <v/>
      </c>
      <c r="AY375" s="428" t="str">
        <f>IF(E375="","",IF(AND(フラグ管理用!J369=1,フラグ管理用!O369=1),"",IF(AND(フラグ管理用!K369=1,フラグ管理用!O369&gt;1,フラグ管理用!G369=1),"","error")))</f>
        <v/>
      </c>
      <c r="AZ375" s="428" t="str">
        <f>IF(E375="","",IF(AND(フラグ管理用!O369=10,ISBLANK(P375)=FALSE),"",IF(AND(フラグ管理用!O369&lt;10,ISBLANK(P375)=TRUE),"","error")))</f>
        <v/>
      </c>
      <c r="BA375" s="422" t="str">
        <f t="shared" si="111"/>
        <v/>
      </c>
      <c r="BB375" s="422" t="str">
        <f t="shared" si="125"/>
        <v/>
      </c>
      <c r="BC375" s="422" t="str">
        <f>IF(E375="","",IF(AND(フラグ管理用!F369=2,フラグ管理用!J369=1),IF(OR(U375&lt;&gt;0,V375&lt;&gt;0,W375&lt;&gt;0,X375&lt;&gt;0),"error",""),""))</f>
        <v/>
      </c>
      <c r="BD375" s="422" t="str">
        <f>IF(E375="","",IF(AND(フラグ管理用!K369=1,フラグ管理用!G369=1),IF(OR(S375&lt;&gt;0,T375&lt;&gt;0,W375&lt;&gt;0,X375&lt;&gt;0),"error",""),""))</f>
        <v/>
      </c>
      <c r="BE375" s="422" t="str">
        <f t="shared" si="126"/>
        <v/>
      </c>
      <c r="BF375" s="422" t="str">
        <f t="shared" si="127"/>
        <v/>
      </c>
      <c r="BG375" s="422"/>
      <c r="BH375" s="422" t="str">
        <f t="shared" si="112"/>
        <v/>
      </c>
      <c r="BI375" s="422" t="str">
        <f t="shared" si="113"/>
        <v/>
      </c>
      <c r="BJ375" s="422" t="str">
        <f t="shared" si="114"/>
        <v/>
      </c>
      <c r="BK375" s="422" t="str">
        <f>IF(E375="","",IF(フラグ管理用!AD369=2,IF(AND(フラグ管理用!E369=2,フラグ管理用!AA369=1),"","error"),""))</f>
        <v/>
      </c>
      <c r="BL375" s="422" t="str">
        <f>IF(E375="","",IF(AND(フラグ管理用!E369=1,フラグ管理用!K369=1,H375&lt;&gt;"妊娠出産子育て支援交付金"),"error",""))</f>
        <v/>
      </c>
      <c r="BM375" s="422"/>
      <c r="BN375" s="422" t="str">
        <f t="shared" si="115"/>
        <v/>
      </c>
      <c r="BO375" s="422" t="str">
        <f>IF(E375="","",IF(フラグ管理用!AF369=29,"error",IF(AND(フラグ管理用!AO369="事業始期_通常",フラグ管理用!AF369&lt;17),"error",IF(AND(フラグ管理用!AO369="事業始期_補助",フラグ管理用!AF369&lt;14),"error",""))))</f>
        <v/>
      </c>
      <c r="BP375" s="422" t="str">
        <f t="shared" si="116"/>
        <v/>
      </c>
      <c r="BQ375" s="422" t="str">
        <f>IF(E375="","",IF(AND(フラグ管理用!AP369="事業終期_通常",OR(フラグ管理用!AG369&lt;17,フラグ管理用!AG369&gt;28)),"error",IF(AND(フラグ管理用!AP369="事業終期_基金",フラグ管理用!AG369&lt;17),"error","")))</f>
        <v/>
      </c>
      <c r="BR375" s="422" t="str">
        <f>IF(E375="","",IF(VLOOKUP(AF375,―!$X$2:$Y$30,2,FALSE)&lt;=VLOOKUP(AG375,―!$X$2:$Y$30,2,FALSE),"","error"))</f>
        <v/>
      </c>
      <c r="BS375" s="422" t="str">
        <f t="shared" si="117"/>
        <v/>
      </c>
      <c r="BT375" s="422" t="str">
        <f t="shared" si="118"/>
        <v/>
      </c>
      <c r="BU375" s="422" t="str">
        <f>IF(E375="","",IF(AND(フラグ管理用!AQ369="予算区分_地単_通常",フラグ管理用!AL369&gt;3),"error",IF(AND(フラグ管理用!AQ369="予算区分_地単_検査等",フラグ管理用!AL369&gt;6),"error",IF(AND(フラグ管理用!AQ369="予算区分_補助",フラグ管理用!AL369&lt;7),"error",""))))</f>
        <v/>
      </c>
      <c r="BV375" s="452" t="str">
        <f>フラグ管理用!AW369</f>
        <v/>
      </c>
      <c r="BW375" s="457" t="str">
        <f t="shared" si="119"/>
        <v/>
      </c>
    </row>
    <row r="376" spans="1:75">
      <c r="A376" s="6"/>
      <c r="B376" s="14"/>
      <c r="C376" s="40">
        <v>346</v>
      </c>
      <c r="D376" s="50"/>
      <c r="E376" s="57"/>
      <c r="F376" s="57"/>
      <c r="G376" s="78"/>
      <c r="H376" s="86"/>
      <c r="I376" s="96" t="str">
        <f>IF(E376="補",VLOOKUP(H376,'事業名一覧 '!$A$3:$C$55,3,FALSE),"")</f>
        <v/>
      </c>
      <c r="J376" s="112"/>
      <c r="K376" s="112"/>
      <c r="L376" s="112"/>
      <c r="M376" s="112"/>
      <c r="N376" s="112"/>
      <c r="O376" s="112"/>
      <c r="P376" s="86"/>
      <c r="Q376" s="181" t="str">
        <f t="shared" si="107"/>
        <v/>
      </c>
      <c r="R376" s="194" t="str">
        <f t="shared" si="121"/>
        <v/>
      </c>
      <c r="S376" s="202"/>
      <c r="T376" s="213"/>
      <c r="U376" s="213"/>
      <c r="V376" s="213"/>
      <c r="W376" s="235"/>
      <c r="X376" s="235"/>
      <c r="Y376" s="213"/>
      <c r="Z376" s="213"/>
      <c r="AA376" s="86"/>
      <c r="AB376" s="112"/>
      <c r="AC376" s="112"/>
      <c r="AD376" s="112"/>
      <c r="AE376" s="57"/>
      <c r="AF376" s="57"/>
      <c r="AG376" s="57"/>
      <c r="AH376" s="321"/>
      <c r="AI376" s="321"/>
      <c r="AJ376" s="86"/>
      <c r="AK376" s="86"/>
      <c r="AL376" s="354"/>
      <c r="AM376" s="372"/>
      <c r="AN376" s="381"/>
      <c r="AO376" s="392" t="str">
        <f t="shared" si="108"/>
        <v/>
      </c>
      <c r="AP376" s="397" t="str">
        <f t="shared" si="122"/>
        <v/>
      </c>
      <c r="AQ376" s="402" t="str">
        <f t="shared" si="120"/>
        <v/>
      </c>
      <c r="AR376" s="407" t="str">
        <f>IF(E376="","",IF(AND(フラグ管理用!G370=2,フラグ管理用!F370=1),"error",""))</f>
        <v/>
      </c>
      <c r="AS376" s="407" t="str">
        <f>IF(E376="","",IF(AND(フラグ管理用!G370=2,フラグ管理用!E370=1),"error",""))</f>
        <v/>
      </c>
      <c r="AT376" s="415" t="str">
        <f t="shared" si="123"/>
        <v/>
      </c>
      <c r="AU376" s="422" t="str">
        <f>IF(E376="","",IF(フラグ管理用!AX370=1,"",IF(AND(フラグ管理用!E370=1,フラグ管理用!J370=1),"",IF(AND(フラグ管理用!E370=2,フラグ管理用!F370=1,フラグ管理用!J370=1),"",IF(AND(フラグ管理用!E370=2,フラグ管理用!F370=2,フラグ管理用!G370=1),"",IF(AND(フラグ管理用!E370=2,フラグ管理用!F370=2,フラグ管理用!G370=2,フラグ管理用!K370=1),"","error"))))))</f>
        <v/>
      </c>
      <c r="AV376" s="428" t="str">
        <f t="shared" si="124"/>
        <v/>
      </c>
      <c r="AW376" s="428" t="str">
        <f t="shared" si="109"/>
        <v/>
      </c>
      <c r="AX376" s="428" t="str">
        <f t="shared" si="110"/>
        <v/>
      </c>
      <c r="AY376" s="428" t="str">
        <f>IF(E376="","",IF(AND(フラグ管理用!J370=1,フラグ管理用!O370=1),"",IF(AND(フラグ管理用!K370=1,フラグ管理用!O370&gt;1,フラグ管理用!G370=1),"","error")))</f>
        <v/>
      </c>
      <c r="AZ376" s="428" t="str">
        <f>IF(E376="","",IF(AND(フラグ管理用!O370=10,ISBLANK(P376)=FALSE),"",IF(AND(フラグ管理用!O370&lt;10,ISBLANK(P376)=TRUE),"","error")))</f>
        <v/>
      </c>
      <c r="BA376" s="422" t="str">
        <f t="shared" si="111"/>
        <v/>
      </c>
      <c r="BB376" s="422" t="str">
        <f t="shared" si="125"/>
        <v/>
      </c>
      <c r="BC376" s="422" t="str">
        <f>IF(E376="","",IF(AND(フラグ管理用!F370=2,フラグ管理用!J370=1),IF(OR(U376&lt;&gt;0,V376&lt;&gt;0,W376&lt;&gt;0,X376&lt;&gt;0),"error",""),""))</f>
        <v/>
      </c>
      <c r="BD376" s="422" t="str">
        <f>IF(E376="","",IF(AND(フラグ管理用!K370=1,フラグ管理用!G370=1),IF(OR(S376&lt;&gt;0,T376&lt;&gt;0,W376&lt;&gt;0,X376&lt;&gt;0),"error",""),""))</f>
        <v/>
      </c>
      <c r="BE376" s="422" t="str">
        <f t="shared" si="126"/>
        <v/>
      </c>
      <c r="BF376" s="422" t="str">
        <f t="shared" si="127"/>
        <v/>
      </c>
      <c r="BG376" s="422"/>
      <c r="BH376" s="422" t="str">
        <f t="shared" si="112"/>
        <v/>
      </c>
      <c r="BI376" s="422" t="str">
        <f t="shared" si="113"/>
        <v/>
      </c>
      <c r="BJ376" s="422" t="str">
        <f t="shared" si="114"/>
        <v/>
      </c>
      <c r="BK376" s="422" t="str">
        <f>IF(E376="","",IF(フラグ管理用!AD370=2,IF(AND(フラグ管理用!E370=2,フラグ管理用!AA370=1),"","error"),""))</f>
        <v/>
      </c>
      <c r="BL376" s="422" t="str">
        <f>IF(E376="","",IF(AND(フラグ管理用!E370=1,フラグ管理用!K370=1,H376&lt;&gt;"妊娠出産子育て支援交付金"),"error",""))</f>
        <v/>
      </c>
      <c r="BM376" s="422"/>
      <c r="BN376" s="422" t="str">
        <f t="shared" si="115"/>
        <v/>
      </c>
      <c r="BO376" s="422" t="str">
        <f>IF(E376="","",IF(フラグ管理用!AF370=29,"error",IF(AND(フラグ管理用!AO370="事業始期_通常",フラグ管理用!AF370&lt;17),"error",IF(AND(フラグ管理用!AO370="事業始期_補助",フラグ管理用!AF370&lt;14),"error",""))))</f>
        <v/>
      </c>
      <c r="BP376" s="422" t="str">
        <f t="shared" si="116"/>
        <v/>
      </c>
      <c r="BQ376" s="422" t="str">
        <f>IF(E376="","",IF(AND(フラグ管理用!AP370="事業終期_通常",OR(フラグ管理用!AG370&lt;17,フラグ管理用!AG370&gt;28)),"error",IF(AND(フラグ管理用!AP370="事業終期_基金",フラグ管理用!AG370&lt;17),"error","")))</f>
        <v/>
      </c>
      <c r="BR376" s="422" t="str">
        <f>IF(E376="","",IF(VLOOKUP(AF376,―!$X$2:$Y$30,2,FALSE)&lt;=VLOOKUP(AG376,―!$X$2:$Y$30,2,FALSE),"","error"))</f>
        <v/>
      </c>
      <c r="BS376" s="422" t="str">
        <f t="shared" si="117"/>
        <v/>
      </c>
      <c r="BT376" s="422" t="str">
        <f t="shared" si="118"/>
        <v/>
      </c>
      <c r="BU376" s="422" t="str">
        <f>IF(E376="","",IF(AND(フラグ管理用!AQ370="予算区分_地単_通常",フラグ管理用!AL370&gt;3),"error",IF(AND(フラグ管理用!AQ370="予算区分_地単_検査等",フラグ管理用!AL370&gt;6),"error",IF(AND(フラグ管理用!AQ370="予算区分_補助",フラグ管理用!AL370&lt;7),"error",""))))</f>
        <v/>
      </c>
      <c r="BV376" s="452" t="str">
        <f>フラグ管理用!AW370</f>
        <v/>
      </c>
      <c r="BW376" s="457" t="str">
        <f t="shared" si="119"/>
        <v/>
      </c>
    </row>
    <row r="377" spans="1:75">
      <c r="A377" s="6"/>
      <c r="B377" s="14"/>
      <c r="C377" s="40">
        <v>347</v>
      </c>
      <c r="D377" s="50"/>
      <c r="E377" s="57"/>
      <c r="F377" s="57"/>
      <c r="G377" s="78"/>
      <c r="H377" s="86"/>
      <c r="I377" s="96" t="str">
        <f>IF(E377="補",VLOOKUP(H377,'事業名一覧 '!$A$3:$C$55,3,FALSE),"")</f>
        <v/>
      </c>
      <c r="J377" s="112"/>
      <c r="K377" s="112"/>
      <c r="L377" s="112"/>
      <c r="M377" s="112"/>
      <c r="N377" s="112"/>
      <c r="O377" s="112"/>
      <c r="P377" s="86"/>
      <c r="Q377" s="181" t="str">
        <f t="shared" si="107"/>
        <v/>
      </c>
      <c r="R377" s="194" t="str">
        <f t="shared" si="121"/>
        <v/>
      </c>
      <c r="S377" s="202"/>
      <c r="T377" s="213"/>
      <c r="U377" s="213"/>
      <c r="V377" s="213"/>
      <c r="W377" s="235"/>
      <c r="X377" s="235"/>
      <c r="Y377" s="213"/>
      <c r="Z377" s="213"/>
      <c r="AA377" s="86"/>
      <c r="AB377" s="112"/>
      <c r="AC377" s="112"/>
      <c r="AD377" s="112"/>
      <c r="AE377" s="57"/>
      <c r="AF377" s="57"/>
      <c r="AG377" s="57"/>
      <c r="AH377" s="321"/>
      <c r="AI377" s="321"/>
      <c r="AJ377" s="86"/>
      <c r="AK377" s="86"/>
      <c r="AL377" s="354"/>
      <c r="AM377" s="372"/>
      <c r="AN377" s="381"/>
      <c r="AO377" s="392" t="str">
        <f t="shared" si="108"/>
        <v/>
      </c>
      <c r="AP377" s="397" t="str">
        <f t="shared" si="122"/>
        <v/>
      </c>
      <c r="AQ377" s="402" t="str">
        <f t="shared" si="120"/>
        <v/>
      </c>
      <c r="AR377" s="407" t="str">
        <f>IF(E377="","",IF(AND(フラグ管理用!G371=2,フラグ管理用!F371=1),"error",""))</f>
        <v/>
      </c>
      <c r="AS377" s="407" t="str">
        <f>IF(E377="","",IF(AND(フラグ管理用!G371=2,フラグ管理用!E371=1),"error",""))</f>
        <v/>
      </c>
      <c r="AT377" s="415" t="str">
        <f t="shared" si="123"/>
        <v/>
      </c>
      <c r="AU377" s="422" t="str">
        <f>IF(E377="","",IF(フラグ管理用!AX371=1,"",IF(AND(フラグ管理用!E371=1,フラグ管理用!J371=1),"",IF(AND(フラグ管理用!E371=2,フラグ管理用!F371=1,フラグ管理用!J371=1),"",IF(AND(フラグ管理用!E371=2,フラグ管理用!F371=2,フラグ管理用!G371=1),"",IF(AND(フラグ管理用!E371=2,フラグ管理用!F371=2,フラグ管理用!G371=2,フラグ管理用!K371=1),"","error"))))))</f>
        <v/>
      </c>
      <c r="AV377" s="428" t="str">
        <f t="shared" si="124"/>
        <v/>
      </c>
      <c r="AW377" s="428" t="str">
        <f t="shared" si="109"/>
        <v/>
      </c>
      <c r="AX377" s="428" t="str">
        <f t="shared" si="110"/>
        <v/>
      </c>
      <c r="AY377" s="428" t="str">
        <f>IF(E377="","",IF(AND(フラグ管理用!J371=1,フラグ管理用!O371=1),"",IF(AND(フラグ管理用!K371=1,フラグ管理用!O371&gt;1,フラグ管理用!G371=1),"","error")))</f>
        <v/>
      </c>
      <c r="AZ377" s="428" t="str">
        <f>IF(E377="","",IF(AND(フラグ管理用!O371=10,ISBLANK(P377)=FALSE),"",IF(AND(フラグ管理用!O371&lt;10,ISBLANK(P377)=TRUE),"","error")))</f>
        <v/>
      </c>
      <c r="BA377" s="422" t="str">
        <f t="shared" si="111"/>
        <v/>
      </c>
      <c r="BB377" s="422" t="str">
        <f t="shared" si="125"/>
        <v/>
      </c>
      <c r="BC377" s="422" t="str">
        <f>IF(E377="","",IF(AND(フラグ管理用!F371=2,フラグ管理用!J371=1),IF(OR(U377&lt;&gt;0,V377&lt;&gt;0,W377&lt;&gt;0,X377&lt;&gt;0),"error",""),""))</f>
        <v/>
      </c>
      <c r="BD377" s="422" t="str">
        <f>IF(E377="","",IF(AND(フラグ管理用!K371=1,フラグ管理用!G371=1),IF(OR(S377&lt;&gt;0,T377&lt;&gt;0,W377&lt;&gt;0,X377&lt;&gt;0),"error",""),""))</f>
        <v/>
      </c>
      <c r="BE377" s="422" t="str">
        <f t="shared" si="126"/>
        <v/>
      </c>
      <c r="BF377" s="422" t="str">
        <f t="shared" si="127"/>
        <v/>
      </c>
      <c r="BG377" s="422"/>
      <c r="BH377" s="422" t="str">
        <f t="shared" si="112"/>
        <v/>
      </c>
      <c r="BI377" s="422" t="str">
        <f t="shared" si="113"/>
        <v/>
      </c>
      <c r="BJ377" s="422" t="str">
        <f t="shared" si="114"/>
        <v/>
      </c>
      <c r="BK377" s="422" t="str">
        <f>IF(E377="","",IF(フラグ管理用!AD371=2,IF(AND(フラグ管理用!E371=2,フラグ管理用!AA371=1),"","error"),""))</f>
        <v/>
      </c>
      <c r="BL377" s="422" t="str">
        <f>IF(E377="","",IF(AND(フラグ管理用!E371=1,フラグ管理用!K371=1,H377&lt;&gt;"妊娠出産子育て支援交付金"),"error",""))</f>
        <v/>
      </c>
      <c r="BM377" s="422"/>
      <c r="BN377" s="422" t="str">
        <f t="shared" si="115"/>
        <v/>
      </c>
      <c r="BO377" s="422" t="str">
        <f>IF(E377="","",IF(フラグ管理用!AF371=29,"error",IF(AND(フラグ管理用!AO371="事業始期_通常",フラグ管理用!AF371&lt;17),"error",IF(AND(フラグ管理用!AO371="事業始期_補助",フラグ管理用!AF371&lt;14),"error",""))))</f>
        <v/>
      </c>
      <c r="BP377" s="422" t="str">
        <f t="shared" si="116"/>
        <v/>
      </c>
      <c r="BQ377" s="422" t="str">
        <f>IF(E377="","",IF(AND(フラグ管理用!AP371="事業終期_通常",OR(フラグ管理用!AG371&lt;17,フラグ管理用!AG371&gt;28)),"error",IF(AND(フラグ管理用!AP371="事業終期_基金",フラグ管理用!AG371&lt;17),"error","")))</f>
        <v/>
      </c>
      <c r="BR377" s="422" t="str">
        <f>IF(E377="","",IF(VLOOKUP(AF377,―!$X$2:$Y$30,2,FALSE)&lt;=VLOOKUP(AG377,―!$X$2:$Y$30,2,FALSE),"","error"))</f>
        <v/>
      </c>
      <c r="BS377" s="422" t="str">
        <f t="shared" si="117"/>
        <v/>
      </c>
      <c r="BT377" s="422" t="str">
        <f t="shared" si="118"/>
        <v/>
      </c>
      <c r="BU377" s="422" t="str">
        <f>IF(E377="","",IF(AND(フラグ管理用!AQ371="予算区分_地単_通常",フラグ管理用!AL371&gt;3),"error",IF(AND(フラグ管理用!AQ371="予算区分_地単_検査等",フラグ管理用!AL371&gt;6),"error",IF(AND(フラグ管理用!AQ371="予算区分_補助",フラグ管理用!AL371&lt;7),"error",""))))</f>
        <v/>
      </c>
      <c r="BV377" s="452" t="str">
        <f>フラグ管理用!AW371</f>
        <v/>
      </c>
      <c r="BW377" s="457" t="str">
        <f t="shared" si="119"/>
        <v/>
      </c>
    </row>
    <row r="378" spans="1:75">
      <c r="A378" s="6"/>
      <c r="B378" s="14"/>
      <c r="C378" s="40">
        <v>348</v>
      </c>
      <c r="D378" s="50"/>
      <c r="E378" s="57"/>
      <c r="F378" s="57"/>
      <c r="G378" s="78"/>
      <c r="H378" s="86"/>
      <c r="I378" s="96" t="str">
        <f>IF(E378="補",VLOOKUP(H378,'事業名一覧 '!$A$3:$C$55,3,FALSE),"")</f>
        <v/>
      </c>
      <c r="J378" s="112"/>
      <c r="K378" s="112"/>
      <c r="L378" s="112"/>
      <c r="M378" s="112"/>
      <c r="N378" s="112"/>
      <c r="O378" s="112"/>
      <c r="P378" s="86"/>
      <c r="Q378" s="181" t="str">
        <f t="shared" si="107"/>
        <v/>
      </c>
      <c r="R378" s="194" t="str">
        <f t="shared" si="121"/>
        <v/>
      </c>
      <c r="S378" s="202"/>
      <c r="T378" s="213"/>
      <c r="U378" s="213"/>
      <c r="V378" s="213"/>
      <c r="W378" s="235"/>
      <c r="X378" s="235"/>
      <c r="Y378" s="213"/>
      <c r="Z378" s="213"/>
      <c r="AA378" s="86"/>
      <c r="AB378" s="112"/>
      <c r="AC378" s="112"/>
      <c r="AD378" s="112"/>
      <c r="AE378" s="57"/>
      <c r="AF378" s="57"/>
      <c r="AG378" s="57"/>
      <c r="AH378" s="321"/>
      <c r="AI378" s="321"/>
      <c r="AJ378" s="86"/>
      <c r="AK378" s="86"/>
      <c r="AL378" s="354"/>
      <c r="AM378" s="372"/>
      <c r="AN378" s="381"/>
      <c r="AO378" s="392" t="str">
        <f t="shared" si="108"/>
        <v/>
      </c>
      <c r="AP378" s="397" t="str">
        <f t="shared" si="122"/>
        <v/>
      </c>
      <c r="AQ378" s="402" t="str">
        <f t="shared" si="120"/>
        <v/>
      </c>
      <c r="AR378" s="407" t="str">
        <f>IF(E378="","",IF(AND(フラグ管理用!G372=2,フラグ管理用!F372=1),"error",""))</f>
        <v/>
      </c>
      <c r="AS378" s="407" t="str">
        <f>IF(E378="","",IF(AND(フラグ管理用!G372=2,フラグ管理用!E372=1),"error",""))</f>
        <v/>
      </c>
      <c r="AT378" s="415" t="str">
        <f t="shared" si="123"/>
        <v/>
      </c>
      <c r="AU378" s="422" t="str">
        <f>IF(E378="","",IF(フラグ管理用!AX372=1,"",IF(AND(フラグ管理用!E372=1,フラグ管理用!J372=1),"",IF(AND(フラグ管理用!E372=2,フラグ管理用!F372=1,フラグ管理用!J372=1),"",IF(AND(フラグ管理用!E372=2,フラグ管理用!F372=2,フラグ管理用!G372=1),"",IF(AND(フラグ管理用!E372=2,フラグ管理用!F372=2,フラグ管理用!G372=2,フラグ管理用!K372=1),"","error"))))))</f>
        <v/>
      </c>
      <c r="AV378" s="428" t="str">
        <f t="shared" si="124"/>
        <v/>
      </c>
      <c r="AW378" s="428" t="str">
        <f t="shared" si="109"/>
        <v/>
      </c>
      <c r="AX378" s="428" t="str">
        <f t="shared" si="110"/>
        <v/>
      </c>
      <c r="AY378" s="428" t="str">
        <f>IF(E378="","",IF(AND(フラグ管理用!J372=1,フラグ管理用!O372=1),"",IF(AND(フラグ管理用!K372=1,フラグ管理用!O372&gt;1,フラグ管理用!G372=1),"","error")))</f>
        <v/>
      </c>
      <c r="AZ378" s="428" t="str">
        <f>IF(E378="","",IF(AND(フラグ管理用!O372=10,ISBLANK(P378)=FALSE),"",IF(AND(フラグ管理用!O372&lt;10,ISBLANK(P378)=TRUE),"","error")))</f>
        <v/>
      </c>
      <c r="BA378" s="422" t="str">
        <f t="shared" si="111"/>
        <v/>
      </c>
      <c r="BB378" s="422" t="str">
        <f t="shared" si="125"/>
        <v/>
      </c>
      <c r="BC378" s="422" t="str">
        <f>IF(E378="","",IF(AND(フラグ管理用!F372=2,フラグ管理用!J372=1),IF(OR(U378&lt;&gt;0,V378&lt;&gt;0,W378&lt;&gt;0,X378&lt;&gt;0),"error",""),""))</f>
        <v/>
      </c>
      <c r="BD378" s="422" t="str">
        <f>IF(E378="","",IF(AND(フラグ管理用!K372=1,フラグ管理用!G372=1),IF(OR(S378&lt;&gt;0,T378&lt;&gt;0,W378&lt;&gt;0,X378&lt;&gt;0),"error",""),""))</f>
        <v/>
      </c>
      <c r="BE378" s="422" t="str">
        <f t="shared" si="126"/>
        <v/>
      </c>
      <c r="BF378" s="422" t="str">
        <f t="shared" si="127"/>
        <v/>
      </c>
      <c r="BG378" s="422"/>
      <c r="BH378" s="422" t="str">
        <f t="shared" si="112"/>
        <v/>
      </c>
      <c r="BI378" s="422" t="str">
        <f t="shared" si="113"/>
        <v/>
      </c>
      <c r="BJ378" s="422" t="str">
        <f t="shared" si="114"/>
        <v/>
      </c>
      <c r="BK378" s="422" t="str">
        <f>IF(E378="","",IF(フラグ管理用!AD372=2,IF(AND(フラグ管理用!E372=2,フラグ管理用!AA372=1),"","error"),""))</f>
        <v/>
      </c>
      <c r="BL378" s="422" t="str">
        <f>IF(E378="","",IF(AND(フラグ管理用!E372=1,フラグ管理用!K372=1,H378&lt;&gt;"妊娠出産子育て支援交付金"),"error",""))</f>
        <v/>
      </c>
      <c r="BM378" s="422"/>
      <c r="BN378" s="422" t="str">
        <f t="shared" si="115"/>
        <v/>
      </c>
      <c r="BO378" s="422" t="str">
        <f>IF(E378="","",IF(フラグ管理用!AF372=29,"error",IF(AND(フラグ管理用!AO372="事業始期_通常",フラグ管理用!AF372&lt;17),"error",IF(AND(フラグ管理用!AO372="事業始期_補助",フラグ管理用!AF372&lt;14),"error",""))))</f>
        <v/>
      </c>
      <c r="BP378" s="422" t="str">
        <f t="shared" si="116"/>
        <v/>
      </c>
      <c r="BQ378" s="422" t="str">
        <f>IF(E378="","",IF(AND(フラグ管理用!AP372="事業終期_通常",OR(フラグ管理用!AG372&lt;17,フラグ管理用!AG372&gt;28)),"error",IF(AND(フラグ管理用!AP372="事業終期_基金",フラグ管理用!AG372&lt;17),"error","")))</f>
        <v/>
      </c>
      <c r="BR378" s="422" t="str">
        <f>IF(E378="","",IF(VLOOKUP(AF378,―!$X$2:$Y$30,2,FALSE)&lt;=VLOOKUP(AG378,―!$X$2:$Y$30,2,FALSE),"","error"))</f>
        <v/>
      </c>
      <c r="BS378" s="422" t="str">
        <f t="shared" si="117"/>
        <v/>
      </c>
      <c r="BT378" s="422" t="str">
        <f t="shared" si="118"/>
        <v/>
      </c>
      <c r="BU378" s="422" t="str">
        <f>IF(E378="","",IF(AND(フラグ管理用!AQ372="予算区分_地単_通常",フラグ管理用!AL372&gt;3),"error",IF(AND(フラグ管理用!AQ372="予算区分_地単_検査等",フラグ管理用!AL372&gt;6),"error",IF(AND(フラグ管理用!AQ372="予算区分_補助",フラグ管理用!AL372&lt;7),"error",""))))</f>
        <v/>
      </c>
      <c r="BV378" s="452" t="str">
        <f>フラグ管理用!AW372</f>
        <v/>
      </c>
      <c r="BW378" s="457" t="str">
        <f t="shared" si="119"/>
        <v/>
      </c>
    </row>
    <row r="379" spans="1:75">
      <c r="A379" s="6"/>
      <c r="B379" s="14"/>
      <c r="C379" s="40">
        <v>349</v>
      </c>
      <c r="D379" s="50"/>
      <c r="E379" s="57"/>
      <c r="F379" s="57"/>
      <c r="G379" s="78"/>
      <c r="H379" s="86"/>
      <c r="I379" s="96" t="str">
        <f>IF(E379="補",VLOOKUP(H379,'事業名一覧 '!$A$3:$C$55,3,FALSE),"")</f>
        <v/>
      </c>
      <c r="J379" s="112"/>
      <c r="K379" s="112"/>
      <c r="L379" s="112"/>
      <c r="M379" s="112"/>
      <c r="N379" s="112"/>
      <c r="O379" s="112"/>
      <c r="P379" s="86"/>
      <c r="Q379" s="181" t="str">
        <f t="shared" si="107"/>
        <v/>
      </c>
      <c r="R379" s="194" t="str">
        <f t="shared" si="121"/>
        <v/>
      </c>
      <c r="S379" s="202"/>
      <c r="T379" s="213"/>
      <c r="U379" s="213"/>
      <c r="V379" s="213"/>
      <c r="W379" s="235"/>
      <c r="X379" s="235"/>
      <c r="Y379" s="213"/>
      <c r="Z379" s="213"/>
      <c r="AA379" s="86"/>
      <c r="AB379" s="112"/>
      <c r="AC379" s="112"/>
      <c r="AD379" s="112"/>
      <c r="AE379" s="57"/>
      <c r="AF379" s="57"/>
      <c r="AG379" s="57"/>
      <c r="AH379" s="321"/>
      <c r="AI379" s="321"/>
      <c r="AJ379" s="86"/>
      <c r="AK379" s="86"/>
      <c r="AL379" s="354"/>
      <c r="AM379" s="372"/>
      <c r="AN379" s="381"/>
      <c r="AO379" s="392" t="str">
        <f t="shared" si="108"/>
        <v/>
      </c>
      <c r="AP379" s="397" t="str">
        <f t="shared" si="122"/>
        <v/>
      </c>
      <c r="AQ379" s="402" t="str">
        <f t="shared" si="120"/>
        <v/>
      </c>
      <c r="AR379" s="407" t="str">
        <f>IF(E379="","",IF(AND(フラグ管理用!G373=2,フラグ管理用!F373=1),"error",""))</f>
        <v/>
      </c>
      <c r="AS379" s="407" t="str">
        <f>IF(E379="","",IF(AND(フラグ管理用!G373=2,フラグ管理用!E373=1),"error",""))</f>
        <v/>
      </c>
      <c r="AT379" s="415" t="str">
        <f t="shared" si="123"/>
        <v/>
      </c>
      <c r="AU379" s="422" t="str">
        <f>IF(E379="","",IF(フラグ管理用!AX373=1,"",IF(AND(フラグ管理用!E373=1,フラグ管理用!J373=1),"",IF(AND(フラグ管理用!E373=2,フラグ管理用!F373=1,フラグ管理用!J373=1),"",IF(AND(フラグ管理用!E373=2,フラグ管理用!F373=2,フラグ管理用!G373=1),"",IF(AND(フラグ管理用!E373=2,フラグ管理用!F373=2,フラグ管理用!G373=2,フラグ管理用!K373=1),"","error"))))))</f>
        <v/>
      </c>
      <c r="AV379" s="428" t="str">
        <f t="shared" si="124"/>
        <v/>
      </c>
      <c r="AW379" s="428" t="str">
        <f t="shared" si="109"/>
        <v/>
      </c>
      <c r="AX379" s="428" t="str">
        <f t="shared" si="110"/>
        <v/>
      </c>
      <c r="AY379" s="428" t="str">
        <f>IF(E379="","",IF(AND(フラグ管理用!J373=1,フラグ管理用!O373=1),"",IF(AND(フラグ管理用!K373=1,フラグ管理用!O373&gt;1,フラグ管理用!G373=1),"","error")))</f>
        <v/>
      </c>
      <c r="AZ379" s="428" t="str">
        <f>IF(E379="","",IF(AND(フラグ管理用!O373=10,ISBLANK(P379)=FALSE),"",IF(AND(フラグ管理用!O373&lt;10,ISBLANK(P379)=TRUE),"","error")))</f>
        <v/>
      </c>
      <c r="BA379" s="422" t="str">
        <f t="shared" si="111"/>
        <v/>
      </c>
      <c r="BB379" s="422" t="str">
        <f t="shared" si="125"/>
        <v/>
      </c>
      <c r="BC379" s="422" t="str">
        <f>IF(E379="","",IF(AND(フラグ管理用!F373=2,フラグ管理用!J373=1),IF(OR(U379&lt;&gt;0,V379&lt;&gt;0,W379&lt;&gt;0,X379&lt;&gt;0),"error",""),""))</f>
        <v/>
      </c>
      <c r="BD379" s="422" t="str">
        <f>IF(E379="","",IF(AND(フラグ管理用!K373=1,フラグ管理用!G373=1),IF(OR(S379&lt;&gt;0,T379&lt;&gt;0,W379&lt;&gt;0,X379&lt;&gt;0),"error",""),""))</f>
        <v/>
      </c>
      <c r="BE379" s="422" t="str">
        <f t="shared" si="126"/>
        <v/>
      </c>
      <c r="BF379" s="422" t="str">
        <f t="shared" si="127"/>
        <v/>
      </c>
      <c r="BG379" s="422"/>
      <c r="BH379" s="422" t="str">
        <f t="shared" si="112"/>
        <v/>
      </c>
      <c r="BI379" s="422" t="str">
        <f t="shared" si="113"/>
        <v/>
      </c>
      <c r="BJ379" s="422" t="str">
        <f t="shared" si="114"/>
        <v/>
      </c>
      <c r="BK379" s="422" t="str">
        <f>IF(E379="","",IF(フラグ管理用!AD373=2,IF(AND(フラグ管理用!E373=2,フラグ管理用!AA373=1),"","error"),""))</f>
        <v/>
      </c>
      <c r="BL379" s="422" t="str">
        <f>IF(E379="","",IF(AND(フラグ管理用!E373=1,フラグ管理用!K373=1,H379&lt;&gt;"妊娠出産子育て支援交付金"),"error",""))</f>
        <v/>
      </c>
      <c r="BM379" s="422"/>
      <c r="BN379" s="422" t="str">
        <f t="shared" si="115"/>
        <v/>
      </c>
      <c r="BO379" s="422" t="str">
        <f>IF(E379="","",IF(フラグ管理用!AF373=29,"error",IF(AND(フラグ管理用!AO373="事業始期_通常",フラグ管理用!AF373&lt;17),"error",IF(AND(フラグ管理用!AO373="事業始期_補助",フラグ管理用!AF373&lt;14),"error",""))))</f>
        <v/>
      </c>
      <c r="BP379" s="422" t="str">
        <f t="shared" si="116"/>
        <v/>
      </c>
      <c r="BQ379" s="422" t="str">
        <f>IF(E379="","",IF(AND(フラグ管理用!AP373="事業終期_通常",OR(フラグ管理用!AG373&lt;17,フラグ管理用!AG373&gt;28)),"error",IF(AND(フラグ管理用!AP373="事業終期_基金",フラグ管理用!AG373&lt;17),"error","")))</f>
        <v/>
      </c>
      <c r="BR379" s="422" t="str">
        <f>IF(E379="","",IF(VLOOKUP(AF379,―!$X$2:$Y$30,2,FALSE)&lt;=VLOOKUP(AG379,―!$X$2:$Y$30,2,FALSE),"","error"))</f>
        <v/>
      </c>
      <c r="BS379" s="422" t="str">
        <f t="shared" si="117"/>
        <v/>
      </c>
      <c r="BT379" s="422" t="str">
        <f t="shared" si="118"/>
        <v/>
      </c>
      <c r="BU379" s="422" t="str">
        <f>IF(E379="","",IF(AND(フラグ管理用!AQ373="予算区分_地単_通常",フラグ管理用!AL373&gt;3),"error",IF(AND(フラグ管理用!AQ373="予算区分_地単_検査等",フラグ管理用!AL373&gt;6),"error",IF(AND(フラグ管理用!AQ373="予算区分_補助",フラグ管理用!AL373&lt;7),"error",""))))</f>
        <v/>
      </c>
      <c r="BV379" s="452" t="str">
        <f>フラグ管理用!AW373</f>
        <v/>
      </c>
      <c r="BW379" s="457" t="str">
        <f t="shared" si="119"/>
        <v/>
      </c>
    </row>
    <row r="380" spans="1:75">
      <c r="A380" s="6"/>
      <c r="B380" s="14"/>
      <c r="C380" s="40">
        <v>350</v>
      </c>
      <c r="D380" s="50"/>
      <c r="E380" s="57"/>
      <c r="F380" s="57"/>
      <c r="G380" s="78"/>
      <c r="H380" s="86"/>
      <c r="I380" s="96" t="str">
        <f>IF(E380="補",VLOOKUP(H380,'事業名一覧 '!$A$3:$C$55,3,FALSE),"")</f>
        <v/>
      </c>
      <c r="J380" s="112"/>
      <c r="K380" s="112"/>
      <c r="L380" s="112"/>
      <c r="M380" s="112"/>
      <c r="N380" s="112"/>
      <c r="O380" s="112"/>
      <c r="P380" s="86"/>
      <c r="Q380" s="181" t="str">
        <f t="shared" si="107"/>
        <v/>
      </c>
      <c r="R380" s="194" t="str">
        <f t="shared" si="121"/>
        <v/>
      </c>
      <c r="S380" s="202"/>
      <c r="T380" s="213"/>
      <c r="U380" s="213"/>
      <c r="V380" s="213"/>
      <c r="W380" s="235"/>
      <c r="X380" s="235"/>
      <c r="Y380" s="213"/>
      <c r="Z380" s="213"/>
      <c r="AA380" s="86"/>
      <c r="AB380" s="112"/>
      <c r="AC380" s="112"/>
      <c r="AD380" s="112"/>
      <c r="AE380" s="57"/>
      <c r="AF380" s="57"/>
      <c r="AG380" s="57"/>
      <c r="AH380" s="321"/>
      <c r="AI380" s="321"/>
      <c r="AJ380" s="86"/>
      <c r="AK380" s="86"/>
      <c r="AL380" s="354"/>
      <c r="AM380" s="372"/>
      <c r="AN380" s="381"/>
      <c r="AO380" s="392" t="str">
        <f t="shared" si="108"/>
        <v/>
      </c>
      <c r="AP380" s="397" t="str">
        <f t="shared" si="122"/>
        <v/>
      </c>
      <c r="AQ380" s="402" t="str">
        <f t="shared" si="120"/>
        <v/>
      </c>
      <c r="AR380" s="407" t="str">
        <f>IF(E380="","",IF(AND(フラグ管理用!G374=2,フラグ管理用!F374=1),"error",""))</f>
        <v/>
      </c>
      <c r="AS380" s="407" t="str">
        <f>IF(E380="","",IF(AND(フラグ管理用!G374=2,フラグ管理用!E374=1),"error",""))</f>
        <v/>
      </c>
      <c r="AT380" s="415" t="str">
        <f t="shared" si="123"/>
        <v/>
      </c>
      <c r="AU380" s="422" t="str">
        <f>IF(E380="","",IF(フラグ管理用!AX374=1,"",IF(AND(フラグ管理用!E374=1,フラグ管理用!J374=1),"",IF(AND(フラグ管理用!E374=2,フラグ管理用!F374=1,フラグ管理用!J374=1),"",IF(AND(フラグ管理用!E374=2,フラグ管理用!F374=2,フラグ管理用!G374=1),"",IF(AND(フラグ管理用!E374=2,フラグ管理用!F374=2,フラグ管理用!G374=2,フラグ管理用!K374=1),"","error"))))))</f>
        <v/>
      </c>
      <c r="AV380" s="428" t="str">
        <f t="shared" si="124"/>
        <v/>
      </c>
      <c r="AW380" s="428" t="str">
        <f t="shared" si="109"/>
        <v/>
      </c>
      <c r="AX380" s="428" t="str">
        <f t="shared" si="110"/>
        <v/>
      </c>
      <c r="AY380" s="428" t="str">
        <f>IF(E380="","",IF(AND(フラグ管理用!J374=1,フラグ管理用!O374=1),"",IF(AND(フラグ管理用!K374=1,フラグ管理用!O374&gt;1,フラグ管理用!G374=1),"","error")))</f>
        <v/>
      </c>
      <c r="AZ380" s="428" t="str">
        <f>IF(E380="","",IF(AND(フラグ管理用!O374=10,ISBLANK(P380)=FALSE),"",IF(AND(フラグ管理用!O374&lt;10,ISBLANK(P380)=TRUE),"","error")))</f>
        <v/>
      </c>
      <c r="BA380" s="422" t="str">
        <f t="shared" si="111"/>
        <v/>
      </c>
      <c r="BB380" s="422" t="str">
        <f t="shared" si="125"/>
        <v/>
      </c>
      <c r="BC380" s="422" t="str">
        <f>IF(E380="","",IF(AND(フラグ管理用!F374=2,フラグ管理用!J374=1),IF(OR(U380&lt;&gt;0,V380&lt;&gt;0,W380&lt;&gt;0,X380&lt;&gt;0),"error",""),""))</f>
        <v/>
      </c>
      <c r="BD380" s="422" t="str">
        <f>IF(E380="","",IF(AND(フラグ管理用!K374=1,フラグ管理用!G374=1),IF(OR(S380&lt;&gt;0,T380&lt;&gt;0,W380&lt;&gt;0,X380&lt;&gt;0),"error",""),""))</f>
        <v/>
      </c>
      <c r="BE380" s="422" t="str">
        <f t="shared" si="126"/>
        <v/>
      </c>
      <c r="BF380" s="422" t="str">
        <f t="shared" si="127"/>
        <v/>
      </c>
      <c r="BG380" s="422"/>
      <c r="BH380" s="422" t="str">
        <f t="shared" si="112"/>
        <v/>
      </c>
      <c r="BI380" s="422" t="str">
        <f t="shared" si="113"/>
        <v/>
      </c>
      <c r="BJ380" s="422" t="str">
        <f t="shared" si="114"/>
        <v/>
      </c>
      <c r="BK380" s="422" t="str">
        <f>IF(E380="","",IF(フラグ管理用!AD374=2,IF(AND(フラグ管理用!E374=2,フラグ管理用!AA374=1),"","error"),""))</f>
        <v/>
      </c>
      <c r="BL380" s="422" t="str">
        <f>IF(E380="","",IF(AND(フラグ管理用!E374=1,フラグ管理用!K374=1,H380&lt;&gt;"妊娠出産子育て支援交付金"),"error",""))</f>
        <v/>
      </c>
      <c r="BM380" s="422"/>
      <c r="BN380" s="422" t="str">
        <f t="shared" si="115"/>
        <v/>
      </c>
      <c r="BO380" s="422" t="str">
        <f>IF(E380="","",IF(フラグ管理用!AF374=29,"error",IF(AND(フラグ管理用!AO374="事業始期_通常",フラグ管理用!AF374&lt;17),"error",IF(AND(フラグ管理用!AO374="事業始期_補助",フラグ管理用!AF374&lt;14),"error",""))))</f>
        <v/>
      </c>
      <c r="BP380" s="422" t="str">
        <f t="shared" si="116"/>
        <v/>
      </c>
      <c r="BQ380" s="422" t="str">
        <f>IF(E380="","",IF(AND(フラグ管理用!AP374="事業終期_通常",OR(フラグ管理用!AG374&lt;17,フラグ管理用!AG374&gt;28)),"error",IF(AND(フラグ管理用!AP374="事業終期_基金",フラグ管理用!AG374&lt;17),"error","")))</f>
        <v/>
      </c>
      <c r="BR380" s="422" t="str">
        <f>IF(E380="","",IF(VLOOKUP(AF380,―!$X$2:$Y$30,2,FALSE)&lt;=VLOOKUP(AG380,―!$X$2:$Y$30,2,FALSE),"","error"))</f>
        <v/>
      </c>
      <c r="BS380" s="422" t="str">
        <f t="shared" si="117"/>
        <v/>
      </c>
      <c r="BT380" s="422" t="str">
        <f t="shared" si="118"/>
        <v/>
      </c>
      <c r="BU380" s="422" t="str">
        <f>IF(E380="","",IF(AND(フラグ管理用!AQ374="予算区分_地単_通常",フラグ管理用!AL374&gt;3),"error",IF(AND(フラグ管理用!AQ374="予算区分_地単_検査等",フラグ管理用!AL374&gt;6),"error",IF(AND(フラグ管理用!AQ374="予算区分_補助",フラグ管理用!AL374&lt;7),"error",""))))</f>
        <v/>
      </c>
      <c r="BV380" s="452" t="str">
        <f>フラグ管理用!AW374</f>
        <v/>
      </c>
      <c r="BW380" s="457" t="str">
        <f t="shared" si="119"/>
        <v/>
      </c>
    </row>
    <row r="381" spans="1:75">
      <c r="A381" s="6"/>
      <c r="B381" s="14"/>
      <c r="C381" s="40">
        <v>351</v>
      </c>
      <c r="D381" s="50"/>
      <c r="E381" s="57"/>
      <c r="F381" s="57"/>
      <c r="G381" s="78"/>
      <c r="H381" s="86"/>
      <c r="I381" s="96" t="str">
        <f>IF(E381="補",VLOOKUP(H381,'事業名一覧 '!$A$3:$C$55,3,FALSE),"")</f>
        <v/>
      </c>
      <c r="J381" s="112"/>
      <c r="K381" s="112"/>
      <c r="L381" s="112"/>
      <c r="M381" s="112"/>
      <c r="N381" s="112"/>
      <c r="O381" s="112"/>
      <c r="P381" s="86"/>
      <c r="Q381" s="181" t="str">
        <f t="shared" si="107"/>
        <v/>
      </c>
      <c r="R381" s="194" t="str">
        <f t="shared" si="121"/>
        <v/>
      </c>
      <c r="S381" s="202"/>
      <c r="T381" s="213"/>
      <c r="U381" s="213"/>
      <c r="V381" s="213"/>
      <c r="W381" s="235"/>
      <c r="X381" s="235"/>
      <c r="Y381" s="213"/>
      <c r="Z381" s="213"/>
      <c r="AA381" s="86"/>
      <c r="AB381" s="112"/>
      <c r="AC381" s="112"/>
      <c r="AD381" s="112"/>
      <c r="AE381" s="57"/>
      <c r="AF381" s="57"/>
      <c r="AG381" s="57"/>
      <c r="AH381" s="321"/>
      <c r="AI381" s="321"/>
      <c r="AJ381" s="86"/>
      <c r="AK381" s="86"/>
      <c r="AL381" s="354"/>
      <c r="AM381" s="372"/>
      <c r="AN381" s="381"/>
      <c r="AO381" s="392" t="str">
        <f t="shared" si="108"/>
        <v/>
      </c>
      <c r="AP381" s="397" t="str">
        <f t="shared" si="122"/>
        <v/>
      </c>
      <c r="AQ381" s="402" t="str">
        <f t="shared" si="120"/>
        <v/>
      </c>
      <c r="AR381" s="407" t="str">
        <f>IF(E381="","",IF(AND(フラグ管理用!G375=2,フラグ管理用!F375=1),"error",""))</f>
        <v/>
      </c>
      <c r="AS381" s="407" t="str">
        <f>IF(E381="","",IF(AND(フラグ管理用!G375=2,フラグ管理用!E375=1),"error",""))</f>
        <v/>
      </c>
      <c r="AT381" s="415" t="str">
        <f t="shared" si="123"/>
        <v/>
      </c>
      <c r="AU381" s="422" t="str">
        <f>IF(E381="","",IF(フラグ管理用!AX375=1,"",IF(AND(フラグ管理用!E375=1,フラグ管理用!J375=1),"",IF(AND(フラグ管理用!E375=2,フラグ管理用!F375=1,フラグ管理用!J375=1),"",IF(AND(フラグ管理用!E375=2,フラグ管理用!F375=2,フラグ管理用!G375=1),"",IF(AND(フラグ管理用!E375=2,フラグ管理用!F375=2,フラグ管理用!G375=2,フラグ管理用!K375=1),"","error"))))))</f>
        <v/>
      </c>
      <c r="AV381" s="428" t="str">
        <f t="shared" si="124"/>
        <v/>
      </c>
      <c r="AW381" s="428" t="str">
        <f t="shared" si="109"/>
        <v/>
      </c>
      <c r="AX381" s="428" t="str">
        <f t="shared" si="110"/>
        <v/>
      </c>
      <c r="AY381" s="428" t="str">
        <f>IF(E381="","",IF(AND(フラグ管理用!J375=1,フラグ管理用!O375=1),"",IF(AND(フラグ管理用!K375=1,フラグ管理用!O375&gt;1,フラグ管理用!G375=1),"","error")))</f>
        <v/>
      </c>
      <c r="AZ381" s="428" t="str">
        <f>IF(E381="","",IF(AND(フラグ管理用!O375=10,ISBLANK(P381)=FALSE),"",IF(AND(フラグ管理用!O375&lt;10,ISBLANK(P381)=TRUE),"","error")))</f>
        <v/>
      </c>
      <c r="BA381" s="422" t="str">
        <f t="shared" si="111"/>
        <v/>
      </c>
      <c r="BB381" s="422" t="str">
        <f t="shared" si="125"/>
        <v/>
      </c>
      <c r="BC381" s="422" t="str">
        <f>IF(E381="","",IF(AND(フラグ管理用!F375=2,フラグ管理用!J375=1),IF(OR(U381&lt;&gt;0,V381&lt;&gt;0,W381&lt;&gt;0,X381&lt;&gt;0),"error",""),""))</f>
        <v/>
      </c>
      <c r="BD381" s="422" t="str">
        <f>IF(E381="","",IF(AND(フラグ管理用!K375=1,フラグ管理用!G375=1),IF(OR(S381&lt;&gt;0,T381&lt;&gt;0,W381&lt;&gt;0,X381&lt;&gt;0),"error",""),""))</f>
        <v/>
      </c>
      <c r="BE381" s="422" t="str">
        <f t="shared" si="126"/>
        <v/>
      </c>
      <c r="BF381" s="422" t="str">
        <f t="shared" si="127"/>
        <v/>
      </c>
      <c r="BG381" s="422"/>
      <c r="BH381" s="422" t="str">
        <f t="shared" si="112"/>
        <v/>
      </c>
      <c r="BI381" s="422" t="str">
        <f t="shared" si="113"/>
        <v/>
      </c>
      <c r="BJ381" s="422" t="str">
        <f t="shared" si="114"/>
        <v/>
      </c>
      <c r="BK381" s="422" t="str">
        <f>IF(E381="","",IF(フラグ管理用!AD375=2,IF(AND(フラグ管理用!E375=2,フラグ管理用!AA375=1),"","error"),""))</f>
        <v/>
      </c>
      <c r="BL381" s="422" t="str">
        <f>IF(E381="","",IF(AND(フラグ管理用!E375=1,フラグ管理用!K375=1,H381&lt;&gt;"妊娠出産子育て支援交付金"),"error",""))</f>
        <v/>
      </c>
      <c r="BM381" s="422"/>
      <c r="BN381" s="422" t="str">
        <f t="shared" si="115"/>
        <v/>
      </c>
      <c r="BO381" s="422" t="str">
        <f>IF(E381="","",IF(フラグ管理用!AF375=29,"error",IF(AND(フラグ管理用!AO375="事業始期_通常",フラグ管理用!AF375&lt;17),"error",IF(AND(フラグ管理用!AO375="事業始期_補助",フラグ管理用!AF375&lt;14),"error",""))))</f>
        <v/>
      </c>
      <c r="BP381" s="422" t="str">
        <f t="shared" si="116"/>
        <v/>
      </c>
      <c r="BQ381" s="422" t="str">
        <f>IF(E381="","",IF(AND(フラグ管理用!AP375="事業終期_通常",OR(フラグ管理用!AG375&lt;17,フラグ管理用!AG375&gt;28)),"error",IF(AND(フラグ管理用!AP375="事業終期_基金",フラグ管理用!AG375&lt;17),"error","")))</f>
        <v/>
      </c>
      <c r="BR381" s="422" t="str">
        <f>IF(E381="","",IF(VLOOKUP(AF381,―!$X$2:$Y$30,2,FALSE)&lt;=VLOOKUP(AG381,―!$X$2:$Y$30,2,FALSE),"","error"))</f>
        <v/>
      </c>
      <c r="BS381" s="422" t="str">
        <f t="shared" si="117"/>
        <v/>
      </c>
      <c r="BT381" s="422" t="str">
        <f t="shared" si="118"/>
        <v/>
      </c>
      <c r="BU381" s="422" t="str">
        <f>IF(E381="","",IF(AND(フラグ管理用!AQ375="予算区分_地単_通常",フラグ管理用!AL375&gt;3),"error",IF(AND(フラグ管理用!AQ375="予算区分_地単_検査等",フラグ管理用!AL375&gt;6),"error",IF(AND(フラグ管理用!AQ375="予算区分_補助",フラグ管理用!AL375&lt;7),"error",""))))</f>
        <v/>
      </c>
      <c r="BV381" s="452" t="str">
        <f>フラグ管理用!AW375</f>
        <v/>
      </c>
      <c r="BW381" s="457" t="str">
        <f t="shared" si="119"/>
        <v/>
      </c>
    </row>
    <row r="382" spans="1:75">
      <c r="A382" s="6"/>
      <c r="B382" s="14"/>
      <c r="C382" s="40">
        <v>352</v>
      </c>
      <c r="D382" s="50"/>
      <c r="E382" s="57"/>
      <c r="F382" s="57"/>
      <c r="G382" s="78"/>
      <c r="H382" s="86"/>
      <c r="I382" s="96" t="str">
        <f>IF(E382="補",VLOOKUP(H382,'事業名一覧 '!$A$3:$C$55,3,FALSE),"")</f>
        <v/>
      </c>
      <c r="J382" s="112"/>
      <c r="K382" s="112"/>
      <c r="L382" s="112"/>
      <c r="M382" s="112"/>
      <c r="N382" s="112"/>
      <c r="O382" s="112"/>
      <c r="P382" s="86"/>
      <c r="Q382" s="181" t="str">
        <f t="shared" si="107"/>
        <v/>
      </c>
      <c r="R382" s="194" t="str">
        <f t="shared" si="121"/>
        <v/>
      </c>
      <c r="S382" s="202"/>
      <c r="T382" s="213"/>
      <c r="U382" s="213"/>
      <c r="V382" s="213"/>
      <c r="W382" s="235"/>
      <c r="X382" s="235"/>
      <c r="Y382" s="213"/>
      <c r="Z382" s="213"/>
      <c r="AA382" s="86"/>
      <c r="AB382" s="112"/>
      <c r="AC382" s="112"/>
      <c r="AD382" s="112"/>
      <c r="AE382" s="57"/>
      <c r="AF382" s="57"/>
      <c r="AG382" s="57"/>
      <c r="AH382" s="321"/>
      <c r="AI382" s="321"/>
      <c r="AJ382" s="86"/>
      <c r="AK382" s="86"/>
      <c r="AL382" s="354"/>
      <c r="AM382" s="372"/>
      <c r="AN382" s="381"/>
      <c r="AO382" s="392" t="str">
        <f t="shared" si="108"/>
        <v/>
      </c>
      <c r="AP382" s="397" t="str">
        <f t="shared" si="122"/>
        <v/>
      </c>
      <c r="AQ382" s="402" t="str">
        <f t="shared" si="120"/>
        <v/>
      </c>
      <c r="AR382" s="407" t="str">
        <f>IF(E382="","",IF(AND(フラグ管理用!G376=2,フラグ管理用!F376=1),"error",""))</f>
        <v/>
      </c>
      <c r="AS382" s="407" t="str">
        <f>IF(E382="","",IF(AND(フラグ管理用!G376=2,フラグ管理用!E376=1),"error",""))</f>
        <v/>
      </c>
      <c r="AT382" s="415" t="str">
        <f t="shared" si="123"/>
        <v/>
      </c>
      <c r="AU382" s="422" t="str">
        <f>IF(E382="","",IF(フラグ管理用!AX376=1,"",IF(AND(フラグ管理用!E376=1,フラグ管理用!J376=1),"",IF(AND(フラグ管理用!E376=2,フラグ管理用!F376=1,フラグ管理用!J376=1),"",IF(AND(フラグ管理用!E376=2,フラグ管理用!F376=2,フラグ管理用!G376=1),"",IF(AND(フラグ管理用!E376=2,フラグ管理用!F376=2,フラグ管理用!G376=2,フラグ管理用!K376=1),"","error"))))))</f>
        <v/>
      </c>
      <c r="AV382" s="428" t="str">
        <f t="shared" si="124"/>
        <v/>
      </c>
      <c r="AW382" s="428" t="str">
        <f t="shared" si="109"/>
        <v/>
      </c>
      <c r="AX382" s="428" t="str">
        <f t="shared" si="110"/>
        <v/>
      </c>
      <c r="AY382" s="428" t="str">
        <f>IF(E382="","",IF(AND(フラグ管理用!J376=1,フラグ管理用!O376=1),"",IF(AND(フラグ管理用!K376=1,フラグ管理用!O376&gt;1,フラグ管理用!G376=1),"","error")))</f>
        <v/>
      </c>
      <c r="AZ382" s="428" t="str">
        <f>IF(E382="","",IF(AND(フラグ管理用!O376=10,ISBLANK(P382)=FALSE),"",IF(AND(フラグ管理用!O376&lt;10,ISBLANK(P382)=TRUE),"","error")))</f>
        <v/>
      </c>
      <c r="BA382" s="422" t="str">
        <f t="shared" si="111"/>
        <v/>
      </c>
      <c r="BB382" s="422" t="str">
        <f t="shared" si="125"/>
        <v/>
      </c>
      <c r="BC382" s="422" t="str">
        <f>IF(E382="","",IF(AND(フラグ管理用!F376=2,フラグ管理用!J376=1),IF(OR(U382&lt;&gt;0,V382&lt;&gt;0,W382&lt;&gt;0,X382&lt;&gt;0),"error",""),""))</f>
        <v/>
      </c>
      <c r="BD382" s="422" t="str">
        <f>IF(E382="","",IF(AND(フラグ管理用!K376=1,フラグ管理用!G376=1),IF(OR(S382&lt;&gt;0,T382&lt;&gt;0,W382&lt;&gt;0,X382&lt;&gt;0),"error",""),""))</f>
        <v/>
      </c>
      <c r="BE382" s="422" t="str">
        <f t="shared" si="126"/>
        <v/>
      </c>
      <c r="BF382" s="422" t="str">
        <f t="shared" si="127"/>
        <v/>
      </c>
      <c r="BG382" s="422"/>
      <c r="BH382" s="422" t="str">
        <f t="shared" si="112"/>
        <v/>
      </c>
      <c r="BI382" s="422" t="str">
        <f t="shared" si="113"/>
        <v/>
      </c>
      <c r="BJ382" s="422" t="str">
        <f t="shared" si="114"/>
        <v/>
      </c>
      <c r="BK382" s="422" t="str">
        <f>IF(E382="","",IF(フラグ管理用!AD376=2,IF(AND(フラグ管理用!E376=2,フラグ管理用!AA376=1),"","error"),""))</f>
        <v/>
      </c>
      <c r="BL382" s="422" t="str">
        <f>IF(E382="","",IF(AND(フラグ管理用!E376=1,フラグ管理用!K376=1,H382&lt;&gt;"妊娠出産子育て支援交付金"),"error",""))</f>
        <v/>
      </c>
      <c r="BM382" s="422"/>
      <c r="BN382" s="422" t="str">
        <f t="shared" si="115"/>
        <v/>
      </c>
      <c r="BO382" s="422" t="str">
        <f>IF(E382="","",IF(フラグ管理用!AF376=29,"error",IF(AND(フラグ管理用!AO376="事業始期_通常",フラグ管理用!AF376&lt;17),"error",IF(AND(フラグ管理用!AO376="事業始期_補助",フラグ管理用!AF376&lt;14),"error",""))))</f>
        <v/>
      </c>
      <c r="BP382" s="422" t="str">
        <f t="shared" si="116"/>
        <v/>
      </c>
      <c r="BQ382" s="422" t="str">
        <f>IF(E382="","",IF(AND(フラグ管理用!AP376="事業終期_通常",OR(フラグ管理用!AG376&lt;17,フラグ管理用!AG376&gt;28)),"error",IF(AND(フラグ管理用!AP376="事業終期_基金",フラグ管理用!AG376&lt;17),"error","")))</f>
        <v/>
      </c>
      <c r="BR382" s="422" t="str">
        <f>IF(E382="","",IF(VLOOKUP(AF382,―!$X$2:$Y$30,2,FALSE)&lt;=VLOOKUP(AG382,―!$X$2:$Y$30,2,FALSE),"","error"))</f>
        <v/>
      </c>
      <c r="BS382" s="422" t="str">
        <f t="shared" si="117"/>
        <v/>
      </c>
      <c r="BT382" s="422" t="str">
        <f t="shared" si="118"/>
        <v/>
      </c>
      <c r="BU382" s="422" t="str">
        <f>IF(E382="","",IF(AND(フラグ管理用!AQ376="予算区分_地単_通常",フラグ管理用!AL376&gt;3),"error",IF(AND(フラグ管理用!AQ376="予算区分_地単_検査等",フラグ管理用!AL376&gt;6),"error",IF(AND(フラグ管理用!AQ376="予算区分_補助",フラグ管理用!AL376&lt;7),"error",""))))</f>
        <v/>
      </c>
      <c r="BV382" s="452" t="str">
        <f>フラグ管理用!AW376</f>
        <v/>
      </c>
      <c r="BW382" s="457" t="str">
        <f t="shared" si="119"/>
        <v/>
      </c>
    </row>
    <row r="383" spans="1:75">
      <c r="A383" s="6"/>
      <c r="B383" s="14"/>
      <c r="C383" s="40">
        <v>353</v>
      </c>
      <c r="D383" s="50"/>
      <c r="E383" s="57"/>
      <c r="F383" s="57"/>
      <c r="G383" s="78"/>
      <c r="H383" s="86"/>
      <c r="I383" s="96" t="str">
        <f>IF(E383="補",VLOOKUP(H383,'事業名一覧 '!$A$3:$C$55,3,FALSE),"")</f>
        <v/>
      </c>
      <c r="J383" s="112"/>
      <c r="K383" s="112"/>
      <c r="L383" s="112"/>
      <c r="M383" s="112"/>
      <c r="N383" s="112"/>
      <c r="O383" s="112"/>
      <c r="P383" s="86"/>
      <c r="Q383" s="181" t="str">
        <f t="shared" si="107"/>
        <v/>
      </c>
      <c r="R383" s="194" t="str">
        <f t="shared" si="121"/>
        <v/>
      </c>
      <c r="S383" s="202"/>
      <c r="T383" s="213"/>
      <c r="U383" s="213"/>
      <c r="V383" s="213"/>
      <c r="W383" s="235"/>
      <c r="X383" s="235"/>
      <c r="Y383" s="213"/>
      <c r="Z383" s="213"/>
      <c r="AA383" s="86"/>
      <c r="AB383" s="112"/>
      <c r="AC383" s="112"/>
      <c r="AD383" s="112"/>
      <c r="AE383" s="57"/>
      <c r="AF383" s="57"/>
      <c r="AG383" s="57"/>
      <c r="AH383" s="321"/>
      <c r="AI383" s="321"/>
      <c r="AJ383" s="86"/>
      <c r="AK383" s="86"/>
      <c r="AL383" s="354"/>
      <c r="AM383" s="372"/>
      <c r="AN383" s="381"/>
      <c r="AO383" s="392" t="str">
        <f t="shared" si="108"/>
        <v/>
      </c>
      <c r="AP383" s="397" t="str">
        <f t="shared" si="122"/>
        <v/>
      </c>
      <c r="AQ383" s="402" t="str">
        <f t="shared" si="120"/>
        <v/>
      </c>
      <c r="AR383" s="407" t="str">
        <f>IF(E383="","",IF(AND(フラグ管理用!G377=2,フラグ管理用!F377=1),"error",""))</f>
        <v/>
      </c>
      <c r="AS383" s="407" t="str">
        <f>IF(E383="","",IF(AND(フラグ管理用!G377=2,フラグ管理用!E377=1),"error",""))</f>
        <v/>
      </c>
      <c r="AT383" s="415" t="str">
        <f t="shared" si="123"/>
        <v/>
      </c>
      <c r="AU383" s="422" t="str">
        <f>IF(E383="","",IF(フラグ管理用!AX377=1,"",IF(AND(フラグ管理用!E377=1,フラグ管理用!J377=1),"",IF(AND(フラグ管理用!E377=2,フラグ管理用!F377=1,フラグ管理用!J377=1),"",IF(AND(フラグ管理用!E377=2,フラグ管理用!F377=2,フラグ管理用!G377=1),"",IF(AND(フラグ管理用!E377=2,フラグ管理用!F377=2,フラグ管理用!G377=2,フラグ管理用!K377=1),"","error"))))))</f>
        <v/>
      </c>
      <c r="AV383" s="428" t="str">
        <f t="shared" si="124"/>
        <v/>
      </c>
      <c r="AW383" s="428" t="str">
        <f t="shared" si="109"/>
        <v/>
      </c>
      <c r="AX383" s="428" t="str">
        <f t="shared" si="110"/>
        <v/>
      </c>
      <c r="AY383" s="428" t="str">
        <f>IF(E383="","",IF(AND(フラグ管理用!J377=1,フラグ管理用!O377=1),"",IF(AND(フラグ管理用!K377=1,フラグ管理用!O377&gt;1,フラグ管理用!G377=1),"","error")))</f>
        <v/>
      </c>
      <c r="AZ383" s="428" t="str">
        <f>IF(E383="","",IF(AND(フラグ管理用!O377=10,ISBLANK(P383)=FALSE),"",IF(AND(フラグ管理用!O377&lt;10,ISBLANK(P383)=TRUE),"","error")))</f>
        <v/>
      </c>
      <c r="BA383" s="422" t="str">
        <f t="shared" si="111"/>
        <v/>
      </c>
      <c r="BB383" s="422" t="str">
        <f t="shared" si="125"/>
        <v/>
      </c>
      <c r="BC383" s="422" t="str">
        <f>IF(E383="","",IF(AND(フラグ管理用!F377=2,フラグ管理用!J377=1),IF(OR(U383&lt;&gt;0,V383&lt;&gt;0,W383&lt;&gt;0,X383&lt;&gt;0),"error",""),""))</f>
        <v/>
      </c>
      <c r="BD383" s="422" t="str">
        <f>IF(E383="","",IF(AND(フラグ管理用!K377=1,フラグ管理用!G377=1),IF(OR(S383&lt;&gt;0,T383&lt;&gt;0,W383&lt;&gt;0,X383&lt;&gt;0),"error",""),""))</f>
        <v/>
      </c>
      <c r="BE383" s="422" t="str">
        <f t="shared" si="126"/>
        <v/>
      </c>
      <c r="BF383" s="422" t="str">
        <f t="shared" si="127"/>
        <v/>
      </c>
      <c r="BG383" s="422"/>
      <c r="BH383" s="422" t="str">
        <f t="shared" si="112"/>
        <v/>
      </c>
      <c r="BI383" s="422" t="str">
        <f t="shared" si="113"/>
        <v/>
      </c>
      <c r="BJ383" s="422" t="str">
        <f t="shared" si="114"/>
        <v/>
      </c>
      <c r="BK383" s="422" t="str">
        <f>IF(E383="","",IF(フラグ管理用!AD377=2,IF(AND(フラグ管理用!E377=2,フラグ管理用!AA377=1),"","error"),""))</f>
        <v/>
      </c>
      <c r="BL383" s="422" t="str">
        <f>IF(E383="","",IF(AND(フラグ管理用!E377=1,フラグ管理用!K377=1,H383&lt;&gt;"妊娠出産子育て支援交付金"),"error",""))</f>
        <v/>
      </c>
      <c r="BM383" s="422"/>
      <c r="BN383" s="422" t="str">
        <f t="shared" si="115"/>
        <v/>
      </c>
      <c r="BO383" s="422" t="str">
        <f>IF(E383="","",IF(フラグ管理用!AF377=29,"error",IF(AND(フラグ管理用!AO377="事業始期_通常",フラグ管理用!AF377&lt;17),"error",IF(AND(フラグ管理用!AO377="事業始期_補助",フラグ管理用!AF377&lt;14),"error",""))))</f>
        <v/>
      </c>
      <c r="BP383" s="422" t="str">
        <f t="shared" si="116"/>
        <v/>
      </c>
      <c r="BQ383" s="422" t="str">
        <f>IF(E383="","",IF(AND(フラグ管理用!AP377="事業終期_通常",OR(フラグ管理用!AG377&lt;17,フラグ管理用!AG377&gt;28)),"error",IF(AND(フラグ管理用!AP377="事業終期_基金",フラグ管理用!AG377&lt;17),"error","")))</f>
        <v/>
      </c>
      <c r="BR383" s="422" t="str">
        <f>IF(E383="","",IF(VLOOKUP(AF383,―!$X$2:$Y$30,2,FALSE)&lt;=VLOOKUP(AG383,―!$X$2:$Y$30,2,FALSE),"","error"))</f>
        <v/>
      </c>
      <c r="BS383" s="422" t="str">
        <f t="shared" si="117"/>
        <v/>
      </c>
      <c r="BT383" s="422" t="str">
        <f t="shared" si="118"/>
        <v/>
      </c>
      <c r="BU383" s="422" t="str">
        <f>IF(E383="","",IF(AND(フラグ管理用!AQ377="予算区分_地単_通常",フラグ管理用!AL377&gt;3),"error",IF(AND(フラグ管理用!AQ377="予算区分_地単_検査等",フラグ管理用!AL377&gt;6),"error",IF(AND(フラグ管理用!AQ377="予算区分_補助",フラグ管理用!AL377&lt;7),"error",""))))</f>
        <v/>
      </c>
      <c r="BV383" s="452" t="str">
        <f>フラグ管理用!AW377</f>
        <v/>
      </c>
      <c r="BW383" s="457" t="str">
        <f t="shared" si="119"/>
        <v/>
      </c>
    </row>
    <row r="384" spans="1:75">
      <c r="A384" s="6"/>
      <c r="B384" s="14"/>
      <c r="C384" s="40">
        <v>354</v>
      </c>
      <c r="D384" s="50"/>
      <c r="E384" s="57"/>
      <c r="F384" s="57"/>
      <c r="G384" s="78"/>
      <c r="H384" s="86"/>
      <c r="I384" s="96" t="str">
        <f>IF(E384="補",VLOOKUP(H384,'事業名一覧 '!$A$3:$C$55,3,FALSE),"")</f>
        <v/>
      </c>
      <c r="J384" s="112"/>
      <c r="K384" s="112"/>
      <c r="L384" s="112"/>
      <c r="M384" s="112"/>
      <c r="N384" s="112"/>
      <c r="O384" s="112"/>
      <c r="P384" s="86"/>
      <c r="Q384" s="181" t="str">
        <f t="shared" si="107"/>
        <v/>
      </c>
      <c r="R384" s="194" t="str">
        <f t="shared" si="121"/>
        <v/>
      </c>
      <c r="S384" s="202"/>
      <c r="T384" s="213"/>
      <c r="U384" s="213"/>
      <c r="V384" s="213"/>
      <c r="W384" s="235"/>
      <c r="X384" s="235"/>
      <c r="Y384" s="213"/>
      <c r="Z384" s="213"/>
      <c r="AA384" s="86"/>
      <c r="AB384" s="112"/>
      <c r="AC384" s="112"/>
      <c r="AD384" s="112"/>
      <c r="AE384" s="57"/>
      <c r="AF384" s="57"/>
      <c r="AG384" s="57"/>
      <c r="AH384" s="321"/>
      <c r="AI384" s="321"/>
      <c r="AJ384" s="86"/>
      <c r="AK384" s="86"/>
      <c r="AL384" s="354"/>
      <c r="AM384" s="372"/>
      <c r="AN384" s="381"/>
      <c r="AO384" s="392" t="str">
        <f t="shared" si="108"/>
        <v/>
      </c>
      <c r="AP384" s="397" t="str">
        <f t="shared" si="122"/>
        <v/>
      </c>
      <c r="AQ384" s="402" t="str">
        <f t="shared" si="120"/>
        <v/>
      </c>
      <c r="AR384" s="407" t="str">
        <f>IF(E384="","",IF(AND(フラグ管理用!G378=2,フラグ管理用!F378=1),"error",""))</f>
        <v/>
      </c>
      <c r="AS384" s="407" t="str">
        <f>IF(E384="","",IF(AND(フラグ管理用!G378=2,フラグ管理用!E378=1),"error",""))</f>
        <v/>
      </c>
      <c r="AT384" s="415" t="str">
        <f t="shared" si="123"/>
        <v/>
      </c>
      <c r="AU384" s="422" t="str">
        <f>IF(E384="","",IF(フラグ管理用!AX378=1,"",IF(AND(フラグ管理用!E378=1,フラグ管理用!J378=1),"",IF(AND(フラグ管理用!E378=2,フラグ管理用!F378=1,フラグ管理用!J378=1),"",IF(AND(フラグ管理用!E378=2,フラグ管理用!F378=2,フラグ管理用!G378=1),"",IF(AND(フラグ管理用!E378=2,フラグ管理用!F378=2,フラグ管理用!G378=2,フラグ管理用!K378=1),"","error"))))))</f>
        <v/>
      </c>
      <c r="AV384" s="428" t="str">
        <f t="shared" si="124"/>
        <v/>
      </c>
      <c r="AW384" s="428" t="str">
        <f t="shared" si="109"/>
        <v/>
      </c>
      <c r="AX384" s="428" t="str">
        <f t="shared" si="110"/>
        <v/>
      </c>
      <c r="AY384" s="428" t="str">
        <f>IF(E384="","",IF(AND(フラグ管理用!J378=1,フラグ管理用!O378=1),"",IF(AND(フラグ管理用!K378=1,フラグ管理用!O378&gt;1,フラグ管理用!G378=1),"","error")))</f>
        <v/>
      </c>
      <c r="AZ384" s="428" t="str">
        <f>IF(E384="","",IF(AND(フラグ管理用!O378=10,ISBLANK(P384)=FALSE),"",IF(AND(フラグ管理用!O378&lt;10,ISBLANK(P384)=TRUE),"","error")))</f>
        <v/>
      </c>
      <c r="BA384" s="422" t="str">
        <f t="shared" si="111"/>
        <v/>
      </c>
      <c r="BB384" s="422" t="str">
        <f t="shared" si="125"/>
        <v/>
      </c>
      <c r="BC384" s="422" t="str">
        <f>IF(E384="","",IF(AND(フラグ管理用!F378=2,フラグ管理用!J378=1),IF(OR(U384&lt;&gt;0,V384&lt;&gt;0,W384&lt;&gt;0,X384&lt;&gt;0),"error",""),""))</f>
        <v/>
      </c>
      <c r="BD384" s="422" t="str">
        <f>IF(E384="","",IF(AND(フラグ管理用!K378=1,フラグ管理用!G378=1),IF(OR(S384&lt;&gt;0,T384&lt;&gt;0,W384&lt;&gt;0,X384&lt;&gt;0),"error",""),""))</f>
        <v/>
      </c>
      <c r="BE384" s="422" t="str">
        <f t="shared" si="126"/>
        <v/>
      </c>
      <c r="BF384" s="422" t="str">
        <f t="shared" si="127"/>
        <v/>
      </c>
      <c r="BG384" s="422"/>
      <c r="BH384" s="422" t="str">
        <f t="shared" si="112"/>
        <v/>
      </c>
      <c r="BI384" s="422" t="str">
        <f t="shared" si="113"/>
        <v/>
      </c>
      <c r="BJ384" s="422" t="str">
        <f t="shared" si="114"/>
        <v/>
      </c>
      <c r="BK384" s="422" t="str">
        <f>IF(E384="","",IF(フラグ管理用!AD378=2,IF(AND(フラグ管理用!E378=2,フラグ管理用!AA378=1),"","error"),""))</f>
        <v/>
      </c>
      <c r="BL384" s="422" t="str">
        <f>IF(E384="","",IF(AND(フラグ管理用!E378=1,フラグ管理用!K378=1,H384&lt;&gt;"妊娠出産子育て支援交付金"),"error",""))</f>
        <v/>
      </c>
      <c r="BM384" s="422"/>
      <c r="BN384" s="422" t="str">
        <f t="shared" si="115"/>
        <v/>
      </c>
      <c r="BO384" s="422" t="str">
        <f>IF(E384="","",IF(フラグ管理用!AF378=29,"error",IF(AND(フラグ管理用!AO378="事業始期_通常",フラグ管理用!AF378&lt;17),"error",IF(AND(フラグ管理用!AO378="事業始期_補助",フラグ管理用!AF378&lt;14),"error",""))))</f>
        <v/>
      </c>
      <c r="BP384" s="422" t="str">
        <f t="shared" si="116"/>
        <v/>
      </c>
      <c r="BQ384" s="422" t="str">
        <f>IF(E384="","",IF(AND(フラグ管理用!AP378="事業終期_通常",OR(フラグ管理用!AG378&lt;17,フラグ管理用!AG378&gt;28)),"error",IF(AND(フラグ管理用!AP378="事業終期_基金",フラグ管理用!AG378&lt;17),"error","")))</f>
        <v/>
      </c>
      <c r="BR384" s="422" t="str">
        <f>IF(E384="","",IF(VLOOKUP(AF384,―!$X$2:$Y$30,2,FALSE)&lt;=VLOOKUP(AG384,―!$X$2:$Y$30,2,FALSE),"","error"))</f>
        <v/>
      </c>
      <c r="BS384" s="422" t="str">
        <f t="shared" si="117"/>
        <v/>
      </c>
      <c r="BT384" s="422" t="str">
        <f t="shared" si="118"/>
        <v/>
      </c>
      <c r="BU384" s="422" t="str">
        <f>IF(E384="","",IF(AND(フラグ管理用!AQ378="予算区分_地単_通常",フラグ管理用!AL378&gt;3),"error",IF(AND(フラグ管理用!AQ378="予算区分_地単_検査等",フラグ管理用!AL378&gt;6),"error",IF(AND(フラグ管理用!AQ378="予算区分_補助",フラグ管理用!AL378&lt;7),"error",""))))</f>
        <v/>
      </c>
      <c r="BV384" s="452" t="str">
        <f>フラグ管理用!AW378</f>
        <v/>
      </c>
      <c r="BW384" s="457" t="str">
        <f t="shared" si="119"/>
        <v/>
      </c>
    </row>
    <row r="385" spans="1:75">
      <c r="A385" s="6"/>
      <c r="B385" s="14"/>
      <c r="C385" s="40">
        <v>355</v>
      </c>
      <c r="D385" s="50"/>
      <c r="E385" s="57"/>
      <c r="F385" s="57"/>
      <c r="G385" s="78"/>
      <c r="H385" s="86"/>
      <c r="I385" s="96" t="str">
        <f>IF(E385="補",VLOOKUP(H385,'事業名一覧 '!$A$3:$C$55,3,FALSE),"")</f>
        <v/>
      </c>
      <c r="J385" s="112"/>
      <c r="K385" s="112"/>
      <c r="L385" s="112"/>
      <c r="M385" s="112"/>
      <c r="N385" s="112"/>
      <c r="O385" s="112"/>
      <c r="P385" s="86"/>
      <c r="Q385" s="181" t="str">
        <f t="shared" si="107"/>
        <v/>
      </c>
      <c r="R385" s="194" t="str">
        <f t="shared" si="121"/>
        <v/>
      </c>
      <c r="S385" s="202"/>
      <c r="T385" s="213"/>
      <c r="U385" s="213"/>
      <c r="V385" s="213"/>
      <c r="W385" s="235"/>
      <c r="X385" s="235"/>
      <c r="Y385" s="213"/>
      <c r="Z385" s="213"/>
      <c r="AA385" s="86"/>
      <c r="AB385" s="112"/>
      <c r="AC385" s="112"/>
      <c r="AD385" s="112"/>
      <c r="AE385" s="57"/>
      <c r="AF385" s="57"/>
      <c r="AG385" s="57"/>
      <c r="AH385" s="321"/>
      <c r="AI385" s="321"/>
      <c r="AJ385" s="86"/>
      <c r="AK385" s="86"/>
      <c r="AL385" s="354"/>
      <c r="AM385" s="372"/>
      <c r="AN385" s="381"/>
      <c r="AO385" s="392" t="str">
        <f t="shared" si="108"/>
        <v/>
      </c>
      <c r="AP385" s="397" t="str">
        <f t="shared" si="122"/>
        <v/>
      </c>
      <c r="AQ385" s="402" t="str">
        <f t="shared" si="120"/>
        <v/>
      </c>
      <c r="AR385" s="407" t="str">
        <f>IF(E385="","",IF(AND(フラグ管理用!G379=2,フラグ管理用!F379=1),"error",""))</f>
        <v/>
      </c>
      <c r="AS385" s="407" t="str">
        <f>IF(E385="","",IF(AND(フラグ管理用!G379=2,フラグ管理用!E379=1),"error",""))</f>
        <v/>
      </c>
      <c r="AT385" s="415" t="str">
        <f t="shared" si="123"/>
        <v/>
      </c>
      <c r="AU385" s="422" t="str">
        <f>IF(E385="","",IF(フラグ管理用!AX379=1,"",IF(AND(フラグ管理用!E379=1,フラグ管理用!J379=1),"",IF(AND(フラグ管理用!E379=2,フラグ管理用!F379=1,フラグ管理用!J379=1),"",IF(AND(フラグ管理用!E379=2,フラグ管理用!F379=2,フラグ管理用!G379=1),"",IF(AND(フラグ管理用!E379=2,フラグ管理用!F379=2,フラグ管理用!G379=2,フラグ管理用!K379=1),"","error"))))))</f>
        <v/>
      </c>
      <c r="AV385" s="428" t="str">
        <f t="shared" si="124"/>
        <v/>
      </c>
      <c r="AW385" s="428" t="str">
        <f t="shared" si="109"/>
        <v/>
      </c>
      <c r="AX385" s="428" t="str">
        <f t="shared" si="110"/>
        <v/>
      </c>
      <c r="AY385" s="428" t="str">
        <f>IF(E385="","",IF(AND(フラグ管理用!J379=1,フラグ管理用!O379=1),"",IF(AND(フラグ管理用!K379=1,フラグ管理用!O379&gt;1,フラグ管理用!G379=1),"","error")))</f>
        <v/>
      </c>
      <c r="AZ385" s="428" t="str">
        <f>IF(E385="","",IF(AND(フラグ管理用!O379=10,ISBLANK(P385)=FALSE),"",IF(AND(フラグ管理用!O379&lt;10,ISBLANK(P385)=TRUE),"","error")))</f>
        <v/>
      </c>
      <c r="BA385" s="422" t="str">
        <f t="shared" si="111"/>
        <v/>
      </c>
      <c r="BB385" s="422" t="str">
        <f t="shared" si="125"/>
        <v/>
      </c>
      <c r="BC385" s="422" t="str">
        <f>IF(E385="","",IF(AND(フラグ管理用!F379=2,フラグ管理用!J379=1),IF(OR(U385&lt;&gt;0,V385&lt;&gt;0,W385&lt;&gt;0,X385&lt;&gt;0),"error",""),""))</f>
        <v/>
      </c>
      <c r="BD385" s="422" t="str">
        <f>IF(E385="","",IF(AND(フラグ管理用!K379=1,フラグ管理用!G379=1),IF(OR(S385&lt;&gt;0,T385&lt;&gt;0,W385&lt;&gt;0,X385&lt;&gt;0),"error",""),""))</f>
        <v/>
      </c>
      <c r="BE385" s="422" t="str">
        <f t="shared" si="126"/>
        <v/>
      </c>
      <c r="BF385" s="422" t="str">
        <f t="shared" si="127"/>
        <v/>
      </c>
      <c r="BG385" s="422"/>
      <c r="BH385" s="422" t="str">
        <f t="shared" si="112"/>
        <v/>
      </c>
      <c r="BI385" s="422" t="str">
        <f t="shared" si="113"/>
        <v/>
      </c>
      <c r="BJ385" s="422" t="str">
        <f t="shared" si="114"/>
        <v/>
      </c>
      <c r="BK385" s="422" t="str">
        <f>IF(E385="","",IF(フラグ管理用!AD379=2,IF(AND(フラグ管理用!E379=2,フラグ管理用!AA379=1),"","error"),""))</f>
        <v/>
      </c>
      <c r="BL385" s="422" t="str">
        <f>IF(E385="","",IF(AND(フラグ管理用!E379=1,フラグ管理用!K379=1,H385&lt;&gt;"妊娠出産子育て支援交付金"),"error",""))</f>
        <v/>
      </c>
      <c r="BM385" s="422"/>
      <c r="BN385" s="422" t="str">
        <f t="shared" si="115"/>
        <v/>
      </c>
      <c r="BO385" s="422" t="str">
        <f>IF(E385="","",IF(フラグ管理用!AF379=29,"error",IF(AND(フラグ管理用!AO379="事業始期_通常",フラグ管理用!AF379&lt;17),"error",IF(AND(フラグ管理用!AO379="事業始期_補助",フラグ管理用!AF379&lt;14),"error",""))))</f>
        <v/>
      </c>
      <c r="BP385" s="422" t="str">
        <f t="shared" si="116"/>
        <v/>
      </c>
      <c r="BQ385" s="422" t="str">
        <f>IF(E385="","",IF(AND(フラグ管理用!AP379="事業終期_通常",OR(フラグ管理用!AG379&lt;17,フラグ管理用!AG379&gt;28)),"error",IF(AND(フラグ管理用!AP379="事業終期_基金",フラグ管理用!AG379&lt;17),"error","")))</f>
        <v/>
      </c>
      <c r="BR385" s="422" t="str">
        <f>IF(E385="","",IF(VLOOKUP(AF385,―!$X$2:$Y$30,2,FALSE)&lt;=VLOOKUP(AG385,―!$X$2:$Y$30,2,FALSE),"","error"))</f>
        <v/>
      </c>
      <c r="BS385" s="422" t="str">
        <f t="shared" si="117"/>
        <v/>
      </c>
      <c r="BT385" s="422" t="str">
        <f t="shared" si="118"/>
        <v/>
      </c>
      <c r="BU385" s="422" t="str">
        <f>IF(E385="","",IF(AND(フラグ管理用!AQ379="予算区分_地単_通常",フラグ管理用!AL379&gt;3),"error",IF(AND(フラグ管理用!AQ379="予算区分_地単_検査等",フラグ管理用!AL379&gt;6),"error",IF(AND(フラグ管理用!AQ379="予算区分_補助",フラグ管理用!AL379&lt;7),"error",""))))</f>
        <v/>
      </c>
      <c r="BV385" s="452" t="str">
        <f>フラグ管理用!AW379</f>
        <v/>
      </c>
      <c r="BW385" s="457" t="str">
        <f t="shared" si="119"/>
        <v/>
      </c>
    </row>
    <row r="386" spans="1:75">
      <c r="A386" s="6"/>
      <c r="B386" s="14"/>
      <c r="C386" s="40">
        <v>356</v>
      </c>
      <c r="D386" s="50"/>
      <c r="E386" s="57"/>
      <c r="F386" s="57"/>
      <c r="G386" s="78"/>
      <c r="H386" s="86"/>
      <c r="I386" s="96" t="str">
        <f>IF(E386="補",VLOOKUP(H386,'事業名一覧 '!$A$3:$C$55,3,FALSE),"")</f>
        <v/>
      </c>
      <c r="J386" s="112"/>
      <c r="K386" s="112"/>
      <c r="L386" s="112"/>
      <c r="M386" s="112"/>
      <c r="N386" s="112"/>
      <c r="O386" s="112"/>
      <c r="P386" s="86"/>
      <c r="Q386" s="181" t="str">
        <f t="shared" si="107"/>
        <v/>
      </c>
      <c r="R386" s="194" t="str">
        <f t="shared" si="121"/>
        <v/>
      </c>
      <c r="S386" s="202"/>
      <c r="T386" s="213"/>
      <c r="U386" s="213"/>
      <c r="V386" s="213"/>
      <c r="W386" s="235"/>
      <c r="X386" s="235"/>
      <c r="Y386" s="213"/>
      <c r="Z386" s="213"/>
      <c r="AA386" s="86"/>
      <c r="AB386" s="112"/>
      <c r="AC386" s="112"/>
      <c r="AD386" s="112"/>
      <c r="AE386" s="57"/>
      <c r="AF386" s="57"/>
      <c r="AG386" s="57"/>
      <c r="AH386" s="321"/>
      <c r="AI386" s="321"/>
      <c r="AJ386" s="86"/>
      <c r="AK386" s="86"/>
      <c r="AL386" s="354"/>
      <c r="AM386" s="372"/>
      <c r="AN386" s="381"/>
      <c r="AO386" s="392" t="str">
        <f t="shared" si="108"/>
        <v/>
      </c>
      <c r="AP386" s="397" t="str">
        <f t="shared" si="122"/>
        <v/>
      </c>
      <c r="AQ386" s="402" t="str">
        <f t="shared" si="120"/>
        <v/>
      </c>
      <c r="AR386" s="407" t="str">
        <f>IF(E386="","",IF(AND(フラグ管理用!G380=2,フラグ管理用!F380=1),"error",""))</f>
        <v/>
      </c>
      <c r="AS386" s="407" t="str">
        <f>IF(E386="","",IF(AND(フラグ管理用!G380=2,フラグ管理用!E380=1),"error",""))</f>
        <v/>
      </c>
      <c r="AT386" s="415" t="str">
        <f t="shared" si="123"/>
        <v/>
      </c>
      <c r="AU386" s="422" t="str">
        <f>IF(E386="","",IF(フラグ管理用!AX380=1,"",IF(AND(フラグ管理用!E380=1,フラグ管理用!J380=1),"",IF(AND(フラグ管理用!E380=2,フラグ管理用!F380=1,フラグ管理用!J380=1),"",IF(AND(フラグ管理用!E380=2,フラグ管理用!F380=2,フラグ管理用!G380=1),"",IF(AND(フラグ管理用!E380=2,フラグ管理用!F380=2,フラグ管理用!G380=2,フラグ管理用!K380=1),"","error"))))))</f>
        <v/>
      </c>
      <c r="AV386" s="428" t="str">
        <f t="shared" si="124"/>
        <v/>
      </c>
      <c r="AW386" s="428" t="str">
        <f t="shared" si="109"/>
        <v/>
      </c>
      <c r="AX386" s="428" t="str">
        <f t="shared" si="110"/>
        <v/>
      </c>
      <c r="AY386" s="428" t="str">
        <f>IF(E386="","",IF(AND(フラグ管理用!J380=1,フラグ管理用!O380=1),"",IF(AND(フラグ管理用!K380=1,フラグ管理用!O380&gt;1,フラグ管理用!G380=1),"","error")))</f>
        <v/>
      </c>
      <c r="AZ386" s="428" t="str">
        <f>IF(E386="","",IF(AND(フラグ管理用!O380=10,ISBLANK(P386)=FALSE),"",IF(AND(フラグ管理用!O380&lt;10,ISBLANK(P386)=TRUE),"","error")))</f>
        <v/>
      </c>
      <c r="BA386" s="422" t="str">
        <f t="shared" si="111"/>
        <v/>
      </c>
      <c r="BB386" s="422" t="str">
        <f t="shared" si="125"/>
        <v/>
      </c>
      <c r="BC386" s="422" t="str">
        <f>IF(E386="","",IF(AND(フラグ管理用!F380=2,フラグ管理用!J380=1),IF(OR(U386&lt;&gt;0,V386&lt;&gt;0,W386&lt;&gt;0,X386&lt;&gt;0),"error",""),""))</f>
        <v/>
      </c>
      <c r="BD386" s="422" t="str">
        <f>IF(E386="","",IF(AND(フラグ管理用!K380=1,フラグ管理用!G380=1),IF(OR(S386&lt;&gt;0,T386&lt;&gt;0,W386&lt;&gt;0,X386&lt;&gt;0),"error",""),""))</f>
        <v/>
      </c>
      <c r="BE386" s="422" t="str">
        <f t="shared" si="126"/>
        <v/>
      </c>
      <c r="BF386" s="422" t="str">
        <f t="shared" si="127"/>
        <v/>
      </c>
      <c r="BG386" s="422"/>
      <c r="BH386" s="422" t="str">
        <f t="shared" si="112"/>
        <v/>
      </c>
      <c r="BI386" s="422" t="str">
        <f t="shared" si="113"/>
        <v/>
      </c>
      <c r="BJ386" s="422" t="str">
        <f t="shared" si="114"/>
        <v/>
      </c>
      <c r="BK386" s="422" t="str">
        <f>IF(E386="","",IF(フラグ管理用!AD380=2,IF(AND(フラグ管理用!E380=2,フラグ管理用!AA380=1),"","error"),""))</f>
        <v/>
      </c>
      <c r="BL386" s="422" t="str">
        <f>IF(E386="","",IF(AND(フラグ管理用!E380=1,フラグ管理用!K380=1,H386&lt;&gt;"妊娠出産子育て支援交付金"),"error",""))</f>
        <v/>
      </c>
      <c r="BM386" s="422"/>
      <c r="BN386" s="422" t="str">
        <f t="shared" si="115"/>
        <v/>
      </c>
      <c r="BO386" s="422" t="str">
        <f>IF(E386="","",IF(フラグ管理用!AF380=29,"error",IF(AND(フラグ管理用!AO380="事業始期_通常",フラグ管理用!AF380&lt;17),"error",IF(AND(フラグ管理用!AO380="事業始期_補助",フラグ管理用!AF380&lt;14),"error",""))))</f>
        <v/>
      </c>
      <c r="BP386" s="422" t="str">
        <f t="shared" si="116"/>
        <v/>
      </c>
      <c r="BQ386" s="422" t="str">
        <f>IF(E386="","",IF(AND(フラグ管理用!AP380="事業終期_通常",OR(フラグ管理用!AG380&lt;17,フラグ管理用!AG380&gt;28)),"error",IF(AND(フラグ管理用!AP380="事業終期_基金",フラグ管理用!AG380&lt;17),"error","")))</f>
        <v/>
      </c>
      <c r="BR386" s="422" t="str">
        <f>IF(E386="","",IF(VLOOKUP(AF386,―!$X$2:$Y$30,2,FALSE)&lt;=VLOOKUP(AG386,―!$X$2:$Y$30,2,FALSE),"","error"))</f>
        <v/>
      </c>
      <c r="BS386" s="422" t="str">
        <f t="shared" si="117"/>
        <v/>
      </c>
      <c r="BT386" s="422" t="str">
        <f t="shared" si="118"/>
        <v/>
      </c>
      <c r="BU386" s="422" t="str">
        <f>IF(E386="","",IF(AND(フラグ管理用!AQ380="予算区分_地単_通常",フラグ管理用!AL380&gt;3),"error",IF(AND(フラグ管理用!AQ380="予算区分_地単_検査等",フラグ管理用!AL380&gt;6),"error",IF(AND(フラグ管理用!AQ380="予算区分_補助",フラグ管理用!AL380&lt;7),"error",""))))</f>
        <v/>
      </c>
      <c r="BV386" s="452" t="str">
        <f>フラグ管理用!AW380</f>
        <v/>
      </c>
      <c r="BW386" s="457" t="str">
        <f t="shared" si="119"/>
        <v/>
      </c>
    </row>
    <row r="387" spans="1:75">
      <c r="A387" s="6"/>
      <c r="B387" s="14"/>
      <c r="C387" s="40">
        <v>357</v>
      </c>
      <c r="D387" s="50"/>
      <c r="E387" s="57"/>
      <c r="F387" s="57"/>
      <c r="G387" s="78"/>
      <c r="H387" s="86"/>
      <c r="I387" s="96" t="str">
        <f>IF(E387="補",VLOOKUP(H387,'事業名一覧 '!$A$3:$C$55,3,FALSE),"")</f>
        <v/>
      </c>
      <c r="J387" s="112"/>
      <c r="K387" s="112"/>
      <c r="L387" s="112"/>
      <c r="M387" s="112"/>
      <c r="N387" s="112"/>
      <c r="O387" s="112"/>
      <c r="P387" s="86"/>
      <c r="Q387" s="181" t="str">
        <f t="shared" si="107"/>
        <v/>
      </c>
      <c r="R387" s="194" t="str">
        <f t="shared" si="121"/>
        <v/>
      </c>
      <c r="S387" s="202"/>
      <c r="T387" s="213"/>
      <c r="U387" s="213"/>
      <c r="V387" s="213"/>
      <c r="W387" s="235"/>
      <c r="X387" s="235"/>
      <c r="Y387" s="213"/>
      <c r="Z387" s="213"/>
      <c r="AA387" s="86"/>
      <c r="AB387" s="112"/>
      <c r="AC387" s="112"/>
      <c r="AD387" s="112"/>
      <c r="AE387" s="57"/>
      <c r="AF387" s="57"/>
      <c r="AG387" s="57"/>
      <c r="AH387" s="321"/>
      <c r="AI387" s="321"/>
      <c r="AJ387" s="86"/>
      <c r="AK387" s="86"/>
      <c r="AL387" s="354"/>
      <c r="AM387" s="372"/>
      <c r="AN387" s="381"/>
      <c r="AO387" s="392" t="str">
        <f t="shared" si="108"/>
        <v/>
      </c>
      <c r="AP387" s="397" t="str">
        <f t="shared" si="122"/>
        <v/>
      </c>
      <c r="AQ387" s="402" t="str">
        <f t="shared" si="120"/>
        <v/>
      </c>
      <c r="AR387" s="407" t="str">
        <f>IF(E387="","",IF(AND(フラグ管理用!G381=2,フラグ管理用!F381=1),"error",""))</f>
        <v/>
      </c>
      <c r="AS387" s="407" t="str">
        <f>IF(E387="","",IF(AND(フラグ管理用!G381=2,フラグ管理用!E381=1),"error",""))</f>
        <v/>
      </c>
      <c r="AT387" s="415" t="str">
        <f t="shared" si="123"/>
        <v/>
      </c>
      <c r="AU387" s="422" t="str">
        <f>IF(E387="","",IF(フラグ管理用!AX381=1,"",IF(AND(フラグ管理用!E381=1,フラグ管理用!J381=1),"",IF(AND(フラグ管理用!E381=2,フラグ管理用!F381=1,フラグ管理用!J381=1),"",IF(AND(フラグ管理用!E381=2,フラグ管理用!F381=2,フラグ管理用!G381=1),"",IF(AND(フラグ管理用!E381=2,フラグ管理用!F381=2,フラグ管理用!G381=2,フラグ管理用!K381=1),"","error"))))))</f>
        <v/>
      </c>
      <c r="AV387" s="428" t="str">
        <f t="shared" si="124"/>
        <v/>
      </c>
      <c r="AW387" s="428" t="str">
        <f t="shared" si="109"/>
        <v/>
      </c>
      <c r="AX387" s="428" t="str">
        <f t="shared" si="110"/>
        <v/>
      </c>
      <c r="AY387" s="428" t="str">
        <f>IF(E387="","",IF(AND(フラグ管理用!J381=1,フラグ管理用!O381=1),"",IF(AND(フラグ管理用!K381=1,フラグ管理用!O381&gt;1,フラグ管理用!G381=1),"","error")))</f>
        <v/>
      </c>
      <c r="AZ387" s="428" t="str">
        <f>IF(E387="","",IF(AND(フラグ管理用!O381=10,ISBLANK(P387)=FALSE),"",IF(AND(フラグ管理用!O381&lt;10,ISBLANK(P387)=TRUE),"","error")))</f>
        <v/>
      </c>
      <c r="BA387" s="422" t="str">
        <f t="shared" si="111"/>
        <v/>
      </c>
      <c r="BB387" s="422" t="str">
        <f t="shared" si="125"/>
        <v/>
      </c>
      <c r="BC387" s="422" t="str">
        <f>IF(E387="","",IF(AND(フラグ管理用!F381=2,フラグ管理用!J381=1),IF(OR(U387&lt;&gt;0,V387&lt;&gt;0,W387&lt;&gt;0,X387&lt;&gt;0),"error",""),""))</f>
        <v/>
      </c>
      <c r="BD387" s="422" t="str">
        <f>IF(E387="","",IF(AND(フラグ管理用!K381=1,フラグ管理用!G381=1),IF(OR(S387&lt;&gt;0,T387&lt;&gt;0,W387&lt;&gt;0,X387&lt;&gt;0),"error",""),""))</f>
        <v/>
      </c>
      <c r="BE387" s="422" t="str">
        <f t="shared" si="126"/>
        <v/>
      </c>
      <c r="BF387" s="422" t="str">
        <f t="shared" si="127"/>
        <v/>
      </c>
      <c r="BG387" s="422"/>
      <c r="BH387" s="422" t="str">
        <f t="shared" si="112"/>
        <v/>
      </c>
      <c r="BI387" s="422" t="str">
        <f t="shared" si="113"/>
        <v/>
      </c>
      <c r="BJ387" s="422" t="str">
        <f t="shared" si="114"/>
        <v/>
      </c>
      <c r="BK387" s="422" t="str">
        <f>IF(E387="","",IF(フラグ管理用!AD381=2,IF(AND(フラグ管理用!E381=2,フラグ管理用!AA381=1),"","error"),""))</f>
        <v/>
      </c>
      <c r="BL387" s="422" t="str">
        <f>IF(E387="","",IF(AND(フラグ管理用!E381=1,フラグ管理用!K381=1,H387&lt;&gt;"妊娠出産子育て支援交付金"),"error",""))</f>
        <v/>
      </c>
      <c r="BM387" s="422"/>
      <c r="BN387" s="422" t="str">
        <f t="shared" si="115"/>
        <v/>
      </c>
      <c r="BO387" s="422" t="str">
        <f>IF(E387="","",IF(フラグ管理用!AF381=29,"error",IF(AND(フラグ管理用!AO381="事業始期_通常",フラグ管理用!AF381&lt;17),"error",IF(AND(フラグ管理用!AO381="事業始期_補助",フラグ管理用!AF381&lt;14),"error",""))))</f>
        <v/>
      </c>
      <c r="BP387" s="422" t="str">
        <f t="shared" si="116"/>
        <v/>
      </c>
      <c r="BQ387" s="422" t="str">
        <f>IF(E387="","",IF(AND(フラグ管理用!AP381="事業終期_通常",OR(フラグ管理用!AG381&lt;17,フラグ管理用!AG381&gt;28)),"error",IF(AND(フラグ管理用!AP381="事業終期_基金",フラグ管理用!AG381&lt;17),"error","")))</f>
        <v/>
      </c>
      <c r="BR387" s="422" t="str">
        <f>IF(E387="","",IF(VLOOKUP(AF387,―!$X$2:$Y$30,2,FALSE)&lt;=VLOOKUP(AG387,―!$X$2:$Y$30,2,FALSE),"","error"))</f>
        <v/>
      </c>
      <c r="BS387" s="422" t="str">
        <f t="shared" si="117"/>
        <v/>
      </c>
      <c r="BT387" s="422" t="str">
        <f t="shared" si="118"/>
        <v/>
      </c>
      <c r="BU387" s="422" t="str">
        <f>IF(E387="","",IF(AND(フラグ管理用!AQ381="予算区分_地単_通常",フラグ管理用!AL381&gt;3),"error",IF(AND(フラグ管理用!AQ381="予算区分_地単_検査等",フラグ管理用!AL381&gt;6),"error",IF(AND(フラグ管理用!AQ381="予算区分_補助",フラグ管理用!AL381&lt;7),"error",""))))</f>
        <v/>
      </c>
      <c r="BV387" s="452" t="str">
        <f>フラグ管理用!AW381</f>
        <v/>
      </c>
      <c r="BW387" s="457" t="str">
        <f t="shared" si="119"/>
        <v/>
      </c>
    </row>
    <row r="388" spans="1:75">
      <c r="A388" s="6"/>
      <c r="B388" s="14"/>
      <c r="C388" s="40">
        <v>358</v>
      </c>
      <c r="D388" s="50"/>
      <c r="E388" s="57"/>
      <c r="F388" s="57"/>
      <c r="G388" s="78"/>
      <c r="H388" s="86"/>
      <c r="I388" s="96" t="str">
        <f>IF(E388="補",VLOOKUP(H388,'事業名一覧 '!$A$3:$C$55,3,FALSE),"")</f>
        <v/>
      </c>
      <c r="J388" s="112"/>
      <c r="K388" s="112"/>
      <c r="L388" s="112"/>
      <c r="M388" s="112"/>
      <c r="N388" s="112"/>
      <c r="O388" s="112"/>
      <c r="P388" s="86"/>
      <c r="Q388" s="181" t="str">
        <f t="shared" si="107"/>
        <v/>
      </c>
      <c r="R388" s="194" t="str">
        <f t="shared" si="121"/>
        <v/>
      </c>
      <c r="S388" s="202"/>
      <c r="T388" s="213"/>
      <c r="U388" s="213"/>
      <c r="V388" s="213"/>
      <c r="W388" s="235"/>
      <c r="X388" s="235"/>
      <c r="Y388" s="213"/>
      <c r="Z388" s="213"/>
      <c r="AA388" s="86"/>
      <c r="AB388" s="112"/>
      <c r="AC388" s="112"/>
      <c r="AD388" s="112"/>
      <c r="AE388" s="57"/>
      <c r="AF388" s="57"/>
      <c r="AG388" s="57"/>
      <c r="AH388" s="321"/>
      <c r="AI388" s="321"/>
      <c r="AJ388" s="86"/>
      <c r="AK388" s="86"/>
      <c r="AL388" s="354"/>
      <c r="AM388" s="372"/>
      <c r="AN388" s="381"/>
      <c r="AO388" s="392" t="str">
        <f t="shared" si="108"/>
        <v/>
      </c>
      <c r="AP388" s="397" t="str">
        <f t="shared" si="122"/>
        <v/>
      </c>
      <c r="AQ388" s="402" t="str">
        <f t="shared" si="120"/>
        <v/>
      </c>
      <c r="AR388" s="407" t="str">
        <f>IF(E388="","",IF(AND(フラグ管理用!G382=2,フラグ管理用!F382=1),"error",""))</f>
        <v/>
      </c>
      <c r="AS388" s="407" t="str">
        <f>IF(E388="","",IF(AND(フラグ管理用!G382=2,フラグ管理用!E382=1),"error",""))</f>
        <v/>
      </c>
      <c r="AT388" s="415" t="str">
        <f t="shared" si="123"/>
        <v/>
      </c>
      <c r="AU388" s="422" t="str">
        <f>IF(E388="","",IF(フラグ管理用!AX382=1,"",IF(AND(フラグ管理用!E382=1,フラグ管理用!J382=1),"",IF(AND(フラグ管理用!E382=2,フラグ管理用!F382=1,フラグ管理用!J382=1),"",IF(AND(フラグ管理用!E382=2,フラグ管理用!F382=2,フラグ管理用!G382=1),"",IF(AND(フラグ管理用!E382=2,フラグ管理用!F382=2,フラグ管理用!G382=2,フラグ管理用!K382=1),"","error"))))))</f>
        <v/>
      </c>
      <c r="AV388" s="428" t="str">
        <f t="shared" si="124"/>
        <v/>
      </c>
      <c r="AW388" s="428" t="str">
        <f t="shared" si="109"/>
        <v/>
      </c>
      <c r="AX388" s="428" t="str">
        <f t="shared" si="110"/>
        <v/>
      </c>
      <c r="AY388" s="428" t="str">
        <f>IF(E388="","",IF(AND(フラグ管理用!J382=1,フラグ管理用!O382=1),"",IF(AND(フラグ管理用!K382=1,フラグ管理用!O382&gt;1,フラグ管理用!G382=1),"","error")))</f>
        <v/>
      </c>
      <c r="AZ388" s="428" t="str">
        <f>IF(E388="","",IF(AND(フラグ管理用!O382=10,ISBLANK(P388)=FALSE),"",IF(AND(フラグ管理用!O382&lt;10,ISBLANK(P388)=TRUE),"","error")))</f>
        <v/>
      </c>
      <c r="BA388" s="422" t="str">
        <f t="shared" si="111"/>
        <v/>
      </c>
      <c r="BB388" s="422" t="str">
        <f t="shared" si="125"/>
        <v/>
      </c>
      <c r="BC388" s="422" t="str">
        <f>IF(E388="","",IF(AND(フラグ管理用!F382=2,フラグ管理用!J382=1),IF(OR(U388&lt;&gt;0,V388&lt;&gt;0,W388&lt;&gt;0,X388&lt;&gt;0),"error",""),""))</f>
        <v/>
      </c>
      <c r="BD388" s="422" t="str">
        <f>IF(E388="","",IF(AND(フラグ管理用!K382=1,フラグ管理用!G382=1),IF(OR(S388&lt;&gt;0,T388&lt;&gt;0,W388&lt;&gt;0,X388&lt;&gt;0),"error",""),""))</f>
        <v/>
      </c>
      <c r="BE388" s="422" t="str">
        <f t="shared" si="126"/>
        <v/>
      </c>
      <c r="BF388" s="422" t="str">
        <f t="shared" si="127"/>
        <v/>
      </c>
      <c r="BG388" s="422"/>
      <c r="BH388" s="422" t="str">
        <f t="shared" si="112"/>
        <v/>
      </c>
      <c r="BI388" s="422" t="str">
        <f t="shared" si="113"/>
        <v/>
      </c>
      <c r="BJ388" s="422" t="str">
        <f t="shared" si="114"/>
        <v/>
      </c>
      <c r="BK388" s="422" t="str">
        <f>IF(E388="","",IF(フラグ管理用!AD382=2,IF(AND(フラグ管理用!E382=2,フラグ管理用!AA382=1),"","error"),""))</f>
        <v/>
      </c>
      <c r="BL388" s="422" t="str">
        <f>IF(E388="","",IF(AND(フラグ管理用!E382=1,フラグ管理用!K382=1,H388&lt;&gt;"妊娠出産子育て支援交付金"),"error",""))</f>
        <v/>
      </c>
      <c r="BM388" s="422"/>
      <c r="BN388" s="422" t="str">
        <f t="shared" si="115"/>
        <v/>
      </c>
      <c r="BO388" s="422" t="str">
        <f>IF(E388="","",IF(フラグ管理用!AF382=29,"error",IF(AND(フラグ管理用!AO382="事業始期_通常",フラグ管理用!AF382&lt;17),"error",IF(AND(フラグ管理用!AO382="事業始期_補助",フラグ管理用!AF382&lt;14),"error",""))))</f>
        <v/>
      </c>
      <c r="BP388" s="422" t="str">
        <f t="shared" si="116"/>
        <v/>
      </c>
      <c r="BQ388" s="422" t="str">
        <f>IF(E388="","",IF(AND(フラグ管理用!AP382="事業終期_通常",OR(フラグ管理用!AG382&lt;17,フラグ管理用!AG382&gt;28)),"error",IF(AND(フラグ管理用!AP382="事業終期_基金",フラグ管理用!AG382&lt;17),"error","")))</f>
        <v/>
      </c>
      <c r="BR388" s="422" t="str">
        <f>IF(E388="","",IF(VLOOKUP(AF388,―!$X$2:$Y$30,2,FALSE)&lt;=VLOOKUP(AG388,―!$X$2:$Y$30,2,FALSE),"","error"))</f>
        <v/>
      </c>
      <c r="BS388" s="422" t="str">
        <f t="shared" si="117"/>
        <v/>
      </c>
      <c r="BT388" s="422" t="str">
        <f t="shared" si="118"/>
        <v/>
      </c>
      <c r="BU388" s="422" t="str">
        <f>IF(E388="","",IF(AND(フラグ管理用!AQ382="予算区分_地単_通常",フラグ管理用!AL382&gt;3),"error",IF(AND(フラグ管理用!AQ382="予算区分_地単_検査等",フラグ管理用!AL382&gt;6),"error",IF(AND(フラグ管理用!AQ382="予算区分_補助",フラグ管理用!AL382&lt;7),"error",""))))</f>
        <v/>
      </c>
      <c r="BV388" s="452" t="str">
        <f>フラグ管理用!AW382</f>
        <v/>
      </c>
      <c r="BW388" s="457" t="str">
        <f t="shared" si="119"/>
        <v/>
      </c>
    </row>
    <row r="389" spans="1:75">
      <c r="A389" s="6"/>
      <c r="B389" s="14"/>
      <c r="C389" s="40">
        <v>359</v>
      </c>
      <c r="D389" s="50"/>
      <c r="E389" s="57"/>
      <c r="F389" s="57"/>
      <c r="G389" s="78"/>
      <c r="H389" s="86"/>
      <c r="I389" s="96" t="str">
        <f>IF(E389="補",VLOOKUP(H389,'事業名一覧 '!$A$3:$C$55,3,FALSE),"")</f>
        <v/>
      </c>
      <c r="J389" s="112"/>
      <c r="K389" s="112"/>
      <c r="L389" s="112"/>
      <c r="M389" s="112"/>
      <c r="N389" s="112"/>
      <c r="O389" s="112"/>
      <c r="P389" s="86"/>
      <c r="Q389" s="181" t="str">
        <f t="shared" si="107"/>
        <v/>
      </c>
      <c r="R389" s="194" t="str">
        <f t="shared" si="121"/>
        <v/>
      </c>
      <c r="S389" s="202"/>
      <c r="T389" s="213"/>
      <c r="U389" s="213"/>
      <c r="V389" s="213"/>
      <c r="W389" s="235"/>
      <c r="X389" s="235"/>
      <c r="Y389" s="213"/>
      <c r="Z389" s="213"/>
      <c r="AA389" s="86"/>
      <c r="AB389" s="112"/>
      <c r="AC389" s="112"/>
      <c r="AD389" s="112"/>
      <c r="AE389" s="57"/>
      <c r="AF389" s="57"/>
      <c r="AG389" s="57"/>
      <c r="AH389" s="321"/>
      <c r="AI389" s="321"/>
      <c r="AJ389" s="86"/>
      <c r="AK389" s="86"/>
      <c r="AL389" s="354"/>
      <c r="AM389" s="372"/>
      <c r="AN389" s="381"/>
      <c r="AO389" s="392" t="str">
        <f t="shared" si="108"/>
        <v/>
      </c>
      <c r="AP389" s="397" t="str">
        <f t="shared" si="122"/>
        <v/>
      </c>
      <c r="AQ389" s="402" t="str">
        <f t="shared" si="120"/>
        <v/>
      </c>
      <c r="AR389" s="407" t="str">
        <f>IF(E389="","",IF(AND(フラグ管理用!G383=2,フラグ管理用!F383=1),"error",""))</f>
        <v/>
      </c>
      <c r="AS389" s="407" t="str">
        <f>IF(E389="","",IF(AND(フラグ管理用!G383=2,フラグ管理用!E383=1),"error",""))</f>
        <v/>
      </c>
      <c r="AT389" s="415" t="str">
        <f t="shared" si="123"/>
        <v/>
      </c>
      <c r="AU389" s="422" t="str">
        <f>IF(E389="","",IF(フラグ管理用!AX383=1,"",IF(AND(フラグ管理用!E383=1,フラグ管理用!J383=1),"",IF(AND(フラグ管理用!E383=2,フラグ管理用!F383=1,フラグ管理用!J383=1),"",IF(AND(フラグ管理用!E383=2,フラグ管理用!F383=2,フラグ管理用!G383=1),"",IF(AND(フラグ管理用!E383=2,フラグ管理用!F383=2,フラグ管理用!G383=2,フラグ管理用!K383=1),"","error"))))))</f>
        <v/>
      </c>
      <c r="AV389" s="428" t="str">
        <f t="shared" si="124"/>
        <v/>
      </c>
      <c r="AW389" s="428" t="str">
        <f t="shared" si="109"/>
        <v/>
      </c>
      <c r="AX389" s="428" t="str">
        <f t="shared" si="110"/>
        <v/>
      </c>
      <c r="AY389" s="428" t="str">
        <f>IF(E389="","",IF(AND(フラグ管理用!J383=1,フラグ管理用!O383=1),"",IF(AND(フラグ管理用!K383=1,フラグ管理用!O383&gt;1,フラグ管理用!G383=1),"","error")))</f>
        <v/>
      </c>
      <c r="AZ389" s="428" t="str">
        <f>IF(E389="","",IF(AND(フラグ管理用!O383=10,ISBLANK(P389)=FALSE),"",IF(AND(フラグ管理用!O383&lt;10,ISBLANK(P389)=TRUE),"","error")))</f>
        <v/>
      </c>
      <c r="BA389" s="422" t="str">
        <f t="shared" si="111"/>
        <v/>
      </c>
      <c r="BB389" s="422" t="str">
        <f t="shared" si="125"/>
        <v/>
      </c>
      <c r="BC389" s="422" t="str">
        <f>IF(E389="","",IF(AND(フラグ管理用!F383=2,フラグ管理用!J383=1),IF(OR(U389&lt;&gt;0,V389&lt;&gt;0,W389&lt;&gt;0,X389&lt;&gt;0),"error",""),""))</f>
        <v/>
      </c>
      <c r="BD389" s="422" t="str">
        <f>IF(E389="","",IF(AND(フラグ管理用!K383=1,フラグ管理用!G383=1),IF(OR(S389&lt;&gt;0,T389&lt;&gt;0,W389&lt;&gt;0,X389&lt;&gt;0),"error",""),""))</f>
        <v/>
      </c>
      <c r="BE389" s="422" t="str">
        <f t="shared" si="126"/>
        <v/>
      </c>
      <c r="BF389" s="422" t="str">
        <f t="shared" si="127"/>
        <v/>
      </c>
      <c r="BG389" s="422"/>
      <c r="BH389" s="422" t="str">
        <f t="shared" si="112"/>
        <v/>
      </c>
      <c r="BI389" s="422" t="str">
        <f t="shared" si="113"/>
        <v/>
      </c>
      <c r="BJ389" s="422" t="str">
        <f t="shared" si="114"/>
        <v/>
      </c>
      <c r="BK389" s="422" t="str">
        <f>IF(E389="","",IF(フラグ管理用!AD383=2,IF(AND(フラグ管理用!E383=2,フラグ管理用!AA383=1),"","error"),""))</f>
        <v/>
      </c>
      <c r="BL389" s="422" t="str">
        <f>IF(E389="","",IF(AND(フラグ管理用!E383=1,フラグ管理用!K383=1,H389&lt;&gt;"妊娠出産子育て支援交付金"),"error",""))</f>
        <v/>
      </c>
      <c r="BM389" s="422"/>
      <c r="BN389" s="422" t="str">
        <f t="shared" si="115"/>
        <v/>
      </c>
      <c r="BO389" s="422" t="str">
        <f>IF(E389="","",IF(フラグ管理用!AF383=29,"error",IF(AND(フラグ管理用!AO383="事業始期_通常",フラグ管理用!AF383&lt;17),"error",IF(AND(フラグ管理用!AO383="事業始期_補助",フラグ管理用!AF383&lt;14),"error",""))))</f>
        <v/>
      </c>
      <c r="BP389" s="422" t="str">
        <f t="shared" si="116"/>
        <v/>
      </c>
      <c r="BQ389" s="422" t="str">
        <f>IF(E389="","",IF(AND(フラグ管理用!AP383="事業終期_通常",OR(フラグ管理用!AG383&lt;17,フラグ管理用!AG383&gt;28)),"error",IF(AND(フラグ管理用!AP383="事業終期_基金",フラグ管理用!AG383&lt;17),"error","")))</f>
        <v/>
      </c>
      <c r="BR389" s="422" t="str">
        <f>IF(E389="","",IF(VLOOKUP(AF389,―!$X$2:$Y$30,2,FALSE)&lt;=VLOOKUP(AG389,―!$X$2:$Y$30,2,FALSE),"","error"))</f>
        <v/>
      </c>
      <c r="BS389" s="422" t="str">
        <f t="shared" si="117"/>
        <v/>
      </c>
      <c r="BT389" s="422" t="str">
        <f t="shared" si="118"/>
        <v/>
      </c>
      <c r="BU389" s="422" t="str">
        <f>IF(E389="","",IF(AND(フラグ管理用!AQ383="予算区分_地単_通常",フラグ管理用!AL383&gt;3),"error",IF(AND(フラグ管理用!AQ383="予算区分_地単_検査等",フラグ管理用!AL383&gt;6),"error",IF(AND(フラグ管理用!AQ383="予算区分_補助",フラグ管理用!AL383&lt;7),"error",""))))</f>
        <v/>
      </c>
      <c r="BV389" s="452" t="str">
        <f>フラグ管理用!AW383</f>
        <v/>
      </c>
      <c r="BW389" s="457" t="str">
        <f t="shared" si="119"/>
        <v/>
      </c>
    </row>
    <row r="390" spans="1:75">
      <c r="A390" s="6"/>
      <c r="B390" s="14"/>
      <c r="C390" s="40">
        <v>360</v>
      </c>
      <c r="D390" s="50"/>
      <c r="E390" s="57"/>
      <c r="F390" s="57"/>
      <c r="G390" s="78"/>
      <c r="H390" s="86"/>
      <c r="I390" s="96" t="str">
        <f>IF(E390="補",VLOOKUP(H390,'事業名一覧 '!$A$3:$C$55,3,FALSE),"")</f>
        <v/>
      </c>
      <c r="J390" s="112"/>
      <c r="K390" s="112"/>
      <c r="L390" s="112"/>
      <c r="M390" s="112"/>
      <c r="N390" s="112"/>
      <c r="O390" s="112"/>
      <c r="P390" s="86"/>
      <c r="Q390" s="181" t="str">
        <f t="shared" si="107"/>
        <v/>
      </c>
      <c r="R390" s="194" t="str">
        <f t="shared" si="121"/>
        <v/>
      </c>
      <c r="S390" s="202"/>
      <c r="T390" s="213"/>
      <c r="U390" s="213"/>
      <c r="V390" s="213"/>
      <c r="W390" s="235"/>
      <c r="X390" s="235"/>
      <c r="Y390" s="213"/>
      <c r="Z390" s="213"/>
      <c r="AA390" s="86"/>
      <c r="AB390" s="112"/>
      <c r="AC390" s="112"/>
      <c r="AD390" s="112"/>
      <c r="AE390" s="57"/>
      <c r="AF390" s="57"/>
      <c r="AG390" s="57"/>
      <c r="AH390" s="321"/>
      <c r="AI390" s="321"/>
      <c r="AJ390" s="86"/>
      <c r="AK390" s="86"/>
      <c r="AL390" s="354"/>
      <c r="AM390" s="372"/>
      <c r="AN390" s="381"/>
      <c r="AO390" s="392" t="str">
        <f t="shared" si="108"/>
        <v/>
      </c>
      <c r="AP390" s="397" t="str">
        <f t="shared" si="122"/>
        <v/>
      </c>
      <c r="AQ390" s="402" t="str">
        <f t="shared" si="120"/>
        <v/>
      </c>
      <c r="AR390" s="407" t="str">
        <f>IF(E390="","",IF(AND(フラグ管理用!G384=2,フラグ管理用!F384=1),"error",""))</f>
        <v/>
      </c>
      <c r="AS390" s="407" t="str">
        <f>IF(E390="","",IF(AND(フラグ管理用!G384=2,フラグ管理用!E384=1),"error",""))</f>
        <v/>
      </c>
      <c r="AT390" s="415" t="str">
        <f t="shared" si="123"/>
        <v/>
      </c>
      <c r="AU390" s="422" t="str">
        <f>IF(E390="","",IF(フラグ管理用!AX384=1,"",IF(AND(フラグ管理用!E384=1,フラグ管理用!J384=1),"",IF(AND(フラグ管理用!E384=2,フラグ管理用!F384=1,フラグ管理用!J384=1),"",IF(AND(フラグ管理用!E384=2,フラグ管理用!F384=2,フラグ管理用!G384=1),"",IF(AND(フラグ管理用!E384=2,フラグ管理用!F384=2,フラグ管理用!G384=2,フラグ管理用!K384=1),"","error"))))))</f>
        <v/>
      </c>
      <c r="AV390" s="428" t="str">
        <f t="shared" si="124"/>
        <v/>
      </c>
      <c r="AW390" s="428" t="str">
        <f t="shared" si="109"/>
        <v/>
      </c>
      <c r="AX390" s="428" t="str">
        <f t="shared" si="110"/>
        <v/>
      </c>
      <c r="AY390" s="428" t="str">
        <f>IF(E390="","",IF(AND(フラグ管理用!J384=1,フラグ管理用!O384=1),"",IF(AND(フラグ管理用!K384=1,フラグ管理用!O384&gt;1,フラグ管理用!G384=1),"","error")))</f>
        <v/>
      </c>
      <c r="AZ390" s="428" t="str">
        <f>IF(E390="","",IF(AND(フラグ管理用!O384=10,ISBLANK(P390)=FALSE),"",IF(AND(フラグ管理用!O384&lt;10,ISBLANK(P390)=TRUE),"","error")))</f>
        <v/>
      </c>
      <c r="BA390" s="422" t="str">
        <f t="shared" si="111"/>
        <v/>
      </c>
      <c r="BB390" s="422" t="str">
        <f t="shared" si="125"/>
        <v/>
      </c>
      <c r="BC390" s="422" t="str">
        <f>IF(E390="","",IF(AND(フラグ管理用!F384=2,フラグ管理用!J384=1),IF(OR(U390&lt;&gt;0,V390&lt;&gt;0,W390&lt;&gt;0,X390&lt;&gt;0),"error",""),""))</f>
        <v/>
      </c>
      <c r="BD390" s="422" t="str">
        <f>IF(E390="","",IF(AND(フラグ管理用!K384=1,フラグ管理用!G384=1),IF(OR(S390&lt;&gt;0,T390&lt;&gt;0,W390&lt;&gt;0,X390&lt;&gt;0),"error",""),""))</f>
        <v/>
      </c>
      <c r="BE390" s="422" t="str">
        <f t="shared" si="126"/>
        <v/>
      </c>
      <c r="BF390" s="422" t="str">
        <f t="shared" si="127"/>
        <v/>
      </c>
      <c r="BG390" s="422"/>
      <c r="BH390" s="422" t="str">
        <f t="shared" si="112"/>
        <v/>
      </c>
      <c r="BI390" s="422" t="str">
        <f t="shared" si="113"/>
        <v/>
      </c>
      <c r="BJ390" s="422" t="str">
        <f t="shared" si="114"/>
        <v/>
      </c>
      <c r="BK390" s="422" t="str">
        <f>IF(E390="","",IF(フラグ管理用!AD384=2,IF(AND(フラグ管理用!E384=2,フラグ管理用!AA384=1),"","error"),""))</f>
        <v/>
      </c>
      <c r="BL390" s="422" t="str">
        <f>IF(E390="","",IF(AND(フラグ管理用!E384=1,フラグ管理用!K384=1,H390&lt;&gt;"妊娠出産子育て支援交付金"),"error",""))</f>
        <v/>
      </c>
      <c r="BM390" s="422"/>
      <c r="BN390" s="422" t="str">
        <f t="shared" si="115"/>
        <v/>
      </c>
      <c r="BO390" s="422" t="str">
        <f>IF(E390="","",IF(フラグ管理用!AF384=29,"error",IF(AND(フラグ管理用!AO384="事業始期_通常",フラグ管理用!AF384&lt;17),"error",IF(AND(フラグ管理用!AO384="事業始期_補助",フラグ管理用!AF384&lt;14),"error",""))))</f>
        <v/>
      </c>
      <c r="BP390" s="422" t="str">
        <f t="shared" si="116"/>
        <v/>
      </c>
      <c r="BQ390" s="422" t="str">
        <f>IF(E390="","",IF(AND(フラグ管理用!AP384="事業終期_通常",OR(フラグ管理用!AG384&lt;17,フラグ管理用!AG384&gt;28)),"error",IF(AND(フラグ管理用!AP384="事業終期_基金",フラグ管理用!AG384&lt;17),"error","")))</f>
        <v/>
      </c>
      <c r="BR390" s="422" t="str">
        <f>IF(E390="","",IF(VLOOKUP(AF390,―!$X$2:$Y$30,2,FALSE)&lt;=VLOOKUP(AG390,―!$X$2:$Y$30,2,FALSE),"","error"))</f>
        <v/>
      </c>
      <c r="BS390" s="422" t="str">
        <f t="shared" si="117"/>
        <v/>
      </c>
      <c r="BT390" s="422" t="str">
        <f t="shared" si="118"/>
        <v/>
      </c>
      <c r="BU390" s="422" t="str">
        <f>IF(E390="","",IF(AND(フラグ管理用!AQ384="予算区分_地単_通常",フラグ管理用!AL384&gt;3),"error",IF(AND(フラグ管理用!AQ384="予算区分_地単_検査等",フラグ管理用!AL384&gt;6),"error",IF(AND(フラグ管理用!AQ384="予算区分_補助",フラグ管理用!AL384&lt;7),"error",""))))</f>
        <v/>
      </c>
      <c r="BV390" s="452" t="str">
        <f>フラグ管理用!AW384</f>
        <v/>
      </c>
      <c r="BW390" s="457" t="str">
        <f t="shared" si="119"/>
        <v/>
      </c>
    </row>
    <row r="391" spans="1:75">
      <c r="A391" s="6"/>
      <c r="B391" s="14"/>
      <c r="C391" s="40">
        <v>361</v>
      </c>
      <c r="D391" s="50"/>
      <c r="E391" s="57"/>
      <c r="F391" s="57"/>
      <c r="G391" s="78"/>
      <c r="H391" s="86"/>
      <c r="I391" s="96" t="str">
        <f>IF(E391="補",VLOOKUP(H391,'事業名一覧 '!$A$3:$C$55,3,FALSE),"")</f>
        <v/>
      </c>
      <c r="J391" s="112"/>
      <c r="K391" s="112"/>
      <c r="L391" s="112"/>
      <c r="M391" s="112"/>
      <c r="N391" s="112"/>
      <c r="O391" s="112"/>
      <c r="P391" s="86"/>
      <c r="Q391" s="181" t="str">
        <f t="shared" si="107"/>
        <v/>
      </c>
      <c r="R391" s="194" t="str">
        <f t="shared" si="121"/>
        <v/>
      </c>
      <c r="S391" s="202"/>
      <c r="T391" s="213"/>
      <c r="U391" s="213"/>
      <c r="V391" s="213"/>
      <c r="W391" s="235"/>
      <c r="X391" s="235"/>
      <c r="Y391" s="213"/>
      <c r="Z391" s="213"/>
      <c r="AA391" s="86"/>
      <c r="AB391" s="112"/>
      <c r="AC391" s="112"/>
      <c r="AD391" s="112"/>
      <c r="AE391" s="57"/>
      <c r="AF391" s="57"/>
      <c r="AG391" s="57"/>
      <c r="AH391" s="321"/>
      <c r="AI391" s="321"/>
      <c r="AJ391" s="86"/>
      <c r="AK391" s="86"/>
      <c r="AL391" s="354"/>
      <c r="AM391" s="372"/>
      <c r="AN391" s="381"/>
      <c r="AO391" s="392" t="str">
        <f t="shared" si="108"/>
        <v/>
      </c>
      <c r="AP391" s="397" t="str">
        <f t="shared" si="122"/>
        <v/>
      </c>
      <c r="AQ391" s="402" t="str">
        <f t="shared" si="120"/>
        <v/>
      </c>
      <c r="AR391" s="407" t="str">
        <f>IF(E391="","",IF(AND(フラグ管理用!G385=2,フラグ管理用!F385=1),"error",""))</f>
        <v/>
      </c>
      <c r="AS391" s="407" t="str">
        <f>IF(E391="","",IF(AND(フラグ管理用!G385=2,フラグ管理用!E385=1),"error",""))</f>
        <v/>
      </c>
      <c r="AT391" s="415" t="str">
        <f t="shared" si="123"/>
        <v/>
      </c>
      <c r="AU391" s="422" t="str">
        <f>IF(E391="","",IF(フラグ管理用!AX385=1,"",IF(AND(フラグ管理用!E385=1,フラグ管理用!J385=1),"",IF(AND(フラグ管理用!E385=2,フラグ管理用!F385=1,フラグ管理用!J385=1),"",IF(AND(フラグ管理用!E385=2,フラグ管理用!F385=2,フラグ管理用!G385=1),"",IF(AND(フラグ管理用!E385=2,フラグ管理用!F385=2,フラグ管理用!G385=2,フラグ管理用!K385=1),"","error"))))))</f>
        <v/>
      </c>
      <c r="AV391" s="428" t="str">
        <f t="shared" si="124"/>
        <v/>
      </c>
      <c r="AW391" s="428" t="str">
        <f t="shared" si="109"/>
        <v/>
      </c>
      <c r="AX391" s="428" t="str">
        <f t="shared" si="110"/>
        <v/>
      </c>
      <c r="AY391" s="428" t="str">
        <f>IF(E391="","",IF(AND(フラグ管理用!J385=1,フラグ管理用!O385=1),"",IF(AND(フラグ管理用!K385=1,フラグ管理用!O385&gt;1,フラグ管理用!G385=1),"","error")))</f>
        <v/>
      </c>
      <c r="AZ391" s="428" t="str">
        <f>IF(E391="","",IF(AND(フラグ管理用!O385=10,ISBLANK(P391)=FALSE),"",IF(AND(フラグ管理用!O385&lt;10,ISBLANK(P391)=TRUE),"","error")))</f>
        <v/>
      </c>
      <c r="BA391" s="422" t="str">
        <f t="shared" si="111"/>
        <v/>
      </c>
      <c r="BB391" s="422" t="str">
        <f t="shared" si="125"/>
        <v/>
      </c>
      <c r="BC391" s="422" t="str">
        <f>IF(E391="","",IF(AND(フラグ管理用!F385=2,フラグ管理用!J385=1),IF(OR(U391&lt;&gt;0,V391&lt;&gt;0,W391&lt;&gt;0,X391&lt;&gt;0),"error",""),""))</f>
        <v/>
      </c>
      <c r="BD391" s="422" t="str">
        <f>IF(E391="","",IF(AND(フラグ管理用!K385=1,フラグ管理用!G385=1),IF(OR(S391&lt;&gt;0,T391&lt;&gt;0,W391&lt;&gt;0,X391&lt;&gt;0),"error",""),""))</f>
        <v/>
      </c>
      <c r="BE391" s="422" t="str">
        <f t="shared" si="126"/>
        <v/>
      </c>
      <c r="BF391" s="422" t="str">
        <f t="shared" si="127"/>
        <v/>
      </c>
      <c r="BG391" s="422"/>
      <c r="BH391" s="422" t="str">
        <f t="shared" si="112"/>
        <v/>
      </c>
      <c r="BI391" s="422" t="str">
        <f t="shared" si="113"/>
        <v/>
      </c>
      <c r="BJ391" s="422" t="str">
        <f t="shared" si="114"/>
        <v/>
      </c>
      <c r="BK391" s="422" t="str">
        <f>IF(E391="","",IF(フラグ管理用!AD385=2,IF(AND(フラグ管理用!E385=2,フラグ管理用!AA385=1),"","error"),""))</f>
        <v/>
      </c>
      <c r="BL391" s="422" t="str">
        <f>IF(E391="","",IF(AND(フラグ管理用!E385=1,フラグ管理用!K385=1,H391&lt;&gt;"妊娠出産子育て支援交付金"),"error",""))</f>
        <v/>
      </c>
      <c r="BM391" s="422"/>
      <c r="BN391" s="422" t="str">
        <f t="shared" si="115"/>
        <v/>
      </c>
      <c r="BO391" s="422" t="str">
        <f>IF(E391="","",IF(フラグ管理用!AF385=29,"error",IF(AND(フラグ管理用!AO385="事業始期_通常",フラグ管理用!AF385&lt;17),"error",IF(AND(フラグ管理用!AO385="事業始期_補助",フラグ管理用!AF385&lt;14),"error",""))))</f>
        <v/>
      </c>
      <c r="BP391" s="422" t="str">
        <f t="shared" si="116"/>
        <v/>
      </c>
      <c r="BQ391" s="422" t="str">
        <f>IF(E391="","",IF(AND(フラグ管理用!AP385="事業終期_通常",OR(フラグ管理用!AG385&lt;17,フラグ管理用!AG385&gt;28)),"error",IF(AND(フラグ管理用!AP385="事業終期_基金",フラグ管理用!AG385&lt;17),"error","")))</f>
        <v/>
      </c>
      <c r="BR391" s="422" t="str">
        <f>IF(E391="","",IF(VLOOKUP(AF391,―!$X$2:$Y$30,2,FALSE)&lt;=VLOOKUP(AG391,―!$X$2:$Y$30,2,FALSE),"","error"))</f>
        <v/>
      </c>
      <c r="BS391" s="422" t="str">
        <f t="shared" si="117"/>
        <v/>
      </c>
      <c r="BT391" s="422" t="str">
        <f t="shared" si="118"/>
        <v/>
      </c>
      <c r="BU391" s="422" t="str">
        <f>IF(E391="","",IF(AND(フラグ管理用!AQ385="予算区分_地単_通常",フラグ管理用!AL385&gt;3),"error",IF(AND(フラグ管理用!AQ385="予算区分_地単_検査等",フラグ管理用!AL385&gt;6),"error",IF(AND(フラグ管理用!AQ385="予算区分_補助",フラグ管理用!AL385&lt;7),"error",""))))</f>
        <v/>
      </c>
      <c r="BV391" s="452" t="str">
        <f>フラグ管理用!AW385</f>
        <v/>
      </c>
      <c r="BW391" s="457" t="str">
        <f t="shared" si="119"/>
        <v/>
      </c>
    </row>
    <row r="392" spans="1:75">
      <c r="A392" s="6"/>
      <c r="B392" s="14"/>
      <c r="C392" s="40">
        <v>362</v>
      </c>
      <c r="D392" s="50"/>
      <c r="E392" s="57"/>
      <c r="F392" s="57"/>
      <c r="G392" s="78"/>
      <c r="H392" s="86"/>
      <c r="I392" s="96" t="str">
        <f>IF(E392="補",VLOOKUP(H392,'事業名一覧 '!$A$3:$C$55,3,FALSE),"")</f>
        <v/>
      </c>
      <c r="J392" s="112"/>
      <c r="K392" s="112"/>
      <c r="L392" s="112"/>
      <c r="M392" s="112"/>
      <c r="N392" s="112"/>
      <c r="O392" s="112"/>
      <c r="P392" s="86"/>
      <c r="Q392" s="181" t="str">
        <f t="shared" si="107"/>
        <v/>
      </c>
      <c r="R392" s="194" t="str">
        <f t="shared" si="121"/>
        <v/>
      </c>
      <c r="S392" s="202"/>
      <c r="T392" s="213"/>
      <c r="U392" s="213"/>
      <c r="V392" s="213"/>
      <c r="W392" s="235"/>
      <c r="X392" s="235"/>
      <c r="Y392" s="213"/>
      <c r="Z392" s="213"/>
      <c r="AA392" s="86"/>
      <c r="AB392" s="112"/>
      <c r="AC392" s="112"/>
      <c r="AD392" s="112"/>
      <c r="AE392" s="57"/>
      <c r="AF392" s="57"/>
      <c r="AG392" s="57"/>
      <c r="AH392" s="321"/>
      <c r="AI392" s="321"/>
      <c r="AJ392" s="86"/>
      <c r="AK392" s="86"/>
      <c r="AL392" s="354"/>
      <c r="AM392" s="372"/>
      <c r="AN392" s="381"/>
      <c r="AO392" s="392" t="str">
        <f t="shared" si="108"/>
        <v/>
      </c>
      <c r="AP392" s="397" t="str">
        <f t="shared" si="122"/>
        <v/>
      </c>
      <c r="AQ392" s="402" t="str">
        <f t="shared" si="120"/>
        <v/>
      </c>
      <c r="AR392" s="407" t="str">
        <f>IF(E392="","",IF(AND(フラグ管理用!G386=2,フラグ管理用!F386=1),"error",""))</f>
        <v/>
      </c>
      <c r="AS392" s="407" t="str">
        <f>IF(E392="","",IF(AND(フラグ管理用!G386=2,フラグ管理用!E386=1),"error",""))</f>
        <v/>
      </c>
      <c r="AT392" s="415" t="str">
        <f t="shared" si="123"/>
        <v/>
      </c>
      <c r="AU392" s="422" t="str">
        <f>IF(E392="","",IF(フラグ管理用!AX386=1,"",IF(AND(フラグ管理用!E386=1,フラグ管理用!J386=1),"",IF(AND(フラグ管理用!E386=2,フラグ管理用!F386=1,フラグ管理用!J386=1),"",IF(AND(フラグ管理用!E386=2,フラグ管理用!F386=2,フラグ管理用!G386=1),"",IF(AND(フラグ管理用!E386=2,フラグ管理用!F386=2,フラグ管理用!G386=2,フラグ管理用!K386=1),"","error"))))))</f>
        <v/>
      </c>
      <c r="AV392" s="428" t="str">
        <f t="shared" si="124"/>
        <v/>
      </c>
      <c r="AW392" s="428" t="str">
        <f t="shared" si="109"/>
        <v/>
      </c>
      <c r="AX392" s="428" t="str">
        <f t="shared" si="110"/>
        <v/>
      </c>
      <c r="AY392" s="428" t="str">
        <f>IF(E392="","",IF(AND(フラグ管理用!J386=1,フラグ管理用!O386=1),"",IF(AND(フラグ管理用!K386=1,フラグ管理用!O386&gt;1,フラグ管理用!G386=1),"","error")))</f>
        <v/>
      </c>
      <c r="AZ392" s="428" t="str">
        <f>IF(E392="","",IF(AND(フラグ管理用!O386=10,ISBLANK(P392)=FALSE),"",IF(AND(フラグ管理用!O386&lt;10,ISBLANK(P392)=TRUE),"","error")))</f>
        <v/>
      </c>
      <c r="BA392" s="422" t="str">
        <f t="shared" si="111"/>
        <v/>
      </c>
      <c r="BB392" s="422" t="str">
        <f t="shared" si="125"/>
        <v/>
      </c>
      <c r="BC392" s="422" t="str">
        <f>IF(E392="","",IF(AND(フラグ管理用!F386=2,フラグ管理用!J386=1),IF(OR(U392&lt;&gt;0,V392&lt;&gt;0,W392&lt;&gt;0,X392&lt;&gt;0),"error",""),""))</f>
        <v/>
      </c>
      <c r="BD392" s="422" t="str">
        <f>IF(E392="","",IF(AND(フラグ管理用!K386=1,フラグ管理用!G386=1),IF(OR(S392&lt;&gt;0,T392&lt;&gt;0,W392&lt;&gt;0,X392&lt;&gt;0),"error",""),""))</f>
        <v/>
      </c>
      <c r="BE392" s="422" t="str">
        <f t="shared" si="126"/>
        <v/>
      </c>
      <c r="BF392" s="422" t="str">
        <f t="shared" si="127"/>
        <v/>
      </c>
      <c r="BG392" s="422"/>
      <c r="BH392" s="422" t="str">
        <f t="shared" si="112"/>
        <v/>
      </c>
      <c r="BI392" s="422" t="str">
        <f t="shared" si="113"/>
        <v/>
      </c>
      <c r="BJ392" s="422" t="str">
        <f t="shared" si="114"/>
        <v/>
      </c>
      <c r="BK392" s="422" t="str">
        <f>IF(E392="","",IF(フラグ管理用!AD386=2,IF(AND(フラグ管理用!E386=2,フラグ管理用!AA386=1),"","error"),""))</f>
        <v/>
      </c>
      <c r="BL392" s="422" t="str">
        <f>IF(E392="","",IF(AND(フラグ管理用!E386=1,フラグ管理用!K386=1,H392&lt;&gt;"妊娠出産子育て支援交付金"),"error",""))</f>
        <v/>
      </c>
      <c r="BM392" s="422"/>
      <c r="BN392" s="422" t="str">
        <f t="shared" si="115"/>
        <v/>
      </c>
      <c r="BO392" s="422" t="str">
        <f>IF(E392="","",IF(フラグ管理用!AF386=29,"error",IF(AND(フラグ管理用!AO386="事業始期_通常",フラグ管理用!AF386&lt;17),"error",IF(AND(フラグ管理用!AO386="事業始期_補助",フラグ管理用!AF386&lt;14),"error",""))))</f>
        <v/>
      </c>
      <c r="BP392" s="422" t="str">
        <f t="shared" si="116"/>
        <v/>
      </c>
      <c r="BQ392" s="422" t="str">
        <f>IF(E392="","",IF(AND(フラグ管理用!AP386="事業終期_通常",OR(フラグ管理用!AG386&lt;17,フラグ管理用!AG386&gt;28)),"error",IF(AND(フラグ管理用!AP386="事業終期_基金",フラグ管理用!AG386&lt;17),"error","")))</f>
        <v/>
      </c>
      <c r="BR392" s="422" t="str">
        <f>IF(E392="","",IF(VLOOKUP(AF392,―!$X$2:$Y$30,2,FALSE)&lt;=VLOOKUP(AG392,―!$X$2:$Y$30,2,FALSE),"","error"))</f>
        <v/>
      </c>
      <c r="BS392" s="422" t="str">
        <f t="shared" si="117"/>
        <v/>
      </c>
      <c r="BT392" s="422" t="str">
        <f t="shared" si="118"/>
        <v/>
      </c>
      <c r="BU392" s="422" t="str">
        <f>IF(E392="","",IF(AND(フラグ管理用!AQ386="予算区分_地単_通常",フラグ管理用!AL386&gt;3),"error",IF(AND(フラグ管理用!AQ386="予算区分_地単_検査等",フラグ管理用!AL386&gt;6),"error",IF(AND(フラグ管理用!AQ386="予算区分_補助",フラグ管理用!AL386&lt;7),"error",""))))</f>
        <v/>
      </c>
      <c r="BV392" s="452" t="str">
        <f>フラグ管理用!AW386</f>
        <v/>
      </c>
      <c r="BW392" s="457" t="str">
        <f t="shared" si="119"/>
        <v/>
      </c>
    </row>
    <row r="393" spans="1:75">
      <c r="A393" s="6"/>
      <c r="B393" s="14"/>
      <c r="C393" s="40">
        <v>363</v>
      </c>
      <c r="D393" s="50"/>
      <c r="E393" s="57"/>
      <c r="F393" s="57"/>
      <c r="G393" s="78"/>
      <c r="H393" s="86"/>
      <c r="I393" s="96" t="str">
        <f>IF(E393="補",VLOOKUP(H393,'事業名一覧 '!$A$3:$C$55,3,FALSE),"")</f>
        <v/>
      </c>
      <c r="J393" s="112"/>
      <c r="K393" s="112"/>
      <c r="L393" s="112"/>
      <c r="M393" s="112"/>
      <c r="N393" s="112"/>
      <c r="O393" s="112"/>
      <c r="P393" s="86"/>
      <c r="Q393" s="181" t="str">
        <f t="shared" si="107"/>
        <v/>
      </c>
      <c r="R393" s="194" t="str">
        <f t="shared" si="121"/>
        <v/>
      </c>
      <c r="S393" s="202"/>
      <c r="T393" s="213"/>
      <c r="U393" s="213"/>
      <c r="V393" s="213"/>
      <c r="W393" s="235"/>
      <c r="X393" s="235"/>
      <c r="Y393" s="213"/>
      <c r="Z393" s="213"/>
      <c r="AA393" s="86"/>
      <c r="AB393" s="112"/>
      <c r="AC393" s="112"/>
      <c r="AD393" s="112"/>
      <c r="AE393" s="57"/>
      <c r="AF393" s="57"/>
      <c r="AG393" s="57"/>
      <c r="AH393" s="321"/>
      <c r="AI393" s="321"/>
      <c r="AJ393" s="86"/>
      <c r="AK393" s="86"/>
      <c r="AL393" s="354"/>
      <c r="AM393" s="372"/>
      <c r="AN393" s="381"/>
      <c r="AO393" s="392" t="str">
        <f t="shared" si="108"/>
        <v/>
      </c>
      <c r="AP393" s="397" t="str">
        <f t="shared" si="122"/>
        <v/>
      </c>
      <c r="AQ393" s="402" t="str">
        <f t="shared" si="120"/>
        <v/>
      </c>
      <c r="AR393" s="407" t="str">
        <f>IF(E393="","",IF(AND(フラグ管理用!G387=2,フラグ管理用!F387=1),"error",""))</f>
        <v/>
      </c>
      <c r="AS393" s="407" t="str">
        <f>IF(E393="","",IF(AND(フラグ管理用!G387=2,フラグ管理用!E387=1),"error",""))</f>
        <v/>
      </c>
      <c r="AT393" s="415" t="str">
        <f t="shared" si="123"/>
        <v/>
      </c>
      <c r="AU393" s="422" t="str">
        <f>IF(E393="","",IF(フラグ管理用!AX387=1,"",IF(AND(フラグ管理用!E387=1,フラグ管理用!J387=1),"",IF(AND(フラグ管理用!E387=2,フラグ管理用!F387=1,フラグ管理用!J387=1),"",IF(AND(フラグ管理用!E387=2,フラグ管理用!F387=2,フラグ管理用!G387=1),"",IF(AND(フラグ管理用!E387=2,フラグ管理用!F387=2,フラグ管理用!G387=2,フラグ管理用!K387=1),"","error"))))))</f>
        <v/>
      </c>
      <c r="AV393" s="428" t="str">
        <f t="shared" si="124"/>
        <v/>
      </c>
      <c r="AW393" s="428" t="str">
        <f t="shared" si="109"/>
        <v/>
      </c>
      <c r="AX393" s="428" t="str">
        <f t="shared" si="110"/>
        <v/>
      </c>
      <c r="AY393" s="428" t="str">
        <f>IF(E393="","",IF(AND(フラグ管理用!J387=1,フラグ管理用!O387=1),"",IF(AND(フラグ管理用!K387=1,フラグ管理用!O387&gt;1,フラグ管理用!G387=1),"","error")))</f>
        <v/>
      </c>
      <c r="AZ393" s="428" t="str">
        <f>IF(E393="","",IF(AND(フラグ管理用!O387=10,ISBLANK(P393)=FALSE),"",IF(AND(フラグ管理用!O387&lt;10,ISBLANK(P393)=TRUE),"","error")))</f>
        <v/>
      </c>
      <c r="BA393" s="422" t="str">
        <f t="shared" si="111"/>
        <v/>
      </c>
      <c r="BB393" s="422" t="str">
        <f t="shared" si="125"/>
        <v/>
      </c>
      <c r="BC393" s="422" t="str">
        <f>IF(E393="","",IF(AND(フラグ管理用!F387=2,フラグ管理用!J387=1),IF(OR(U393&lt;&gt;0,V393&lt;&gt;0,W393&lt;&gt;0,X393&lt;&gt;0),"error",""),""))</f>
        <v/>
      </c>
      <c r="BD393" s="422" t="str">
        <f>IF(E393="","",IF(AND(フラグ管理用!K387=1,フラグ管理用!G387=1),IF(OR(S393&lt;&gt;0,T393&lt;&gt;0,W393&lt;&gt;0,X393&lt;&gt;0),"error",""),""))</f>
        <v/>
      </c>
      <c r="BE393" s="422" t="str">
        <f t="shared" si="126"/>
        <v/>
      </c>
      <c r="BF393" s="422" t="str">
        <f t="shared" si="127"/>
        <v/>
      </c>
      <c r="BG393" s="422"/>
      <c r="BH393" s="422" t="str">
        <f t="shared" si="112"/>
        <v/>
      </c>
      <c r="BI393" s="422" t="str">
        <f t="shared" si="113"/>
        <v/>
      </c>
      <c r="BJ393" s="422" t="str">
        <f t="shared" si="114"/>
        <v/>
      </c>
      <c r="BK393" s="422" t="str">
        <f>IF(E393="","",IF(フラグ管理用!AD387=2,IF(AND(フラグ管理用!E387=2,フラグ管理用!AA387=1),"","error"),""))</f>
        <v/>
      </c>
      <c r="BL393" s="422" t="str">
        <f>IF(E393="","",IF(AND(フラグ管理用!E387=1,フラグ管理用!K387=1,H393&lt;&gt;"妊娠出産子育て支援交付金"),"error",""))</f>
        <v/>
      </c>
      <c r="BM393" s="422"/>
      <c r="BN393" s="422" t="str">
        <f t="shared" si="115"/>
        <v/>
      </c>
      <c r="BO393" s="422" t="str">
        <f>IF(E393="","",IF(フラグ管理用!AF387=29,"error",IF(AND(フラグ管理用!AO387="事業始期_通常",フラグ管理用!AF387&lt;17),"error",IF(AND(フラグ管理用!AO387="事業始期_補助",フラグ管理用!AF387&lt;14),"error",""))))</f>
        <v/>
      </c>
      <c r="BP393" s="422" t="str">
        <f t="shared" si="116"/>
        <v/>
      </c>
      <c r="BQ393" s="422" t="str">
        <f>IF(E393="","",IF(AND(フラグ管理用!AP387="事業終期_通常",OR(フラグ管理用!AG387&lt;17,フラグ管理用!AG387&gt;28)),"error",IF(AND(フラグ管理用!AP387="事業終期_基金",フラグ管理用!AG387&lt;17),"error","")))</f>
        <v/>
      </c>
      <c r="BR393" s="422" t="str">
        <f>IF(E393="","",IF(VLOOKUP(AF393,―!$X$2:$Y$30,2,FALSE)&lt;=VLOOKUP(AG393,―!$X$2:$Y$30,2,FALSE),"","error"))</f>
        <v/>
      </c>
      <c r="BS393" s="422" t="str">
        <f t="shared" si="117"/>
        <v/>
      </c>
      <c r="BT393" s="422" t="str">
        <f t="shared" si="118"/>
        <v/>
      </c>
      <c r="BU393" s="422" t="str">
        <f>IF(E393="","",IF(AND(フラグ管理用!AQ387="予算区分_地単_通常",フラグ管理用!AL387&gt;3),"error",IF(AND(フラグ管理用!AQ387="予算区分_地単_検査等",フラグ管理用!AL387&gt;6),"error",IF(AND(フラグ管理用!AQ387="予算区分_補助",フラグ管理用!AL387&lt;7),"error",""))))</f>
        <v/>
      </c>
      <c r="BV393" s="452" t="str">
        <f>フラグ管理用!AW387</f>
        <v/>
      </c>
      <c r="BW393" s="457" t="str">
        <f t="shared" si="119"/>
        <v/>
      </c>
    </row>
    <row r="394" spans="1:75">
      <c r="A394" s="6"/>
      <c r="B394" s="14"/>
      <c r="C394" s="40">
        <v>364</v>
      </c>
      <c r="D394" s="50"/>
      <c r="E394" s="57"/>
      <c r="F394" s="57"/>
      <c r="G394" s="78"/>
      <c r="H394" s="86"/>
      <c r="I394" s="96" t="str">
        <f>IF(E394="補",VLOOKUP(H394,'事業名一覧 '!$A$3:$C$55,3,FALSE),"")</f>
        <v/>
      </c>
      <c r="J394" s="112"/>
      <c r="K394" s="112"/>
      <c r="L394" s="112"/>
      <c r="M394" s="112"/>
      <c r="N394" s="112"/>
      <c r="O394" s="112"/>
      <c r="P394" s="86"/>
      <c r="Q394" s="181" t="str">
        <f t="shared" si="107"/>
        <v/>
      </c>
      <c r="R394" s="194" t="str">
        <f t="shared" si="121"/>
        <v/>
      </c>
      <c r="S394" s="202"/>
      <c r="T394" s="213"/>
      <c r="U394" s="213"/>
      <c r="V394" s="213"/>
      <c r="W394" s="235"/>
      <c r="X394" s="235"/>
      <c r="Y394" s="213"/>
      <c r="Z394" s="213"/>
      <c r="AA394" s="86"/>
      <c r="AB394" s="112"/>
      <c r="AC394" s="112"/>
      <c r="AD394" s="112"/>
      <c r="AE394" s="57"/>
      <c r="AF394" s="57"/>
      <c r="AG394" s="57"/>
      <c r="AH394" s="321"/>
      <c r="AI394" s="321"/>
      <c r="AJ394" s="86"/>
      <c r="AK394" s="86"/>
      <c r="AL394" s="354"/>
      <c r="AM394" s="372"/>
      <c r="AN394" s="381"/>
      <c r="AO394" s="392" t="str">
        <f t="shared" si="108"/>
        <v/>
      </c>
      <c r="AP394" s="397" t="str">
        <f t="shared" si="122"/>
        <v/>
      </c>
      <c r="AQ394" s="402" t="str">
        <f t="shared" si="120"/>
        <v/>
      </c>
      <c r="AR394" s="407" t="str">
        <f>IF(E394="","",IF(AND(フラグ管理用!G388=2,フラグ管理用!F388=1),"error",""))</f>
        <v/>
      </c>
      <c r="AS394" s="407" t="str">
        <f>IF(E394="","",IF(AND(フラグ管理用!G388=2,フラグ管理用!E388=1),"error",""))</f>
        <v/>
      </c>
      <c r="AT394" s="415" t="str">
        <f t="shared" si="123"/>
        <v/>
      </c>
      <c r="AU394" s="422" t="str">
        <f>IF(E394="","",IF(フラグ管理用!AX388=1,"",IF(AND(フラグ管理用!E388=1,フラグ管理用!J388=1),"",IF(AND(フラグ管理用!E388=2,フラグ管理用!F388=1,フラグ管理用!J388=1),"",IF(AND(フラグ管理用!E388=2,フラグ管理用!F388=2,フラグ管理用!G388=1),"",IF(AND(フラグ管理用!E388=2,フラグ管理用!F388=2,フラグ管理用!G388=2,フラグ管理用!K388=1),"","error"))))))</f>
        <v/>
      </c>
      <c r="AV394" s="428" t="str">
        <f t="shared" si="124"/>
        <v/>
      </c>
      <c r="AW394" s="428" t="str">
        <f t="shared" si="109"/>
        <v/>
      </c>
      <c r="AX394" s="428" t="str">
        <f t="shared" si="110"/>
        <v/>
      </c>
      <c r="AY394" s="428" t="str">
        <f>IF(E394="","",IF(AND(フラグ管理用!J388=1,フラグ管理用!O388=1),"",IF(AND(フラグ管理用!K388=1,フラグ管理用!O388&gt;1,フラグ管理用!G388=1),"","error")))</f>
        <v/>
      </c>
      <c r="AZ394" s="428" t="str">
        <f>IF(E394="","",IF(AND(フラグ管理用!O388=10,ISBLANK(P394)=FALSE),"",IF(AND(フラグ管理用!O388&lt;10,ISBLANK(P394)=TRUE),"","error")))</f>
        <v/>
      </c>
      <c r="BA394" s="422" t="str">
        <f t="shared" si="111"/>
        <v/>
      </c>
      <c r="BB394" s="422" t="str">
        <f t="shared" si="125"/>
        <v/>
      </c>
      <c r="BC394" s="422" t="str">
        <f>IF(E394="","",IF(AND(フラグ管理用!F388=2,フラグ管理用!J388=1),IF(OR(U394&lt;&gt;0,V394&lt;&gt;0,W394&lt;&gt;0,X394&lt;&gt;0),"error",""),""))</f>
        <v/>
      </c>
      <c r="BD394" s="422" t="str">
        <f>IF(E394="","",IF(AND(フラグ管理用!K388=1,フラグ管理用!G388=1),IF(OR(S394&lt;&gt;0,T394&lt;&gt;0,W394&lt;&gt;0,X394&lt;&gt;0),"error",""),""))</f>
        <v/>
      </c>
      <c r="BE394" s="422" t="str">
        <f t="shared" si="126"/>
        <v/>
      </c>
      <c r="BF394" s="422" t="str">
        <f t="shared" si="127"/>
        <v/>
      </c>
      <c r="BG394" s="422"/>
      <c r="BH394" s="422" t="str">
        <f t="shared" si="112"/>
        <v/>
      </c>
      <c r="BI394" s="422" t="str">
        <f t="shared" si="113"/>
        <v/>
      </c>
      <c r="BJ394" s="422" t="str">
        <f t="shared" si="114"/>
        <v/>
      </c>
      <c r="BK394" s="422" t="str">
        <f>IF(E394="","",IF(フラグ管理用!AD388=2,IF(AND(フラグ管理用!E388=2,フラグ管理用!AA388=1),"","error"),""))</f>
        <v/>
      </c>
      <c r="BL394" s="422" t="str">
        <f>IF(E394="","",IF(AND(フラグ管理用!E388=1,フラグ管理用!K388=1,H394&lt;&gt;"妊娠出産子育て支援交付金"),"error",""))</f>
        <v/>
      </c>
      <c r="BM394" s="422"/>
      <c r="BN394" s="422" t="str">
        <f t="shared" si="115"/>
        <v/>
      </c>
      <c r="BO394" s="422" t="str">
        <f>IF(E394="","",IF(フラグ管理用!AF388=29,"error",IF(AND(フラグ管理用!AO388="事業始期_通常",フラグ管理用!AF388&lt;17),"error",IF(AND(フラグ管理用!AO388="事業始期_補助",フラグ管理用!AF388&lt;14),"error",""))))</f>
        <v/>
      </c>
      <c r="BP394" s="422" t="str">
        <f t="shared" si="116"/>
        <v/>
      </c>
      <c r="BQ394" s="422" t="str">
        <f>IF(E394="","",IF(AND(フラグ管理用!AP388="事業終期_通常",OR(フラグ管理用!AG388&lt;17,フラグ管理用!AG388&gt;28)),"error",IF(AND(フラグ管理用!AP388="事業終期_基金",フラグ管理用!AG388&lt;17),"error","")))</f>
        <v/>
      </c>
      <c r="BR394" s="422" t="str">
        <f>IF(E394="","",IF(VLOOKUP(AF394,―!$X$2:$Y$30,2,FALSE)&lt;=VLOOKUP(AG394,―!$X$2:$Y$30,2,FALSE),"","error"))</f>
        <v/>
      </c>
      <c r="BS394" s="422" t="str">
        <f t="shared" si="117"/>
        <v/>
      </c>
      <c r="BT394" s="422" t="str">
        <f t="shared" si="118"/>
        <v/>
      </c>
      <c r="BU394" s="422" t="str">
        <f>IF(E394="","",IF(AND(フラグ管理用!AQ388="予算区分_地単_通常",フラグ管理用!AL388&gt;3),"error",IF(AND(フラグ管理用!AQ388="予算区分_地単_検査等",フラグ管理用!AL388&gt;6),"error",IF(AND(フラグ管理用!AQ388="予算区分_補助",フラグ管理用!AL388&lt;7),"error",""))))</f>
        <v/>
      </c>
      <c r="BV394" s="452" t="str">
        <f>フラグ管理用!AW388</f>
        <v/>
      </c>
      <c r="BW394" s="457" t="str">
        <f t="shared" si="119"/>
        <v/>
      </c>
    </row>
    <row r="395" spans="1:75">
      <c r="A395" s="6"/>
      <c r="B395" s="14"/>
      <c r="C395" s="40">
        <v>365</v>
      </c>
      <c r="D395" s="50"/>
      <c r="E395" s="57"/>
      <c r="F395" s="57"/>
      <c r="G395" s="78"/>
      <c r="H395" s="86"/>
      <c r="I395" s="96" t="str">
        <f>IF(E395="補",VLOOKUP(H395,'事業名一覧 '!$A$3:$C$55,3,FALSE),"")</f>
        <v/>
      </c>
      <c r="J395" s="112"/>
      <c r="K395" s="112"/>
      <c r="L395" s="112"/>
      <c r="M395" s="112"/>
      <c r="N395" s="112"/>
      <c r="O395" s="112"/>
      <c r="P395" s="86"/>
      <c r="Q395" s="181" t="str">
        <f t="shared" si="107"/>
        <v/>
      </c>
      <c r="R395" s="194" t="str">
        <f t="shared" si="121"/>
        <v/>
      </c>
      <c r="S395" s="202"/>
      <c r="T395" s="213"/>
      <c r="U395" s="213"/>
      <c r="V395" s="213"/>
      <c r="W395" s="235"/>
      <c r="X395" s="235"/>
      <c r="Y395" s="213"/>
      <c r="Z395" s="213"/>
      <c r="AA395" s="86"/>
      <c r="AB395" s="112"/>
      <c r="AC395" s="112"/>
      <c r="AD395" s="112"/>
      <c r="AE395" s="57"/>
      <c r="AF395" s="57"/>
      <c r="AG395" s="57"/>
      <c r="AH395" s="321"/>
      <c r="AI395" s="321"/>
      <c r="AJ395" s="86"/>
      <c r="AK395" s="86"/>
      <c r="AL395" s="354"/>
      <c r="AM395" s="372"/>
      <c r="AN395" s="381"/>
      <c r="AO395" s="392" t="str">
        <f t="shared" si="108"/>
        <v/>
      </c>
      <c r="AP395" s="397" t="str">
        <f t="shared" si="122"/>
        <v/>
      </c>
      <c r="AQ395" s="402" t="str">
        <f t="shared" si="120"/>
        <v/>
      </c>
      <c r="AR395" s="407" t="str">
        <f>IF(E395="","",IF(AND(フラグ管理用!G389=2,フラグ管理用!F389=1),"error",""))</f>
        <v/>
      </c>
      <c r="AS395" s="407" t="str">
        <f>IF(E395="","",IF(AND(フラグ管理用!G389=2,フラグ管理用!E389=1),"error",""))</f>
        <v/>
      </c>
      <c r="AT395" s="415" t="str">
        <f t="shared" si="123"/>
        <v/>
      </c>
      <c r="AU395" s="422" t="str">
        <f>IF(E395="","",IF(フラグ管理用!AX389=1,"",IF(AND(フラグ管理用!E389=1,フラグ管理用!J389=1),"",IF(AND(フラグ管理用!E389=2,フラグ管理用!F389=1,フラグ管理用!J389=1),"",IF(AND(フラグ管理用!E389=2,フラグ管理用!F389=2,フラグ管理用!G389=1),"",IF(AND(フラグ管理用!E389=2,フラグ管理用!F389=2,フラグ管理用!G389=2,フラグ管理用!K389=1),"","error"))))))</f>
        <v/>
      </c>
      <c r="AV395" s="428" t="str">
        <f t="shared" si="124"/>
        <v/>
      </c>
      <c r="AW395" s="428" t="str">
        <f t="shared" si="109"/>
        <v/>
      </c>
      <c r="AX395" s="428" t="str">
        <f t="shared" si="110"/>
        <v/>
      </c>
      <c r="AY395" s="428" t="str">
        <f>IF(E395="","",IF(AND(フラグ管理用!J389=1,フラグ管理用!O389=1),"",IF(AND(フラグ管理用!K389=1,フラグ管理用!O389&gt;1,フラグ管理用!G389=1),"","error")))</f>
        <v/>
      </c>
      <c r="AZ395" s="428" t="str">
        <f>IF(E395="","",IF(AND(フラグ管理用!O389=10,ISBLANK(P395)=FALSE),"",IF(AND(フラグ管理用!O389&lt;10,ISBLANK(P395)=TRUE),"","error")))</f>
        <v/>
      </c>
      <c r="BA395" s="422" t="str">
        <f t="shared" si="111"/>
        <v/>
      </c>
      <c r="BB395" s="422" t="str">
        <f t="shared" si="125"/>
        <v/>
      </c>
      <c r="BC395" s="422" t="str">
        <f>IF(E395="","",IF(AND(フラグ管理用!F389=2,フラグ管理用!J389=1),IF(OR(U395&lt;&gt;0,V395&lt;&gt;0,W395&lt;&gt;0,X395&lt;&gt;0),"error",""),""))</f>
        <v/>
      </c>
      <c r="BD395" s="422" t="str">
        <f>IF(E395="","",IF(AND(フラグ管理用!K389=1,フラグ管理用!G389=1),IF(OR(S395&lt;&gt;0,T395&lt;&gt;0,W395&lt;&gt;0,X395&lt;&gt;0),"error",""),""))</f>
        <v/>
      </c>
      <c r="BE395" s="422" t="str">
        <f t="shared" si="126"/>
        <v/>
      </c>
      <c r="BF395" s="422" t="str">
        <f t="shared" si="127"/>
        <v/>
      </c>
      <c r="BG395" s="422"/>
      <c r="BH395" s="422" t="str">
        <f t="shared" si="112"/>
        <v/>
      </c>
      <c r="BI395" s="422" t="str">
        <f t="shared" si="113"/>
        <v/>
      </c>
      <c r="BJ395" s="422" t="str">
        <f t="shared" si="114"/>
        <v/>
      </c>
      <c r="BK395" s="422" t="str">
        <f>IF(E395="","",IF(フラグ管理用!AD389=2,IF(AND(フラグ管理用!E389=2,フラグ管理用!AA389=1),"","error"),""))</f>
        <v/>
      </c>
      <c r="BL395" s="422" t="str">
        <f>IF(E395="","",IF(AND(フラグ管理用!E389=1,フラグ管理用!K389=1,H395&lt;&gt;"妊娠出産子育て支援交付金"),"error",""))</f>
        <v/>
      </c>
      <c r="BM395" s="422"/>
      <c r="BN395" s="422" t="str">
        <f t="shared" si="115"/>
        <v/>
      </c>
      <c r="BO395" s="422" t="str">
        <f>IF(E395="","",IF(フラグ管理用!AF389=29,"error",IF(AND(フラグ管理用!AO389="事業始期_通常",フラグ管理用!AF389&lt;17),"error",IF(AND(フラグ管理用!AO389="事業始期_補助",フラグ管理用!AF389&lt;14),"error",""))))</f>
        <v/>
      </c>
      <c r="BP395" s="422" t="str">
        <f t="shared" si="116"/>
        <v/>
      </c>
      <c r="BQ395" s="422" t="str">
        <f>IF(E395="","",IF(AND(フラグ管理用!AP389="事業終期_通常",OR(フラグ管理用!AG389&lt;17,フラグ管理用!AG389&gt;28)),"error",IF(AND(フラグ管理用!AP389="事業終期_基金",フラグ管理用!AG389&lt;17),"error","")))</f>
        <v/>
      </c>
      <c r="BR395" s="422" t="str">
        <f>IF(E395="","",IF(VLOOKUP(AF395,―!$X$2:$Y$30,2,FALSE)&lt;=VLOOKUP(AG395,―!$X$2:$Y$30,2,FALSE),"","error"))</f>
        <v/>
      </c>
      <c r="BS395" s="422" t="str">
        <f t="shared" si="117"/>
        <v/>
      </c>
      <c r="BT395" s="422" t="str">
        <f t="shared" si="118"/>
        <v/>
      </c>
      <c r="BU395" s="422" t="str">
        <f>IF(E395="","",IF(AND(フラグ管理用!AQ389="予算区分_地単_通常",フラグ管理用!AL389&gt;3),"error",IF(AND(フラグ管理用!AQ389="予算区分_地単_検査等",フラグ管理用!AL389&gt;6),"error",IF(AND(フラグ管理用!AQ389="予算区分_補助",フラグ管理用!AL389&lt;7),"error",""))))</f>
        <v/>
      </c>
      <c r="BV395" s="452" t="str">
        <f>フラグ管理用!AW389</f>
        <v/>
      </c>
      <c r="BW395" s="457" t="str">
        <f t="shared" si="119"/>
        <v/>
      </c>
    </row>
    <row r="396" spans="1:75">
      <c r="A396" s="6"/>
      <c r="B396" s="14"/>
      <c r="C396" s="40">
        <v>366</v>
      </c>
      <c r="D396" s="50"/>
      <c r="E396" s="57"/>
      <c r="F396" s="57"/>
      <c r="G396" s="78"/>
      <c r="H396" s="86"/>
      <c r="I396" s="96" t="str">
        <f>IF(E396="補",VLOOKUP(H396,'事業名一覧 '!$A$3:$C$55,3,FALSE),"")</f>
        <v/>
      </c>
      <c r="J396" s="112"/>
      <c r="K396" s="112"/>
      <c r="L396" s="112"/>
      <c r="M396" s="112"/>
      <c r="N396" s="112"/>
      <c r="O396" s="112"/>
      <c r="P396" s="86"/>
      <c r="Q396" s="181" t="str">
        <f t="shared" si="107"/>
        <v/>
      </c>
      <c r="R396" s="194" t="str">
        <f t="shared" si="121"/>
        <v/>
      </c>
      <c r="S396" s="202"/>
      <c r="T396" s="213"/>
      <c r="U396" s="213"/>
      <c r="V396" s="213"/>
      <c r="W396" s="235"/>
      <c r="X396" s="235"/>
      <c r="Y396" s="213"/>
      <c r="Z396" s="213"/>
      <c r="AA396" s="86"/>
      <c r="AB396" s="112"/>
      <c r="AC396" s="112"/>
      <c r="AD396" s="112"/>
      <c r="AE396" s="57"/>
      <c r="AF396" s="57"/>
      <c r="AG396" s="57"/>
      <c r="AH396" s="321"/>
      <c r="AI396" s="321"/>
      <c r="AJ396" s="86"/>
      <c r="AK396" s="86"/>
      <c r="AL396" s="354"/>
      <c r="AM396" s="372"/>
      <c r="AN396" s="381"/>
      <c r="AO396" s="392" t="str">
        <f t="shared" si="108"/>
        <v/>
      </c>
      <c r="AP396" s="397" t="str">
        <f t="shared" si="122"/>
        <v/>
      </c>
      <c r="AQ396" s="402" t="str">
        <f t="shared" si="120"/>
        <v/>
      </c>
      <c r="AR396" s="407" t="str">
        <f>IF(E396="","",IF(AND(フラグ管理用!G390=2,フラグ管理用!F390=1),"error",""))</f>
        <v/>
      </c>
      <c r="AS396" s="407" t="str">
        <f>IF(E396="","",IF(AND(フラグ管理用!G390=2,フラグ管理用!E390=1),"error",""))</f>
        <v/>
      </c>
      <c r="AT396" s="415" t="str">
        <f t="shared" si="123"/>
        <v/>
      </c>
      <c r="AU396" s="422" t="str">
        <f>IF(E396="","",IF(フラグ管理用!AX390=1,"",IF(AND(フラグ管理用!E390=1,フラグ管理用!J390=1),"",IF(AND(フラグ管理用!E390=2,フラグ管理用!F390=1,フラグ管理用!J390=1),"",IF(AND(フラグ管理用!E390=2,フラグ管理用!F390=2,フラグ管理用!G390=1),"",IF(AND(フラグ管理用!E390=2,フラグ管理用!F390=2,フラグ管理用!G390=2,フラグ管理用!K390=1),"","error"))))))</f>
        <v/>
      </c>
      <c r="AV396" s="428" t="str">
        <f t="shared" si="124"/>
        <v/>
      </c>
      <c r="AW396" s="428" t="str">
        <f t="shared" si="109"/>
        <v/>
      </c>
      <c r="AX396" s="428" t="str">
        <f t="shared" si="110"/>
        <v/>
      </c>
      <c r="AY396" s="428" t="str">
        <f>IF(E396="","",IF(AND(フラグ管理用!J390=1,フラグ管理用!O390=1),"",IF(AND(フラグ管理用!K390=1,フラグ管理用!O390&gt;1,フラグ管理用!G390=1),"","error")))</f>
        <v/>
      </c>
      <c r="AZ396" s="428" t="str">
        <f>IF(E396="","",IF(AND(フラグ管理用!O390=10,ISBLANK(P396)=FALSE),"",IF(AND(フラグ管理用!O390&lt;10,ISBLANK(P396)=TRUE),"","error")))</f>
        <v/>
      </c>
      <c r="BA396" s="422" t="str">
        <f t="shared" si="111"/>
        <v/>
      </c>
      <c r="BB396" s="422" t="str">
        <f t="shared" si="125"/>
        <v/>
      </c>
      <c r="BC396" s="422" t="str">
        <f>IF(E396="","",IF(AND(フラグ管理用!F390=2,フラグ管理用!J390=1),IF(OR(U396&lt;&gt;0,V396&lt;&gt;0,W396&lt;&gt;0,X396&lt;&gt;0),"error",""),""))</f>
        <v/>
      </c>
      <c r="BD396" s="422" t="str">
        <f>IF(E396="","",IF(AND(フラグ管理用!K390=1,フラグ管理用!G390=1),IF(OR(S396&lt;&gt;0,T396&lt;&gt;0,W396&lt;&gt;0,X396&lt;&gt;0),"error",""),""))</f>
        <v/>
      </c>
      <c r="BE396" s="422" t="str">
        <f t="shared" si="126"/>
        <v/>
      </c>
      <c r="BF396" s="422" t="str">
        <f t="shared" si="127"/>
        <v/>
      </c>
      <c r="BG396" s="422"/>
      <c r="BH396" s="422" t="str">
        <f t="shared" si="112"/>
        <v/>
      </c>
      <c r="BI396" s="422" t="str">
        <f t="shared" si="113"/>
        <v/>
      </c>
      <c r="BJ396" s="422" t="str">
        <f t="shared" si="114"/>
        <v/>
      </c>
      <c r="BK396" s="422" t="str">
        <f>IF(E396="","",IF(フラグ管理用!AD390=2,IF(AND(フラグ管理用!E390=2,フラグ管理用!AA390=1),"","error"),""))</f>
        <v/>
      </c>
      <c r="BL396" s="422" t="str">
        <f>IF(E396="","",IF(AND(フラグ管理用!E390=1,フラグ管理用!K390=1,H396&lt;&gt;"妊娠出産子育て支援交付金"),"error",""))</f>
        <v/>
      </c>
      <c r="BM396" s="422"/>
      <c r="BN396" s="422" t="str">
        <f t="shared" si="115"/>
        <v/>
      </c>
      <c r="BO396" s="422" t="str">
        <f>IF(E396="","",IF(フラグ管理用!AF390=29,"error",IF(AND(フラグ管理用!AO390="事業始期_通常",フラグ管理用!AF390&lt;17),"error",IF(AND(フラグ管理用!AO390="事業始期_補助",フラグ管理用!AF390&lt;14),"error",""))))</f>
        <v/>
      </c>
      <c r="BP396" s="422" t="str">
        <f t="shared" si="116"/>
        <v/>
      </c>
      <c r="BQ396" s="422" t="str">
        <f>IF(E396="","",IF(AND(フラグ管理用!AP390="事業終期_通常",OR(フラグ管理用!AG390&lt;17,フラグ管理用!AG390&gt;28)),"error",IF(AND(フラグ管理用!AP390="事業終期_基金",フラグ管理用!AG390&lt;17),"error","")))</f>
        <v/>
      </c>
      <c r="BR396" s="422" t="str">
        <f>IF(E396="","",IF(VLOOKUP(AF396,―!$X$2:$Y$30,2,FALSE)&lt;=VLOOKUP(AG396,―!$X$2:$Y$30,2,FALSE),"","error"))</f>
        <v/>
      </c>
      <c r="BS396" s="422" t="str">
        <f t="shared" si="117"/>
        <v/>
      </c>
      <c r="BT396" s="422" t="str">
        <f t="shared" si="118"/>
        <v/>
      </c>
      <c r="BU396" s="422" t="str">
        <f>IF(E396="","",IF(AND(フラグ管理用!AQ390="予算区分_地単_通常",フラグ管理用!AL390&gt;3),"error",IF(AND(フラグ管理用!AQ390="予算区分_地単_検査等",フラグ管理用!AL390&gt;6),"error",IF(AND(フラグ管理用!AQ390="予算区分_補助",フラグ管理用!AL390&lt;7),"error",""))))</f>
        <v/>
      </c>
      <c r="BV396" s="452" t="str">
        <f>フラグ管理用!AW390</f>
        <v/>
      </c>
      <c r="BW396" s="457" t="str">
        <f t="shared" si="119"/>
        <v/>
      </c>
    </row>
    <row r="397" spans="1:75">
      <c r="A397" s="6"/>
      <c r="B397" s="14"/>
      <c r="C397" s="40">
        <v>367</v>
      </c>
      <c r="D397" s="50"/>
      <c r="E397" s="57"/>
      <c r="F397" s="57"/>
      <c r="G397" s="78"/>
      <c r="H397" s="86"/>
      <c r="I397" s="96" t="str">
        <f>IF(E397="補",VLOOKUP(H397,'事業名一覧 '!$A$3:$C$55,3,FALSE),"")</f>
        <v/>
      </c>
      <c r="J397" s="112"/>
      <c r="K397" s="112"/>
      <c r="L397" s="112"/>
      <c r="M397" s="112"/>
      <c r="N397" s="112"/>
      <c r="O397" s="112"/>
      <c r="P397" s="86"/>
      <c r="Q397" s="181" t="str">
        <f t="shared" si="107"/>
        <v/>
      </c>
      <c r="R397" s="194" t="str">
        <f t="shared" si="121"/>
        <v/>
      </c>
      <c r="S397" s="202"/>
      <c r="T397" s="213"/>
      <c r="U397" s="213"/>
      <c r="V397" s="213"/>
      <c r="W397" s="235"/>
      <c r="X397" s="235"/>
      <c r="Y397" s="213"/>
      <c r="Z397" s="213"/>
      <c r="AA397" s="86"/>
      <c r="AB397" s="112"/>
      <c r="AC397" s="112"/>
      <c r="AD397" s="112"/>
      <c r="AE397" s="57"/>
      <c r="AF397" s="57"/>
      <c r="AG397" s="57"/>
      <c r="AH397" s="321"/>
      <c r="AI397" s="321"/>
      <c r="AJ397" s="86"/>
      <c r="AK397" s="86"/>
      <c r="AL397" s="354"/>
      <c r="AM397" s="372"/>
      <c r="AN397" s="381"/>
      <c r="AO397" s="392" t="str">
        <f t="shared" si="108"/>
        <v/>
      </c>
      <c r="AP397" s="397" t="str">
        <f t="shared" si="122"/>
        <v/>
      </c>
      <c r="AQ397" s="402" t="str">
        <f t="shared" si="120"/>
        <v/>
      </c>
      <c r="AR397" s="407" t="str">
        <f>IF(E397="","",IF(AND(フラグ管理用!G391=2,フラグ管理用!F391=1),"error",""))</f>
        <v/>
      </c>
      <c r="AS397" s="407" t="str">
        <f>IF(E397="","",IF(AND(フラグ管理用!G391=2,フラグ管理用!E391=1),"error",""))</f>
        <v/>
      </c>
      <c r="AT397" s="415" t="str">
        <f t="shared" si="123"/>
        <v/>
      </c>
      <c r="AU397" s="422" t="str">
        <f>IF(E397="","",IF(フラグ管理用!AX391=1,"",IF(AND(フラグ管理用!E391=1,フラグ管理用!J391=1),"",IF(AND(フラグ管理用!E391=2,フラグ管理用!F391=1,フラグ管理用!J391=1),"",IF(AND(フラグ管理用!E391=2,フラグ管理用!F391=2,フラグ管理用!G391=1),"",IF(AND(フラグ管理用!E391=2,フラグ管理用!F391=2,フラグ管理用!G391=2,フラグ管理用!K391=1),"","error"))))))</f>
        <v/>
      </c>
      <c r="AV397" s="428" t="str">
        <f t="shared" si="124"/>
        <v/>
      </c>
      <c r="AW397" s="428" t="str">
        <f t="shared" si="109"/>
        <v/>
      </c>
      <c r="AX397" s="428" t="str">
        <f t="shared" si="110"/>
        <v/>
      </c>
      <c r="AY397" s="428" t="str">
        <f>IF(E397="","",IF(AND(フラグ管理用!J391=1,フラグ管理用!O391=1),"",IF(AND(フラグ管理用!K391=1,フラグ管理用!O391&gt;1,フラグ管理用!G391=1),"","error")))</f>
        <v/>
      </c>
      <c r="AZ397" s="428" t="str">
        <f>IF(E397="","",IF(AND(フラグ管理用!O391=10,ISBLANK(P397)=FALSE),"",IF(AND(フラグ管理用!O391&lt;10,ISBLANK(P397)=TRUE),"","error")))</f>
        <v/>
      </c>
      <c r="BA397" s="422" t="str">
        <f t="shared" si="111"/>
        <v/>
      </c>
      <c r="BB397" s="422" t="str">
        <f t="shared" si="125"/>
        <v/>
      </c>
      <c r="BC397" s="422" t="str">
        <f>IF(E397="","",IF(AND(フラグ管理用!F391=2,フラグ管理用!J391=1),IF(OR(U397&lt;&gt;0,V397&lt;&gt;0,W397&lt;&gt;0,X397&lt;&gt;0),"error",""),""))</f>
        <v/>
      </c>
      <c r="BD397" s="422" t="str">
        <f>IF(E397="","",IF(AND(フラグ管理用!K391=1,フラグ管理用!G391=1),IF(OR(S397&lt;&gt;0,T397&lt;&gt;0,W397&lt;&gt;0,X397&lt;&gt;0),"error",""),""))</f>
        <v/>
      </c>
      <c r="BE397" s="422" t="str">
        <f t="shared" si="126"/>
        <v/>
      </c>
      <c r="BF397" s="422" t="str">
        <f t="shared" si="127"/>
        <v/>
      </c>
      <c r="BG397" s="422"/>
      <c r="BH397" s="422" t="str">
        <f t="shared" si="112"/>
        <v/>
      </c>
      <c r="BI397" s="422" t="str">
        <f t="shared" si="113"/>
        <v/>
      </c>
      <c r="BJ397" s="422" t="str">
        <f t="shared" si="114"/>
        <v/>
      </c>
      <c r="BK397" s="422" t="str">
        <f>IF(E397="","",IF(フラグ管理用!AD391=2,IF(AND(フラグ管理用!E391=2,フラグ管理用!AA391=1),"","error"),""))</f>
        <v/>
      </c>
      <c r="BL397" s="422" t="str">
        <f>IF(E397="","",IF(AND(フラグ管理用!E391=1,フラグ管理用!K391=1,H397&lt;&gt;"妊娠出産子育て支援交付金"),"error",""))</f>
        <v/>
      </c>
      <c r="BM397" s="422"/>
      <c r="BN397" s="422" t="str">
        <f t="shared" si="115"/>
        <v/>
      </c>
      <c r="BO397" s="422" t="str">
        <f>IF(E397="","",IF(フラグ管理用!AF391=29,"error",IF(AND(フラグ管理用!AO391="事業始期_通常",フラグ管理用!AF391&lt;17),"error",IF(AND(フラグ管理用!AO391="事業始期_補助",フラグ管理用!AF391&lt;14),"error",""))))</f>
        <v/>
      </c>
      <c r="BP397" s="422" t="str">
        <f t="shared" si="116"/>
        <v/>
      </c>
      <c r="BQ397" s="422" t="str">
        <f>IF(E397="","",IF(AND(フラグ管理用!AP391="事業終期_通常",OR(フラグ管理用!AG391&lt;17,フラグ管理用!AG391&gt;28)),"error",IF(AND(フラグ管理用!AP391="事業終期_基金",フラグ管理用!AG391&lt;17),"error","")))</f>
        <v/>
      </c>
      <c r="BR397" s="422" t="str">
        <f>IF(E397="","",IF(VLOOKUP(AF397,―!$X$2:$Y$30,2,FALSE)&lt;=VLOOKUP(AG397,―!$X$2:$Y$30,2,FALSE),"","error"))</f>
        <v/>
      </c>
      <c r="BS397" s="422" t="str">
        <f t="shared" si="117"/>
        <v/>
      </c>
      <c r="BT397" s="422" t="str">
        <f t="shared" si="118"/>
        <v/>
      </c>
      <c r="BU397" s="422" t="str">
        <f>IF(E397="","",IF(AND(フラグ管理用!AQ391="予算区分_地単_通常",フラグ管理用!AL391&gt;3),"error",IF(AND(フラグ管理用!AQ391="予算区分_地単_検査等",フラグ管理用!AL391&gt;6),"error",IF(AND(フラグ管理用!AQ391="予算区分_補助",フラグ管理用!AL391&lt;7),"error",""))))</f>
        <v/>
      </c>
      <c r="BV397" s="452" t="str">
        <f>フラグ管理用!AW391</f>
        <v/>
      </c>
      <c r="BW397" s="457" t="str">
        <f t="shared" si="119"/>
        <v/>
      </c>
    </row>
    <row r="398" spans="1:75">
      <c r="A398" s="6"/>
      <c r="B398" s="14"/>
      <c r="C398" s="40">
        <v>368</v>
      </c>
      <c r="D398" s="50"/>
      <c r="E398" s="57"/>
      <c r="F398" s="57"/>
      <c r="G398" s="78"/>
      <c r="H398" s="86"/>
      <c r="I398" s="96" t="str">
        <f>IF(E398="補",VLOOKUP(H398,'事業名一覧 '!$A$3:$C$55,3,FALSE),"")</f>
        <v/>
      </c>
      <c r="J398" s="112"/>
      <c r="K398" s="112"/>
      <c r="L398" s="112"/>
      <c r="M398" s="112"/>
      <c r="N398" s="112"/>
      <c r="O398" s="112"/>
      <c r="P398" s="86"/>
      <c r="Q398" s="181" t="str">
        <f t="shared" si="107"/>
        <v/>
      </c>
      <c r="R398" s="194" t="str">
        <f t="shared" si="121"/>
        <v/>
      </c>
      <c r="S398" s="202"/>
      <c r="T398" s="213"/>
      <c r="U398" s="213"/>
      <c r="V398" s="213"/>
      <c r="W398" s="235"/>
      <c r="X398" s="235"/>
      <c r="Y398" s="213"/>
      <c r="Z398" s="213"/>
      <c r="AA398" s="86"/>
      <c r="AB398" s="112"/>
      <c r="AC398" s="112"/>
      <c r="AD398" s="112"/>
      <c r="AE398" s="57"/>
      <c r="AF398" s="57"/>
      <c r="AG398" s="57"/>
      <c r="AH398" s="321"/>
      <c r="AI398" s="321"/>
      <c r="AJ398" s="86"/>
      <c r="AK398" s="86"/>
      <c r="AL398" s="354"/>
      <c r="AM398" s="372"/>
      <c r="AN398" s="381"/>
      <c r="AO398" s="392" t="str">
        <f t="shared" si="108"/>
        <v/>
      </c>
      <c r="AP398" s="397" t="str">
        <f t="shared" si="122"/>
        <v/>
      </c>
      <c r="AQ398" s="402" t="str">
        <f t="shared" si="120"/>
        <v/>
      </c>
      <c r="AR398" s="407" t="str">
        <f>IF(E398="","",IF(AND(フラグ管理用!G392=2,フラグ管理用!F392=1),"error",""))</f>
        <v/>
      </c>
      <c r="AS398" s="407" t="str">
        <f>IF(E398="","",IF(AND(フラグ管理用!G392=2,フラグ管理用!E392=1),"error",""))</f>
        <v/>
      </c>
      <c r="AT398" s="415" t="str">
        <f t="shared" si="123"/>
        <v/>
      </c>
      <c r="AU398" s="422" t="str">
        <f>IF(E398="","",IF(フラグ管理用!AX392=1,"",IF(AND(フラグ管理用!E392=1,フラグ管理用!J392=1),"",IF(AND(フラグ管理用!E392=2,フラグ管理用!F392=1,フラグ管理用!J392=1),"",IF(AND(フラグ管理用!E392=2,フラグ管理用!F392=2,フラグ管理用!G392=1),"",IF(AND(フラグ管理用!E392=2,フラグ管理用!F392=2,フラグ管理用!G392=2,フラグ管理用!K392=1),"","error"))))))</f>
        <v/>
      </c>
      <c r="AV398" s="428" t="str">
        <f t="shared" si="124"/>
        <v/>
      </c>
      <c r="AW398" s="428" t="str">
        <f t="shared" si="109"/>
        <v/>
      </c>
      <c r="AX398" s="428" t="str">
        <f t="shared" si="110"/>
        <v/>
      </c>
      <c r="AY398" s="428" t="str">
        <f>IF(E398="","",IF(AND(フラグ管理用!J392=1,フラグ管理用!O392=1),"",IF(AND(フラグ管理用!K392=1,フラグ管理用!O392&gt;1,フラグ管理用!G392=1),"","error")))</f>
        <v/>
      </c>
      <c r="AZ398" s="428" t="str">
        <f>IF(E398="","",IF(AND(フラグ管理用!O392=10,ISBLANK(P398)=FALSE),"",IF(AND(フラグ管理用!O392&lt;10,ISBLANK(P398)=TRUE),"","error")))</f>
        <v/>
      </c>
      <c r="BA398" s="422" t="str">
        <f t="shared" si="111"/>
        <v/>
      </c>
      <c r="BB398" s="422" t="str">
        <f t="shared" si="125"/>
        <v/>
      </c>
      <c r="BC398" s="422" t="str">
        <f>IF(E398="","",IF(AND(フラグ管理用!F392=2,フラグ管理用!J392=1),IF(OR(U398&lt;&gt;0,V398&lt;&gt;0,W398&lt;&gt;0,X398&lt;&gt;0),"error",""),""))</f>
        <v/>
      </c>
      <c r="BD398" s="422" t="str">
        <f>IF(E398="","",IF(AND(フラグ管理用!K392=1,フラグ管理用!G392=1),IF(OR(S398&lt;&gt;0,T398&lt;&gt;0,W398&lt;&gt;0,X398&lt;&gt;0),"error",""),""))</f>
        <v/>
      </c>
      <c r="BE398" s="422" t="str">
        <f t="shared" si="126"/>
        <v/>
      </c>
      <c r="BF398" s="422" t="str">
        <f t="shared" si="127"/>
        <v/>
      </c>
      <c r="BG398" s="422"/>
      <c r="BH398" s="422" t="str">
        <f t="shared" si="112"/>
        <v/>
      </c>
      <c r="BI398" s="422" t="str">
        <f t="shared" si="113"/>
        <v/>
      </c>
      <c r="BJ398" s="422" t="str">
        <f t="shared" si="114"/>
        <v/>
      </c>
      <c r="BK398" s="422" t="str">
        <f>IF(E398="","",IF(フラグ管理用!AD392=2,IF(AND(フラグ管理用!E392=2,フラグ管理用!AA392=1),"","error"),""))</f>
        <v/>
      </c>
      <c r="BL398" s="422" t="str">
        <f>IF(E398="","",IF(AND(フラグ管理用!E392=1,フラグ管理用!K392=1,H398&lt;&gt;"妊娠出産子育て支援交付金"),"error",""))</f>
        <v/>
      </c>
      <c r="BM398" s="422"/>
      <c r="BN398" s="422" t="str">
        <f t="shared" si="115"/>
        <v/>
      </c>
      <c r="BO398" s="422" t="str">
        <f>IF(E398="","",IF(フラグ管理用!AF392=29,"error",IF(AND(フラグ管理用!AO392="事業始期_通常",フラグ管理用!AF392&lt;17),"error",IF(AND(フラグ管理用!AO392="事業始期_補助",フラグ管理用!AF392&lt;14),"error",""))))</f>
        <v/>
      </c>
      <c r="BP398" s="422" t="str">
        <f t="shared" si="116"/>
        <v/>
      </c>
      <c r="BQ398" s="422" t="str">
        <f>IF(E398="","",IF(AND(フラグ管理用!AP392="事業終期_通常",OR(フラグ管理用!AG392&lt;17,フラグ管理用!AG392&gt;28)),"error",IF(AND(フラグ管理用!AP392="事業終期_基金",フラグ管理用!AG392&lt;17),"error","")))</f>
        <v/>
      </c>
      <c r="BR398" s="422" t="str">
        <f>IF(E398="","",IF(VLOOKUP(AF398,―!$X$2:$Y$30,2,FALSE)&lt;=VLOOKUP(AG398,―!$X$2:$Y$30,2,FALSE),"","error"))</f>
        <v/>
      </c>
      <c r="BS398" s="422" t="str">
        <f t="shared" si="117"/>
        <v/>
      </c>
      <c r="BT398" s="422" t="str">
        <f t="shared" si="118"/>
        <v/>
      </c>
      <c r="BU398" s="422" t="str">
        <f>IF(E398="","",IF(AND(フラグ管理用!AQ392="予算区分_地単_通常",フラグ管理用!AL392&gt;3),"error",IF(AND(フラグ管理用!AQ392="予算区分_地単_検査等",フラグ管理用!AL392&gt;6),"error",IF(AND(フラグ管理用!AQ392="予算区分_補助",フラグ管理用!AL392&lt;7),"error",""))))</f>
        <v/>
      </c>
      <c r="BV398" s="452" t="str">
        <f>フラグ管理用!AW392</f>
        <v/>
      </c>
      <c r="BW398" s="457" t="str">
        <f t="shared" si="119"/>
        <v/>
      </c>
    </row>
    <row r="399" spans="1:75">
      <c r="A399" s="6"/>
      <c r="B399" s="14"/>
      <c r="C399" s="40">
        <v>369</v>
      </c>
      <c r="D399" s="50"/>
      <c r="E399" s="57"/>
      <c r="F399" s="57"/>
      <c r="G399" s="78"/>
      <c r="H399" s="86"/>
      <c r="I399" s="96" t="str">
        <f>IF(E399="補",VLOOKUP(H399,'事業名一覧 '!$A$3:$C$55,3,FALSE),"")</f>
        <v/>
      </c>
      <c r="J399" s="112"/>
      <c r="K399" s="112"/>
      <c r="L399" s="112"/>
      <c r="M399" s="112"/>
      <c r="N399" s="112"/>
      <c r="O399" s="112"/>
      <c r="P399" s="86"/>
      <c r="Q399" s="181" t="str">
        <f t="shared" si="107"/>
        <v/>
      </c>
      <c r="R399" s="194" t="str">
        <f t="shared" si="121"/>
        <v/>
      </c>
      <c r="S399" s="202"/>
      <c r="T399" s="213"/>
      <c r="U399" s="213"/>
      <c r="V399" s="213"/>
      <c r="W399" s="235"/>
      <c r="X399" s="235"/>
      <c r="Y399" s="213"/>
      <c r="Z399" s="213"/>
      <c r="AA399" s="86"/>
      <c r="AB399" s="112"/>
      <c r="AC399" s="112"/>
      <c r="AD399" s="112"/>
      <c r="AE399" s="57"/>
      <c r="AF399" s="57"/>
      <c r="AG399" s="57"/>
      <c r="AH399" s="321"/>
      <c r="AI399" s="321"/>
      <c r="AJ399" s="86"/>
      <c r="AK399" s="86"/>
      <c r="AL399" s="354"/>
      <c r="AM399" s="372"/>
      <c r="AN399" s="381"/>
      <c r="AO399" s="392" t="str">
        <f t="shared" si="108"/>
        <v/>
      </c>
      <c r="AP399" s="397" t="str">
        <f t="shared" si="122"/>
        <v/>
      </c>
      <c r="AQ399" s="402" t="str">
        <f t="shared" si="120"/>
        <v/>
      </c>
      <c r="AR399" s="407" t="str">
        <f>IF(E399="","",IF(AND(フラグ管理用!G393=2,フラグ管理用!F393=1),"error",""))</f>
        <v/>
      </c>
      <c r="AS399" s="407" t="str">
        <f>IF(E399="","",IF(AND(フラグ管理用!G393=2,フラグ管理用!E393=1),"error",""))</f>
        <v/>
      </c>
      <c r="AT399" s="415" t="str">
        <f t="shared" si="123"/>
        <v/>
      </c>
      <c r="AU399" s="422" t="str">
        <f>IF(E399="","",IF(フラグ管理用!AX393=1,"",IF(AND(フラグ管理用!E393=1,フラグ管理用!J393=1),"",IF(AND(フラグ管理用!E393=2,フラグ管理用!F393=1,フラグ管理用!J393=1),"",IF(AND(フラグ管理用!E393=2,フラグ管理用!F393=2,フラグ管理用!G393=1),"",IF(AND(フラグ管理用!E393=2,フラグ管理用!F393=2,フラグ管理用!G393=2,フラグ管理用!K393=1),"","error"))))))</f>
        <v/>
      </c>
      <c r="AV399" s="428" t="str">
        <f t="shared" si="124"/>
        <v/>
      </c>
      <c r="AW399" s="428" t="str">
        <f t="shared" si="109"/>
        <v/>
      </c>
      <c r="AX399" s="428" t="str">
        <f t="shared" si="110"/>
        <v/>
      </c>
      <c r="AY399" s="428" t="str">
        <f>IF(E399="","",IF(AND(フラグ管理用!J393=1,フラグ管理用!O393=1),"",IF(AND(フラグ管理用!K393=1,フラグ管理用!O393&gt;1,フラグ管理用!G393=1),"","error")))</f>
        <v/>
      </c>
      <c r="AZ399" s="428" t="str">
        <f>IF(E399="","",IF(AND(フラグ管理用!O393=10,ISBLANK(P399)=FALSE),"",IF(AND(フラグ管理用!O393&lt;10,ISBLANK(P399)=TRUE),"","error")))</f>
        <v/>
      </c>
      <c r="BA399" s="422" t="str">
        <f t="shared" si="111"/>
        <v/>
      </c>
      <c r="BB399" s="422" t="str">
        <f t="shared" si="125"/>
        <v/>
      </c>
      <c r="BC399" s="422" t="str">
        <f>IF(E399="","",IF(AND(フラグ管理用!F393=2,フラグ管理用!J393=1),IF(OR(U399&lt;&gt;0,V399&lt;&gt;0,W399&lt;&gt;0,X399&lt;&gt;0),"error",""),""))</f>
        <v/>
      </c>
      <c r="BD399" s="422" t="str">
        <f>IF(E399="","",IF(AND(フラグ管理用!K393=1,フラグ管理用!G393=1),IF(OR(S399&lt;&gt;0,T399&lt;&gt;0,W399&lt;&gt;0,X399&lt;&gt;0),"error",""),""))</f>
        <v/>
      </c>
      <c r="BE399" s="422" t="str">
        <f t="shared" si="126"/>
        <v/>
      </c>
      <c r="BF399" s="422" t="str">
        <f t="shared" si="127"/>
        <v/>
      </c>
      <c r="BG399" s="422"/>
      <c r="BH399" s="422" t="str">
        <f t="shared" si="112"/>
        <v/>
      </c>
      <c r="BI399" s="422" t="str">
        <f t="shared" si="113"/>
        <v/>
      </c>
      <c r="BJ399" s="422" t="str">
        <f t="shared" si="114"/>
        <v/>
      </c>
      <c r="BK399" s="422" t="str">
        <f>IF(E399="","",IF(フラグ管理用!AD393=2,IF(AND(フラグ管理用!E393=2,フラグ管理用!AA393=1),"","error"),""))</f>
        <v/>
      </c>
      <c r="BL399" s="422" t="str">
        <f>IF(E399="","",IF(AND(フラグ管理用!E393=1,フラグ管理用!K393=1,H399&lt;&gt;"妊娠出産子育て支援交付金"),"error",""))</f>
        <v/>
      </c>
      <c r="BM399" s="422"/>
      <c r="BN399" s="422" t="str">
        <f t="shared" si="115"/>
        <v/>
      </c>
      <c r="BO399" s="422" t="str">
        <f>IF(E399="","",IF(フラグ管理用!AF393=29,"error",IF(AND(フラグ管理用!AO393="事業始期_通常",フラグ管理用!AF393&lt;17),"error",IF(AND(フラグ管理用!AO393="事業始期_補助",フラグ管理用!AF393&lt;14),"error",""))))</f>
        <v/>
      </c>
      <c r="BP399" s="422" t="str">
        <f t="shared" si="116"/>
        <v/>
      </c>
      <c r="BQ399" s="422" t="str">
        <f>IF(E399="","",IF(AND(フラグ管理用!AP393="事業終期_通常",OR(フラグ管理用!AG393&lt;17,フラグ管理用!AG393&gt;28)),"error",IF(AND(フラグ管理用!AP393="事業終期_基金",フラグ管理用!AG393&lt;17),"error","")))</f>
        <v/>
      </c>
      <c r="BR399" s="422" t="str">
        <f>IF(E399="","",IF(VLOOKUP(AF399,―!$X$2:$Y$30,2,FALSE)&lt;=VLOOKUP(AG399,―!$X$2:$Y$30,2,FALSE),"","error"))</f>
        <v/>
      </c>
      <c r="BS399" s="422" t="str">
        <f t="shared" si="117"/>
        <v/>
      </c>
      <c r="BT399" s="422" t="str">
        <f t="shared" si="118"/>
        <v/>
      </c>
      <c r="BU399" s="422" t="str">
        <f>IF(E399="","",IF(AND(フラグ管理用!AQ393="予算区分_地単_通常",フラグ管理用!AL393&gt;3),"error",IF(AND(フラグ管理用!AQ393="予算区分_地単_検査等",フラグ管理用!AL393&gt;6),"error",IF(AND(フラグ管理用!AQ393="予算区分_補助",フラグ管理用!AL393&lt;7),"error",""))))</f>
        <v/>
      </c>
      <c r="BV399" s="452" t="str">
        <f>フラグ管理用!AW393</f>
        <v/>
      </c>
      <c r="BW399" s="457" t="str">
        <f t="shared" si="119"/>
        <v/>
      </c>
    </row>
    <row r="400" spans="1:75">
      <c r="A400" s="6"/>
      <c r="B400" s="14"/>
      <c r="C400" s="40">
        <v>370</v>
      </c>
      <c r="D400" s="50"/>
      <c r="E400" s="57"/>
      <c r="F400" s="57"/>
      <c r="G400" s="78"/>
      <c r="H400" s="86"/>
      <c r="I400" s="96" t="str">
        <f>IF(E400="補",VLOOKUP(H400,'事業名一覧 '!$A$3:$C$55,3,FALSE),"")</f>
        <v/>
      </c>
      <c r="J400" s="112"/>
      <c r="K400" s="112"/>
      <c r="L400" s="112"/>
      <c r="M400" s="112"/>
      <c r="N400" s="112"/>
      <c r="O400" s="112"/>
      <c r="P400" s="86"/>
      <c r="Q400" s="181" t="str">
        <f t="shared" si="107"/>
        <v/>
      </c>
      <c r="R400" s="194" t="str">
        <f t="shared" si="121"/>
        <v/>
      </c>
      <c r="S400" s="202"/>
      <c r="T400" s="213"/>
      <c r="U400" s="213"/>
      <c r="V400" s="213"/>
      <c r="W400" s="235"/>
      <c r="X400" s="235"/>
      <c r="Y400" s="213"/>
      <c r="Z400" s="213"/>
      <c r="AA400" s="86"/>
      <c r="AB400" s="112"/>
      <c r="AC400" s="112"/>
      <c r="AD400" s="112"/>
      <c r="AE400" s="57"/>
      <c r="AF400" s="57"/>
      <c r="AG400" s="57"/>
      <c r="AH400" s="321"/>
      <c r="AI400" s="321"/>
      <c r="AJ400" s="86"/>
      <c r="AK400" s="86"/>
      <c r="AL400" s="354"/>
      <c r="AM400" s="372"/>
      <c r="AN400" s="381"/>
      <c r="AO400" s="392" t="str">
        <f t="shared" si="108"/>
        <v/>
      </c>
      <c r="AP400" s="397" t="str">
        <f t="shared" si="122"/>
        <v/>
      </c>
      <c r="AQ400" s="402" t="str">
        <f t="shared" si="120"/>
        <v/>
      </c>
      <c r="AR400" s="407" t="str">
        <f>IF(E400="","",IF(AND(フラグ管理用!G394=2,フラグ管理用!F394=1),"error",""))</f>
        <v/>
      </c>
      <c r="AS400" s="407" t="str">
        <f>IF(E400="","",IF(AND(フラグ管理用!G394=2,フラグ管理用!E394=1),"error",""))</f>
        <v/>
      </c>
      <c r="AT400" s="415" t="str">
        <f t="shared" si="123"/>
        <v/>
      </c>
      <c r="AU400" s="422" t="str">
        <f>IF(E400="","",IF(フラグ管理用!AX394=1,"",IF(AND(フラグ管理用!E394=1,フラグ管理用!J394=1),"",IF(AND(フラグ管理用!E394=2,フラグ管理用!F394=1,フラグ管理用!J394=1),"",IF(AND(フラグ管理用!E394=2,フラグ管理用!F394=2,フラグ管理用!G394=1),"",IF(AND(フラグ管理用!E394=2,フラグ管理用!F394=2,フラグ管理用!G394=2,フラグ管理用!K394=1),"","error"))))))</f>
        <v/>
      </c>
      <c r="AV400" s="428" t="str">
        <f t="shared" si="124"/>
        <v/>
      </c>
      <c r="AW400" s="428" t="str">
        <f t="shared" si="109"/>
        <v/>
      </c>
      <c r="AX400" s="428" t="str">
        <f t="shared" si="110"/>
        <v/>
      </c>
      <c r="AY400" s="428" t="str">
        <f>IF(E400="","",IF(AND(フラグ管理用!J394=1,フラグ管理用!O394=1),"",IF(AND(フラグ管理用!K394=1,フラグ管理用!O394&gt;1,フラグ管理用!G394=1),"","error")))</f>
        <v/>
      </c>
      <c r="AZ400" s="428" t="str">
        <f>IF(E400="","",IF(AND(フラグ管理用!O394=10,ISBLANK(P400)=FALSE),"",IF(AND(フラグ管理用!O394&lt;10,ISBLANK(P400)=TRUE),"","error")))</f>
        <v/>
      </c>
      <c r="BA400" s="422" t="str">
        <f t="shared" si="111"/>
        <v/>
      </c>
      <c r="BB400" s="422" t="str">
        <f t="shared" si="125"/>
        <v/>
      </c>
      <c r="BC400" s="422" t="str">
        <f>IF(E400="","",IF(AND(フラグ管理用!F394=2,フラグ管理用!J394=1),IF(OR(U400&lt;&gt;0,V400&lt;&gt;0,W400&lt;&gt;0,X400&lt;&gt;0),"error",""),""))</f>
        <v/>
      </c>
      <c r="BD400" s="422" t="str">
        <f>IF(E400="","",IF(AND(フラグ管理用!K394=1,フラグ管理用!G394=1),IF(OR(S400&lt;&gt;0,T400&lt;&gt;0,W400&lt;&gt;0,X400&lt;&gt;0),"error",""),""))</f>
        <v/>
      </c>
      <c r="BE400" s="422" t="str">
        <f t="shared" si="126"/>
        <v/>
      </c>
      <c r="BF400" s="422" t="str">
        <f t="shared" si="127"/>
        <v/>
      </c>
      <c r="BG400" s="422"/>
      <c r="BH400" s="422" t="str">
        <f t="shared" si="112"/>
        <v/>
      </c>
      <c r="BI400" s="422" t="str">
        <f t="shared" si="113"/>
        <v/>
      </c>
      <c r="BJ400" s="422" t="str">
        <f t="shared" si="114"/>
        <v/>
      </c>
      <c r="BK400" s="422" t="str">
        <f>IF(E400="","",IF(フラグ管理用!AD394=2,IF(AND(フラグ管理用!E394=2,フラグ管理用!AA394=1),"","error"),""))</f>
        <v/>
      </c>
      <c r="BL400" s="422" t="str">
        <f>IF(E400="","",IF(AND(フラグ管理用!E394=1,フラグ管理用!K394=1,H400&lt;&gt;"妊娠出産子育て支援交付金"),"error",""))</f>
        <v/>
      </c>
      <c r="BM400" s="422"/>
      <c r="BN400" s="422" t="str">
        <f t="shared" si="115"/>
        <v/>
      </c>
      <c r="BO400" s="422" t="str">
        <f>IF(E400="","",IF(フラグ管理用!AF394=29,"error",IF(AND(フラグ管理用!AO394="事業始期_通常",フラグ管理用!AF394&lt;17),"error",IF(AND(フラグ管理用!AO394="事業始期_補助",フラグ管理用!AF394&lt;14),"error",""))))</f>
        <v/>
      </c>
      <c r="BP400" s="422" t="str">
        <f t="shared" si="116"/>
        <v/>
      </c>
      <c r="BQ400" s="422" t="str">
        <f>IF(E400="","",IF(AND(フラグ管理用!AP394="事業終期_通常",OR(フラグ管理用!AG394&lt;17,フラグ管理用!AG394&gt;28)),"error",IF(AND(フラグ管理用!AP394="事業終期_基金",フラグ管理用!AG394&lt;17),"error","")))</f>
        <v/>
      </c>
      <c r="BR400" s="422" t="str">
        <f>IF(E400="","",IF(VLOOKUP(AF400,―!$X$2:$Y$30,2,FALSE)&lt;=VLOOKUP(AG400,―!$X$2:$Y$30,2,FALSE),"","error"))</f>
        <v/>
      </c>
      <c r="BS400" s="422" t="str">
        <f t="shared" si="117"/>
        <v/>
      </c>
      <c r="BT400" s="422" t="str">
        <f t="shared" si="118"/>
        <v/>
      </c>
      <c r="BU400" s="422" t="str">
        <f>IF(E400="","",IF(AND(フラグ管理用!AQ394="予算区分_地単_通常",フラグ管理用!AL394&gt;3),"error",IF(AND(フラグ管理用!AQ394="予算区分_地単_検査等",フラグ管理用!AL394&gt;6),"error",IF(AND(フラグ管理用!AQ394="予算区分_補助",フラグ管理用!AL394&lt;7),"error",""))))</f>
        <v/>
      </c>
      <c r="BV400" s="452" t="str">
        <f>フラグ管理用!AW394</f>
        <v/>
      </c>
      <c r="BW400" s="457" t="str">
        <f t="shared" si="119"/>
        <v/>
      </c>
    </row>
    <row r="401" spans="1:75">
      <c r="A401" s="6"/>
      <c r="B401" s="14"/>
      <c r="C401" s="40">
        <v>371</v>
      </c>
      <c r="D401" s="50"/>
      <c r="E401" s="57"/>
      <c r="F401" s="57"/>
      <c r="G401" s="78"/>
      <c r="H401" s="86"/>
      <c r="I401" s="96" t="str">
        <f>IF(E401="補",VLOOKUP(H401,'事業名一覧 '!$A$3:$C$55,3,FALSE),"")</f>
        <v/>
      </c>
      <c r="J401" s="112"/>
      <c r="K401" s="112"/>
      <c r="L401" s="112"/>
      <c r="M401" s="112"/>
      <c r="N401" s="112"/>
      <c r="O401" s="112"/>
      <c r="P401" s="86"/>
      <c r="Q401" s="181" t="str">
        <f t="shared" si="107"/>
        <v/>
      </c>
      <c r="R401" s="194" t="str">
        <f t="shared" si="121"/>
        <v/>
      </c>
      <c r="S401" s="202"/>
      <c r="T401" s="213"/>
      <c r="U401" s="213"/>
      <c r="V401" s="213"/>
      <c r="W401" s="235"/>
      <c r="X401" s="235"/>
      <c r="Y401" s="213"/>
      <c r="Z401" s="213"/>
      <c r="AA401" s="86"/>
      <c r="AB401" s="112"/>
      <c r="AC401" s="112"/>
      <c r="AD401" s="112"/>
      <c r="AE401" s="57"/>
      <c r="AF401" s="57"/>
      <c r="AG401" s="57"/>
      <c r="AH401" s="321"/>
      <c r="AI401" s="321"/>
      <c r="AJ401" s="86"/>
      <c r="AK401" s="86"/>
      <c r="AL401" s="354"/>
      <c r="AM401" s="372"/>
      <c r="AN401" s="381"/>
      <c r="AO401" s="392" t="str">
        <f t="shared" si="108"/>
        <v/>
      </c>
      <c r="AP401" s="397" t="str">
        <f t="shared" si="122"/>
        <v/>
      </c>
      <c r="AQ401" s="402" t="str">
        <f t="shared" si="120"/>
        <v/>
      </c>
      <c r="AR401" s="407" t="str">
        <f>IF(E401="","",IF(AND(フラグ管理用!G395=2,フラグ管理用!F395=1),"error",""))</f>
        <v/>
      </c>
      <c r="AS401" s="407" t="str">
        <f>IF(E401="","",IF(AND(フラグ管理用!G395=2,フラグ管理用!E395=1),"error",""))</f>
        <v/>
      </c>
      <c r="AT401" s="415" t="str">
        <f t="shared" si="123"/>
        <v/>
      </c>
      <c r="AU401" s="422" t="str">
        <f>IF(E401="","",IF(フラグ管理用!AX395=1,"",IF(AND(フラグ管理用!E395=1,フラグ管理用!J395=1),"",IF(AND(フラグ管理用!E395=2,フラグ管理用!F395=1,フラグ管理用!J395=1),"",IF(AND(フラグ管理用!E395=2,フラグ管理用!F395=2,フラグ管理用!G395=1),"",IF(AND(フラグ管理用!E395=2,フラグ管理用!F395=2,フラグ管理用!G395=2,フラグ管理用!K395=1),"","error"))))))</f>
        <v/>
      </c>
      <c r="AV401" s="428" t="str">
        <f t="shared" si="124"/>
        <v/>
      </c>
      <c r="AW401" s="428" t="str">
        <f t="shared" si="109"/>
        <v/>
      </c>
      <c r="AX401" s="428" t="str">
        <f t="shared" si="110"/>
        <v/>
      </c>
      <c r="AY401" s="428" t="str">
        <f>IF(E401="","",IF(AND(フラグ管理用!J395=1,フラグ管理用!O395=1),"",IF(AND(フラグ管理用!K395=1,フラグ管理用!O395&gt;1,フラグ管理用!G395=1),"","error")))</f>
        <v/>
      </c>
      <c r="AZ401" s="428" t="str">
        <f>IF(E401="","",IF(AND(フラグ管理用!O395=10,ISBLANK(P401)=FALSE),"",IF(AND(フラグ管理用!O395&lt;10,ISBLANK(P401)=TRUE),"","error")))</f>
        <v/>
      </c>
      <c r="BA401" s="422" t="str">
        <f t="shared" si="111"/>
        <v/>
      </c>
      <c r="BB401" s="422" t="str">
        <f t="shared" si="125"/>
        <v/>
      </c>
      <c r="BC401" s="422" t="str">
        <f>IF(E401="","",IF(AND(フラグ管理用!F395=2,フラグ管理用!J395=1),IF(OR(U401&lt;&gt;0,V401&lt;&gt;0,W401&lt;&gt;0,X401&lt;&gt;0),"error",""),""))</f>
        <v/>
      </c>
      <c r="BD401" s="422" t="str">
        <f>IF(E401="","",IF(AND(フラグ管理用!K395=1,フラグ管理用!G395=1),IF(OR(S401&lt;&gt;0,T401&lt;&gt;0,W401&lt;&gt;0,X401&lt;&gt;0),"error",""),""))</f>
        <v/>
      </c>
      <c r="BE401" s="422" t="str">
        <f t="shared" si="126"/>
        <v/>
      </c>
      <c r="BF401" s="422" t="str">
        <f t="shared" si="127"/>
        <v/>
      </c>
      <c r="BG401" s="422"/>
      <c r="BH401" s="422" t="str">
        <f t="shared" si="112"/>
        <v/>
      </c>
      <c r="BI401" s="422" t="str">
        <f t="shared" si="113"/>
        <v/>
      </c>
      <c r="BJ401" s="422" t="str">
        <f t="shared" si="114"/>
        <v/>
      </c>
      <c r="BK401" s="422" t="str">
        <f>IF(E401="","",IF(フラグ管理用!AD395=2,IF(AND(フラグ管理用!E395=2,フラグ管理用!AA395=1),"","error"),""))</f>
        <v/>
      </c>
      <c r="BL401" s="422" t="str">
        <f>IF(E401="","",IF(AND(フラグ管理用!E395=1,フラグ管理用!K395=1,H401&lt;&gt;"妊娠出産子育て支援交付金"),"error",""))</f>
        <v/>
      </c>
      <c r="BM401" s="422"/>
      <c r="BN401" s="422" t="str">
        <f t="shared" si="115"/>
        <v/>
      </c>
      <c r="BO401" s="422" t="str">
        <f>IF(E401="","",IF(フラグ管理用!AF395=29,"error",IF(AND(フラグ管理用!AO395="事業始期_通常",フラグ管理用!AF395&lt;17),"error",IF(AND(フラグ管理用!AO395="事業始期_補助",フラグ管理用!AF395&lt;14),"error",""))))</f>
        <v/>
      </c>
      <c r="BP401" s="422" t="str">
        <f t="shared" si="116"/>
        <v/>
      </c>
      <c r="BQ401" s="422" t="str">
        <f>IF(E401="","",IF(AND(フラグ管理用!AP395="事業終期_通常",OR(フラグ管理用!AG395&lt;17,フラグ管理用!AG395&gt;28)),"error",IF(AND(フラグ管理用!AP395="事業終期_基金",フラグ管理用!AG395&lt;17),"error","")))</f>
        <v/>
      </c>
      <c r="BR401" s="422" t="str">
        <f>IF(E401="","",IF(VLOOKUP(AF401,―!$X$2:$Y$30,2,FALSE)&lt;=VLOOKUP(AG401,―!$X$2:$Y$30,2,FALSE),"","error"))</f>
        <v/>
      </c>
      <c r="BS401" s="422" t="str">
        <f t="shared" si="117"/>
        <v/>
      </c>
      <c r="BT401" s="422" t="str">
        <f t="shared" si="118"/>
        <v/>
      </c>
      <c r="BU401" s="422" t="str">
        <f>IF(E401="","",IF(AND(フラグ管理用!AQ395="予算区分_地単_通常",フラグ管理用!AL395&gt;3),"error",IF(AND(フラグ管理用!AQ395="予算区分_地単_検査等",フラグ管理用!AL395&gt;6),"error",IF(AND(フラグ管理用!AQ395="予算区分_補助",フラグ管理用!AL395&lt;7),"error",""))))</f>
        <v/>
      </c>
      <c r="BV401" s="452" t="str">
        <f>フラグ管理用!AW395</f>
        <v/>
      </c>
      <c r="BW401" s="457" t="str">
        <f t="shared" si="119"/>
        <v/>
      </c>
    </row>
    <row r="402" spans="1:75">
      <c r="A402" s="6"/>
      <c r="B402" s="14"/>
      <c r="C402" s="40">
        <v>372</v>
      </c>
      <c r="D402" s="50"/>
      <c r="E402" s="57"/>
      <c r="F402" s="57"/>
      <c r="G402" s="78"/>
      <c r="H402" s="86"/>
      <c r="I402" s="96" t="str">
        <f>IF(E402="補",VLOOKUP(H402,'事業名一覧 '!$A$3:$C$55,3,FALSE),"")</f>
        <v/>
      </c>
      <c r="J402" s="112"/>
      <c r="K402" s="112"/>
      <c r="L402" s="112"/>
      <c r="M402" s="112"/>
      <c r="N402" s="112"/>
      <c r="O402" s="112"/>
      <c r="P402" s="86"/>
      <c r="Q402" s="181" t="str">
        <f t="shared" si="107"/>
        <v/>
      </c>
      <c r="R402" s="194" t="str">
        <f t="shared" si="121"/>
        <v/>
      </c>
      <c r="S402" s="202"/>
      <c r="T402" s="213"/>
      <c r="U402" s="213"/>
      <c r="V402" s="213"/>
      <c r="W402" s="235"/>
      <c r="X402" s="235"/>
      <c r="Y402" s="213"/>
      <c r="Z402" s="213"/>
      <c r="AA402" s="86"/>
      <c r="AB402" s="112"/>
      <c r="AC402" s="112"/>
      <c r="AD402" s="112"/>
      <c r="AE402" s="57"/>
      <c r="AF402" s="57"/>
      <c r="AG402" s="57"/>
      <c r="AH402" s="321"/>
      <c r="AI402" s="321"/>
      <c r="AJ402" s="86"/>
      <c r="AK402" s="86"/>
      <c r="AL402" s="354"/>
      <c r="AM402" s="372"/>
      <c r="AN402" s="381"/>
      <c r="AO402" s="392" t="str">
        <f t="shared" si="108"/>
        <v/>
      </c>
      <c r="AP402" s="397" t="str">
        <f t="shared" si="122"/>
        <v/>
      </c>
      <c r="AQ402" s="402" t="str">
        <f t="shared" si="120"/>
        <v/>
      </c>
      <c r="AR402" s="407" t="str">
        <f>IF(E402="","",IF(AND(フラグ管理用!G396=2,フラグ管理用!F396=1),"error",""))</f>
        <v/>
      </c>
      <c r="AS402" s="407" t="str">
        <f>IF(E402="","",IF(AND(フラグ管理用!G396=2,フラグ管理用!E396=1),"error",""))</f>
        <v/>
      </c>
      <c r="AT402" s="415" t="str">
        <f t="shared" si="123"/>
        <v/>
      </c>
      <c r="AU402" s="422" t="str">
        <f>IF(E402="","",IF(フラグ管理用!AX396=1,"",IF(AND(フラグ管理用!E396=1,フラグ管理用!J396=1),"",IF(AND(フラグ管理用!E396=2,フラグ管理用!F396=1,フラグ管理用!J396=1),"",IF(AND(フラグ管理用!E396=2,フラグ管理用!F396=2,フラグ管理用!G396=1),"",IF(AND(フラグ管理用!E396=2,フラグ管理用!F396=2,フラグ管理用!G396=2,フラグ管理用!K396=1),"","error"))))))</f>
        <v/>
      </c>
      <c r="AV402" s="428" t="str">
        <f t="shared" si="124"/>
        <v/>
      </c>
      <c r="AW402" s="428" t="str">
        <f t="shared" si="109"/>
        <v/>
      </c>
      <c r="AX402" s="428" t="str">
        <f t="shared" si="110"/>
        <v/>
      </c>
      <c r="AY402" s="428" t="str">
        <f>IF(E402="","",IF(AND(フラグ管理用!J396=1,フラグ管理用!O396=1),"",IF(AND(フラグ管理用!K396=1,フラグ管理用!O396&gt;1,フラグ管理用!G396=1),"","error")))</f>
        <v/>
      </c>
      <c r="AZ402" s="428" t="str">
        <f>IF(E402="","",IF(AND(フラグ管理用!O396=10,ISBLANK(P402)=FALSE),"",IF(AND(フラグ管理用!O396&lt;10,ISBLANK(P402)=TRUE),"","error")))</f>
        <v/>
      </c>
      <c r="BA402" s="422" t="str">
        <f t="shared" si="111"/>
        <v/>
      </c>
      <c r="BB402" s="422" t="str">
        <f t="shared" si="125"/>
        <v/>
      </c>
      <c r="BC402" s="422" t="str">
        <f>IF(E402="","",IF(AND(フラグ管理用!F396=2,フラグ管理用!J396=1),IF(OR(U402&lt;&gt;0,V402&lt;&gt;0,W402&lt;&gt;0,X402&lt;&gt;0),"error",""),""))</f>
        <v/>
      </c>
      <c r="BD402" s="422" t="str">
        <f>IF(E402="","",IF(AND(フラグ管理用!K396=1,フラグ管理用!G396=1),IF(OR(S402&lt;&gt;0,T402&lt;&gt;0,W402&lt;&gt;0,X402&lt;&gt;0),"error",""),""))</f>
        <v/>
      </c>
      <c r="BE402" s="422" t="str">
        <f t="shared" si="126"/>
        <v/>
      </c>
      <c r="BF402" s="422" t="str">
        <f t="shared" si="127"/>
        <v/>
      </c>
      <c r="BG402" s="422"/>
      <c r="BH402" s="422" t="str">
        <f t="shared" si="112"/>
        <v/>
      </c>
      <c r="BI402" s="422" t="str">
        <f t="shared" si="113"/>
        <v/>
      </c>
      <c r="BJ402" s="422" t="str">
        <f t="shared" si="114"/>
        <v/>
      </c>
      <c r="BK402" s="422" t="str">
        <f>IF(E402="","",IF(フラグ管理用!AD396=2,IF(AND(フラグ管理用!E396=2,フラグ管理用!AA396=1),"","error"),""))</f>
        <v/>
      </c>
      <c r="BL402" s="422" t="str">
        <f>IF(E402="","",IF(AND(フラグ管理用!E396=1,フラグ管理用!K396=1,H402&lt;&gt;"妊娠出産子育て支援交付金"),"error",""))</f>
        <v/>
      </c>
      <c r="BM402" s="422"/>
      <c r="BN402" s="422" t="str">
        <f t="shared" si="115"/>
        <v/>
      </c>
      <c r="BO402" s="422" t="str">
        <f>IF(E402="","",IF(フラグ管理用!AF396=29,"error",IF(AND(フラグ管理用!AO396="事業始期_通常",フラグ管理用!AF396&lt;17),"error",IF(AND(フラグ管理用!AO396="事業始期_補助",フラグ管理用!AF396&lt;14),"error",""))))</f>
        <v/>
      </c>
      <c r="BP402" s="422" t="str">
        <f t="shared" si="116"/>
        <v/>
      </c>
      <c r="BQ402" s="422" t="str">
        <f>IF(E402="","",IF(AND(フラグ管理用!AP396="事業終期_通常",OR(フラグ管理用!AG396&lt;17,フラグ管理用!AG396&gt;28)),"error",IF(AND(フラグ管理用!AP396="事業終期_基金",フラグ管理用!AG396&lt;17),"error","")))</f>
        <v/>
      </c>
      <c r="BR402" s="422" t="str">
        <f>IF(E402="","",IF(VLOOKUP(AF402,―!$X$2:$Y$30,2,FALSE)&lt;=VLOOKUP(AG402,―!$X$2:$Y$30,2,FALSE),"","error"))</f>
        <v/>
      </c>
      <c r="BS402" s="422" t="str">
        <f t="shared" si="117"/>
        <v/>
      </c>
      <c r="BT402" s="422" t="str">
        <f t="shared" si="118"/>
        <v/>
      </c>
      <c r="BU402" s="422" t="str">
        <f>IF(E402="","",IF(AND(フラグ管理用!AQ396="予算区分_地単_通常",フラグ管理用!AL396&gt;3),"error",IF(AND(フラグ管理用!AQ396="予算区分_地単_検査等",フラグ管理用!AL396&gt;6),"error",IF(AND(フラグ管理用!AQ396="予算区分_補助",フラグ管理用!AL396&lt;7),"error",""))))</f>
        <v/>
      </c>
      <c r="BV402" s="452" t="str">
        <f>フラグ管理用!AW396</f>
        <v/>
      </c>
      <c r="BW402" s="457" t="str">
        <f t="shared" si="119"/>
        <v/>
      </c>
    </row>
    <row r="403" spans="1:75">
      <c r="A403" s="6"/>
      <c r="B403" s="14"/>
      <c r="C403" s="40">
        <v>373</v>
      </c>
      <c r="D403" s="50"/>
      <c r="E403" s="57"/>
      <c r="F403" s="57"/>
      <c r="G403" s="78"/>
      <c r="H403" s="86"/>
      <c r="I403" s="96" t="str">
        <f>IF(E403="補",VLOOKUP(H403,'事業名一覧 '!$A$3:$C$55,3,FALSE),"")</f>
        <v/>
      </c>
      <c r="J403" s="112"/>
      <c r="K403" s="112"/>
      <c r="L403" s="112"/>
      <c r="M403" s="112"/>
      <c r="N403" s="112"/>
      <c r="O403" s="112"/>
      <c r="P403" s="86"/>
      <c r="Q403" s="181" t="str">
        <f t="shared" si="107"/>
        <v/>
      </c>
      <c r="R403" s="194" t="str">
        <f t="shared" si="121"/>
        <v/>
      </c>
      <c r="S403" s="202"/>
      <c r="T403" s="213"/>
      <c r="U403" s="213"/>
      <c r="V403" s="213"/>
      <c r="W403" s="235"/>
      <c r="X403" s="235"/>
      <c r="Y403" s="213"/>
      <c r="Z403" s="213"/>
      <c r="AA403" s="86"/>
      <c r="AB403" s="112"/>
      <c r="AC403" s="112"/>
      <c r="AD403" s="112"/>
      <c r="AE403" s="57"/>
      <c r="AF403" s="57"/>
      <c r="AG403" s="57"/>
      <c r="AH403" s="321"/>
      <c r="AI403" s="321"/>
      <c r="AJ403" s="86"/>
      <c r="AK403" s="86"/>
      <c r="AL403" s="354"/>
      <c r="AM403" s="372"/>
      <c r="AN403" s="381"/>
      <c r="AO403" s="392" t="str">
        <f t="shared" si="108"/>
        <v/>
      </c>
      <c r="AP403" s="397" t="str">
        <f t="shared" si="122"/>
        <v/>
      </c>
      <c r="AQ403" s="402" t="str">
        <f t="shared" si="120"/>
        <v/>
      </c>
      <c r="AR403" s="407" t="str">
        <f>IF(E403="","",IF(AND(フラグ管理用!G397=2,フラグ管理用!F397=1),"error",""))</f>
        <v/>
      </c>
      <c r="AS403" s="407" t="str">
        <f>IF(E403="","",IF(AND(フラグ管理用!G397=2,フラグ管理用!E397=1),"error",""))</f>
        <v/>
      </c>
      <c r="AT403" s="415" t="str">
        <f t="shared" si="123"/>
        <v/>
      </c>
      <c r="AU403" s="422" t="str">
        <f>IF(E403="","",IF(フラグ管理用!AX397=1,"",IF(AND(フラグ管理用!E397=1,フラグ管理用!J397=1),"",IF(AND(フラグ管理用!E397=2,フラグ管理用!F397=1,フラグ管理用!J397=1),"",IF(AND(フラグ管理用!E397=2,フラグ管理用!F397=2,フラグ管理用!G397=1),"",IF(AND(フラグ管理用!E397=2,フラグ管理用!F397=2,フラグ管理用!G397=2,フラグ管理用!K397=1),"","error"))))))</f>
        <v/>
      </c>
      <c r="AV403" s="428" t="str">
        <f t="shared" si="124"/>
        <v/>
      </c>
      <c r="AW403" s="428" t="str">
        <f t="shared" si="109"/>
        <v/>
      </c>
      <c r="AX403" s="428" t="str">
        <f t="shared" si="110"/>
        <v/>
      </c>
      <c r="AY403" s="428" t="str">
        <f>IF(E403="","",IF(AND(フラグ管理用!J397=1,フラグ管理用!O397=1),"",IF(AND(フラグ管理用!K397=1,フラグ管理用!O397&gt;1,フラグ管理用!G397=1),"","error")))</f>
        <v/>
      </c>
      <c r="AZ403" s="428" t="str">
        <f>IF(E403="","",IF(AND(フラグ管理用!O397=10,ISBLANK(P403)=FALSE),"",IF(AND(フラグ管理用!O397&lt;10,ISBLANK(P403)=TRUE),"","error")))</f>
        <v/>
      </c>
      <c r="BA403" s="422" t="str">
        <f t="shared" si="111"/>
        <v/>
      </c>
      <c r="BB403" s="422" t="str">
        <f t="shared" si="125"/>
        <v/>
      </c>
      <c r="BC403" s="422" t="str">
        <f>IF(E403="","",IF(AND(フラグ管理用!F397=2,フラグ管理用!J397=1),IF(OR(U403&lt;&gt;0,V403&lt;&gt;0,W403&lt;&gt;0,X403&lt;&gt;0),"error",""),""))</f>
        <v/>
      </c>
      <c r="BD403" s="422" t="str">
        <f>IF(E403="","",IF(AND(フラグ管理用!K397=1,フラグ管理用!G397=1),IF(OR(S403&lt;&gt;0,T403&lt;&gt;0,W403&lt;&gt;0,X403&lt;&gt;0),"error",""),""))</f>
        <v/>
      </c>
      <c r="BE403" s="422" t="str">
        <f t="shared" si="126"/>
        <v/>
      </c>
      <c r="BF403" s="422" t="str">
        <f t="shared" si="127"/>
        <v/>
      </c>
      <c r="BG403" s="422"/>
      <c r="BH403" s="422" t="str">
        <f t="shared" si="112"/>
        <v/>
      </c>
      <c r="BI403" s="422" t="str">
        <f t="shared" si="113"/>
        <v/>
      </c>
      <c r="BJ403" s="422" t="str">
        <f t="shared" si="114"/>
        <v/>
      </c>
      <c r="BK403" s="422" t="str">
        <f>IF(E403="","",IF(フラグ管理用!AD397=2,IF(AND(フラグ管理用!E397=2,フラグ管理用!AA397=1),"","error"),""))</f>
        <v/>
      </c>
      <c r="BL403" s="422" t="str">
        <f>IF(E403="","",IF(AND(フラグ管理用!E397=1,フラグ管理用!K397=1,H403&lt;&gt;"妊娠出産子育て支援交付金"),"error",""))</f>
        <v/>
      </c>
      <c r="BM403" s="422"/>
      <c r="BN403" s="422" t="str">
        <f t="shared" si="115"/>
        <v/>
      </c>
      <c r="BO403" s="422" t="str">
        <f>IF(E403="","",IF(フラグ管理用!AF397=29,"error",IF(AND(フラグ管理用!AO397="事業始期_通常",フラグ管理用!AF397&lt;17),"error",IF(AND(フラグ管理用!AO397="事業始期_補助",フラグ管理用!AF397&lt;14),"error",""))))</f>
        <v/>
      </c>
      <c r="BP403" s="422" t="str">
        <f t="shared" si="116"/>
        <v/>
      </c>
      <c r="BQ403" s="422" t="str">
        <f>IF(E403="","",IF(AND(フラグ管理用!AP397="事業終期_通常",OR(フラグ管理用!AG397&lt;17,フラグ管理用!AG397&gt;28)),"error",IF(AND(フラグ管理用!AP397="事業終期_基金",フラグ管理用!AG397&lt;17),"error","")))</f>
        <v/>
      </c>
      <c r="BR403" s="422" t="str">
        <f>IF(E403="","",IF(VLOOKUP(AF403,―!$X$2:$Y$30,2,FALSE)&lt;=VLOOKUP(AG403,―!$X$2:$Y$30,2,FALSE),"","error"))</f>
        <v/>
      </c>
      <c r="BS403" s="422" t="str">
        <f t="shared" si="117"/>
        <v/>
      </c>
      <c r="BT403" s="422" t="str">
        <f t="shared" si="118"/>
        <v/>
      </c>
      <c r="BU403" s="422" t="str">
        <f>IF(E403="","",IF(AND(フラグ管理用!AQ397="予算区分_地単_通常",フラグ管理用!AL397&gt;3),"error",IF(AND(フラグ管理用!AQ397="予算区分_地単_検査等",フラグ管理用!AL397&gt;6),"error",IF(AND(フラグ管理用!AQ397="予算区分_補助",フラグ管理用!AL397&lt;7),"error",""))))</f>
        <v/>
      </c>
      <c r="BV403" s="452" t="str">
        <f>フラグ管理用!AW397</f>
        <v/>
      </c>
      <c r="BW403" s="457" t="str">
        <f t="shared" si="119"/>
        <v/>
      </c>
    </row>
    <row r="404" spans="1:75">
      <c r="A404" s="6"/>
      <c r="B404" s="14"/>
      <c r="C404" s="40">
        <v>374</v>
      </c>
      <c r="D404" s="50"/>
      <c r="E404" s="57"/>
      <c r="F404" s="57"/>
      <c r="G404" s="78"/>
      <c r="H404" s="86"/>
      <c r="I404" s="96" t="str">
        <f>IF(E404="補",VLOOKUP(H404,'事業名一覧 '!$A$3:$C$55,3,FALSE),"")</f>
        <v/>
      </c>
      <c r="J404" s="112"/>
      <c r="K404" s="112"/>
      <c r="L404" s="112"/>
      <c r="M404" s="112"/>
      <c r="N404" s="112"/>
      <c r="O404" s="112"/>
      <c r="P404" s="86"/>
      <c r="Q404" s="181" t="str">
        <f t="shared" si="107"/>
        <v/>
      </c>
      <c r="R404" s="194" t="str">
        <f t="shared" si="121"/>
        <v/>
      </c>
      <c r="S404" s="202"/>
      <c r="T404" s="213"/>
      <c r="U404" s="213"/>
      <c r="V404" s="213"/>
      <c r="W404" s="235"/>
      <c r="X404" s="235"/>
      <c r="Y404" s="213"/>
      <c r="Z404" s="213"/>
      <c r="AA404" s="86"/>
      <c r="AB404" s="112"/>
      <c r="AC404" s="112"/>
      <c r="AD404" s="112"/>
      <c r="AE404" s="57"/>
      <c r="AF404" s="57"/>
      <c r="AG404" s="57"/>
      <c r="AH404" s="321"/>
      <c r="AI404" s="321"/>
      <c r="AJ404" s="86"/>
      <c r="AK404" s="86"/>
      <c r="AL404" s="354"/>
      <c r="AM404" s="372"/>
      <c r="AN404" s="381"/>
      <c r="AO404" s="392" t="str">
        <f t="shared" si="108"/>
        <v/>
      </c>
      <c r="AP404" s="397" t="str">
        <f t="shared" si="122"/>
        <v/>
      </c>
      <c r="AQ404" s="402" t="str">
        <f t="shared" si="120"/>
        <v/>
      </c>
      <c r="AR404" s="407" t="str">
        <f>IF(E404="","",IF(AND(フラグ管理用!G398=2,フラグ管理用!F398=1),"error",""))</f>
        <v/>
      </c>
      <c r="AS404" s="407" t="str">
        <f>IF(E404="","",IF(AND(フラグ管理用!G398=2,フラグ管理用!E398=1),"error",""))</f>
        <v/>
      </c>
      <c r="AT404" s="415" t="str">
        <f t="shared" si="123"/>
        <v/>
      </c>
      <c r="AU404" s="422" t="str">
        <f>IF(E404="","",IF(フラグ管理用!AX398=1,"",IF(AND(フラグ管理用!E398=1,フラグ管理用!J398=1),"",IF(AND(フラグ管理用!E398=2,フラグ管理用!F398=1,フラグ管理用!J398=1),"",IF(AND(フラグ管理用!E398=2,フラグ管理用!F398=2,フラグ管理用!G398=1),"",IF(AND(フラグ管理用!E398=2,フラグ管理用!F398=2,フラグ管理用!G398=2,フラグ管理用!K398=1),"","error"))))))</f>
        <v/>
      </c>
      <c r="AV404" s="428" t="str">
        <f t="shared" si="124"/>
        <v/>
      </c>
      <c r="AW404" s="428" t="str">
        <f t="shared" si="109"/>
        <v/>
      </c>
      <c r="AX404" s="428" t="str">
        <f t="shared" si="110"/>
        <v/>
      </c>
      <c r="AY404" s="428" t="str">
        <f>IF(E404="","",IF(AND(フラグ管理用!J398=1,フラグ管理用!O398=1),"",IF(AND(フラグ管理用!K398=1,フラグ管理用!O398&gt;1,フラグ管理用!G398=1),"","error")))</f>
        <v/>
      </c>
      <c r="AZ404" s="428" t="str">
        <f>IF(E404="","",IF(AND(フラグ管理用!O398=10,ISBLANK(P404)=FALSE),"",IF(AND(フラグ管理用!O398&lt;10,ISBLANK(P404)=TRUE),"","error")))</f>
        <v/>
      </c>
      <c r="BA404" s="422" t="str">
        <f t="shared" si="111"/>
        <v/>
      </c>
      <c r="BB404" s="422" t="str">
        <f t="shared" si="125"/>
        <v/>
      </c>
      <c r="BC404" s="422" t="str">
        <f>IF(E404="","",IF(AND(フラグ管理用!F398=2,フラグ管理用!J398=1),IF(OR(U404&lt;&gt;0,V404&lt;&gt;0,W404&lt;&gt;0,X404&lt;&gt;0),"error",""),""))</f>
        <v/>
      </c>
      <c r="BD404" s="422" t="str">
        <f>IF(E404="","",IF(AND(フラグ管理用!K398=1,フラグ管理用!G398=1),IF(OR(S404&lt;&gt;0,T404&lt;&gt;0,W404&lt;&gt;0,X404&lt;&gt;0),"error",""),""))</f>
        <v/>
      </c>
      <c r="BE404" s="422" t="str">
        <f t="shared" si="126"/>
        <v/>
      </c>
      <c r="BF404" s="422" t="str">
        <f t="shared" si="127"/>
        <v/>
      </c>
      <c r="BG404" s="422"/>
      <c r="BH404" s="422" t="str">
        <f t="shared" si="112"/>
        <v/>
      </c>
      <c r="BI404" s="422" t="str">
        <f t="shared" si="113"/>
        <v/>
      </c>
      <c r="BJ404" s="422" t="str">
        <f t="shared" si="114"/>
        <v/>
      </c>
      <c r="BK404" s="422" t="str">
        <f>IF(E404="","",IF(フラグ管理用!AD398=2,IF(AND(フラグ管理用!E398=2,フラグ管理用!AA398=1),"","error"),""))</f>
        <v/>
      </c>
      <c r="BL404" s="422" t="str">
        <f>IF(E404="","",IF(AND(フラグ管理用!E398=1,フラグ管理用!K398=1,H404&lt;&gt;"妊娠出産子育て支援交付金"),"error",""))</f>
        <v/>
      </c>
      <c r="BM404" s="422"/>
      <c r="BN404" s="422" t="str">
        <f t="shared" si="115"/>
        <v/>
      </c>
      <c r="BO404" s="422" t="str">
        <f>IF(E404="","",IF(フラグ管理用!AF398=29,"error",IF(AND(フラグ管理用!AO398="事業始期_通常",フラグ管理用!AF398&lt;17),"error",IF(AND(フラグ管理用!AO398="事業始期_補助",フラグ管理用!AF398&lt;14),"error",""))))</f>
        <v/>
      </c>
      <c r="BP404" s="422" t="str">
        <f t="shared" si="116"/>
        <v/>
      </c>
      <c r="BQ404" s="422" t="str">
        <f>IF(E404="","",IF(AND(フラグ管理用!AP398="事業終期_通常",OR(フラグ管理用!AG398&lt;17,フラグ管理用!AG398&gt;28)),"error",IF(AND(フラグ管理用!AP398="事業終期_基金",フラグ管理用!AG398&lt;17),"error","")))</f>
        <v/>
      </c>
      <c r="BR404" s="422" t="str">
        <f>IF(E404="","",IF(VLOOKUP(AF404,―!$X$2:$Y$30,2,FALSE)&lt;=VLOOKUP(AG404,―!$X$2:$Y$30,2,FALSE),"","error"))</f>
        <v/>
      </c>
      <c r="BS404" s="422" t="str">
        <f t="shared" si="117"/>
        <v/>
      </c>
      <c r="BT404" s="422" t="str">
        <f t="shared" si="118"/>
        <v/>
      </c>
      <c r="BU404" s="422" t="str">
        <f>IF(E404="","",IF(AND(フラグ管理用!AQ398="予算区分_地単_通常",フラグ管理用!AL398&gt;3),"error",IF(AND(フラグ管理用!AQ398="予算区分_地単_検査等",フラグ管理用!AL398&gt;6),"error",IF(AND(フラグ管理用!AQ398="予算区分_補助",フラグ管理用!AL398&lt;7),"error",""))))</f>
        <v/>
      </c>
      <c r="BV404" s="452" t="str">
        <f>フラグ管理用!AW398</f>
        <v/>
      </c>
      <c r="BW404" s="457" t="str">
        <f t="shared" si="119"/>
        <v/>
      </c>
    </row>
    <row r="405" spans="1:75">
      <c r="A405" s="6"/>
      <c r="B405" s="14"/>
      <c r="C405" s="40">
        <v>375</v>
      </c>
      <c r="D405" s="50"/>
      <c r="E405" s="57"/>
      <c r="F405" s="57"/>
      <c r="G405" s="78"/>
      <c r="H405" s="86"/>
      <c r="I405" s="96" t="str">
        <f>IF(E405="補",VLOOKUP(H405,'事業名一覧 '!$A$3:$C$55,3,FALSE),"")</f>
        <v/>
      </c>
      <c r="J405" s="112"/>
      <c r="K405" s="112"/>
      <c r="L405" s="112"/>
      <c r="M405" s="112"/>
      <c r="N405" s="112"/>
      <c r="O405" s="112"/>
      <c r="P405" s="86"/>
      <c r="Q405" s="181" t="str">
        <f t="shared" si="107"/>
        <v/>
      </c>
      <c r="R405" s="194" t="str">
        <f t="shared" si="121"/>
        <v/>
      </c>
      <c r="S405" s="202"/>
      <c r="T405" s="213"/>
      <c r="U405" s="213"/>
      <c r="V405" s="213"/>
      <c r="W405" s="235"/>
      <c r="X405" s="235"/>
      <c r="Y405" s="213"/>
      <c r="Z405" s="213"/>
      <c r="AA405" s="86"/>
      <c r="AB405" s="112"/>
      <c r="AC405" s="112"/>
      <c r="AD405" s="112"/>
      <c r="AE405" s="57"/>
      <c r="AF405" s="57"/>
      <c r="AG405" s="57"/>
      <c r="AH405" s="321"/>
      <c r="AI405" s="321"/>
      <c r="AJ405" s="86"/>
      <c r="AK405" s="86"/>
      <c r="AL405" s="354"/>
      <c r="AM405" s="372"/>
      <c r="AN405" s="381"/>
      <c r="AO405" s="392" t="str">
        <f t="shared" si="108"/>
        <v/>
      </c>
      <c r="AP405" s="397" t="str">
        <f t="shared" si="122"/>
        <v/>
      </c>
      <c r="AQ405" s="402" t="str">
        <f t="shared" si="120"/>
        <v/>
      </c>
      <c r="AR405" s="407" t="str">
        <f>IF(E405="","",IF(AND(フラグ管理用!G399=2,フラグ管理用!F399=1),"error",""))</f>
        <v/>
      </c>
      <c r="AS405" s="407" t="str">
        <f>IF(E405="","",IF(AND(フラグ管理用!G399=2,フラグ管理用!E399=1),"error",""))</f>
        <v/>
      </c>
      <c r="AT405" s="415" t="str">
        <f t="shared" si="123"/>
        <v/>
      </c>
      <c r="AU405" s="422" t="str">
        <f>IF(E405="","",IF(フラグ管理用!AX399=1,"",IF(AND(フラグ管理用!E399=1,フラグ管理用!J399=1),"",IF(AND(フラグ管理用!E399=2,フラグ管理用!F399=1,フラグ管理用!J399=1),"",IF(AND(フラグ管理用!E399=2,フラグ管理用!F399=2,フラグ管理用!G399=1),"",IF(AND(フラグ管理用!E399=2,フラグ管理用!F399=2,フラグ管理用!G399=2,フラグ管理用!K399=1),"","error"))))))</f>
        <v/>
      </c>
      <c r="AV405" s="428" t="str">
        <f t="shared" si="124"/>
        <v/>
      </c>
      <c r="AW405" s="428" t="str">
        <f t="shared" si="109"/>
        <v/>
      </c>
      <c r="AX405" s="428" t="str">
        <f t="shared" si="110"/>
        <v/>
      </c>
      <c r="AY405" s="428" t="str">
        <f>IF(E405="","",IF(AND(フラグ管理用!J399=1,フラグ管理用!O399=1),"",IF(AND(フラグ管理用!K399=1,フラグ管理用!O399&gt;1,フラグ管理用!G399=1),"","error")))</f>
        <v/>
      </c>
      <c r="AZ405" s="428" t="str">
        <f>IF(E405="","",IF(AND(フラグ管理用!O399=10,ISBLANK(P405)=FALSE),"",IF(AND(フラグ管理用!O399&lt;10,ISBLANK(P405)=TRUE),"","error")))</f>
        <v/>
      </c>
      <c r="BA405" s="422" t="str">
        <f t="shared" si="111"/>
        <v/>
      </c>
      <c r="BB405" s="422" t="str">
        <f t="shared" si="125"/>
        <v/>
      </c>
      <c r="BC405" s="422" t="str">
        <f>IF(E405="","",IF(AND(フラグ管理用!F399=2,フラグ管理用!J399=1),IF(OR(U405&lt;&gt;0,V405&lt;&gt;0,W405&lt;&gt;0,X405&lt;&gt;0),"error",""),""))</f>
        <v/>
      </c>
      <c r="BD405" s="422" t="str">
        <f>IF(E405="","",IF(AND(フラグ管理用!K399=1,フラグ管理用!G399=1),IF(OR(S405&lt;&gt;0,T405&lt;&gt;0,W405&lt;&gt;0,X405&lt;&gt;0),"error",""),""))</f>
        <v/>
      </c>
      <c r="BE405" s="422" t="str">
        <f t="shared" si="126"/>
        <v/>
      </c>
      <c r="BF405" s="422" t="str">
        <f t="shared" si="127"/>
        <v/>
      </c>
      <c r="BG405" s="422"/>
      <c r="BH405" s="422" t="str">
        <f t="shared" si="112"/>
        <v/>
      </c>
      <c r="BI405" s="422" t="str">
        <f t="shared" si="113"/>
        <v/>
      </c>
      <c r="BJ405" s="422" t="str">
        <f t="shared" si="114"/>
        <v/>
      </c>
      <c r="BK405" s="422" t="str">
        <f>IF(E405="","",IF(フラグ管理用!AD399=2,IF(AND(フラグ管理用!E399=2,フラグ管理用!AA399=1),"","error"),""))</f>
        <v/>
      </c>
      <c r="BL405" s="422" t="str">
        <f>IF(E405="","",IF(AND(フラグ管理用!E399=1,フラグ管理用!K399=1,H405&lt;&gt;"妊娠出産子育て支援交付金"),"error",""))</f>
        <v/>
      </c>
      <c r="BM405" s="422"/>
      <c r="BN405" s="422" t="str">
        <f t="shared" si="115"/>
        <v/>
      </c>
      <c r="BO405" s="422" t="str">
        <f>IF(E405="","",IF(フラグ管理用!AF399=29,"error",IF(AND(フラグ管理用!AO399="事業始期_通常",フラグ管理用!AF399&lt;17),"error",IF(AND(フラグ管理用!AO399="事業始期_補助",フラグ管理用!AF399&lt;14),"error",""))))</f>
        <v/>
      </c>
      <c r="BP405" s="422" t="str">
        <f t="shared" si="116"/>
        <v/>
      </c>
      <c r="BQ405" s="422" t="str">
        <f>IF(E405="","",IF(AND(フラグ管理用!AP399="事業終期_通常",OR(フラグ管理用!AG399&lt;17,フラグ管理用!AG399&gt;28)),"error",IF(AND(フラグ管理用!AP399="事業終期_基金",フラグ管理用!AG399&lt;17),"error","")))</f>
        <v/>
      </c>
      <c r="BR405" s="422" t="str">
        <f>IF(E405="","",IF(VLOOKUP(AF405,―!$X$2:$Y$30,2,FALSE)&lt;=VLOOKUP(AG405,―!$X$2:$Y$30,2,FALSE),"","error"))</f>
        <v/>
      </c>
      <c r="BS405" s="422" t="str">
        <f t="shared" si="117"/>
        <v/>
      </c>
      <c r="BT405" s="422" t="str">
        <f t="shared" si="118"/>
        <v/>
      </c>
      <c r="BU405" s="422" t="str">
        <f>IF(E405="","",IF(AND(フラグ管理用!AQ399="予算区分_地単_通常",フラグ管理用!AL399&gt;3),"error",IF(AND(フラグ管理用!AQ399="予算区分_地単_検査等",フラグ管理用!AL399&gt;6),"error",IF(AND(フラグ管理用!AQ399="予算区分_補助",フラグ管理用!AL399&lt;7),"error",""))))</f>
        <v/>
      </c>
      <c r="BV405" s="452" t="str">
        <f>フラグ管理用!AW399</f>
        <v/>
      </c>
      <c r="BW405" s="457" t="str">
        <f t="shared" si="119"/>
        <v/>
      </c>
    </row>
    <row r="406" spans="1:75">
      <c r="A406" s="6"/>
      <c r="B406" s="14"/>
      <c r="C406" s="40">
        <v>376</v>
      </c>
      <c r="D406" s="50"/>
      <c r="E406" s="57"/>
      <c r="F406" s="57"/>
      <c r="G406" s="78"/>
      <c r="H406" s="86"/>
      <c r="I406" s="96" t="str">
        <f>IF(E406="補",VLOOKUP(H406,'事業名一覧 '!$A$3:$C$55,3,FALSE),"")</f>
        <v/>
      </c>
      <c r="J406" s="112"/>
      <c r="K406" s="112"/>
      <c r="L406" s="112"/>
      <c r="M406" s="112"/>
      <c r="N406" s="112"/>
      <c r="O406" s="112"/>
      <c r="P406" s="86"/>
      <c r="Q406" s="181" t="str">
        <f t="shared" si="107"/>
        <v/>
      </c>
      <c r="R406" s="194" t="str">
        <f t="shared" si="121"/>
        <v/>
      </c>
      <c r="S406" s="202"/>
      <c r="T406" s="213"/>
      <c r="U406" s="213"/>
      <c r="V406" s="213"/>
      <c r="W406" s="235"/>
      <c r="X406" s="235"/>
      <c r="Y406" s="213"/>
      <c r="Z406" s="213"/>
      <c r="AA406" s="86"/>
      <c r="AB406" s="112"/>
      <c r="AC406" s="112"/>
      <c r="AD406" s="112"/>
      <c r="AE406" s="57"/>
      <c r="AF406" s="57"/>
      <c r="AG406" s="57"/>
      <c r="AH406" s="321"/>
      <c r="AI406" s="321"/>
      <c r="AJ406" s="86"/>
      <c r="AK406" s="86"/>
      <c r="AL406" s="354"/>
      <c r="AM406" s="372"/>
      <c r="AN406" s="381"/>
      <c r="AO406" s="392" t="str">
        <f t="shared" si="108"/>
        <v/>
      </c>
      <c r="AP406" s="397" t="str">
        <f t="shared" si="122"/>
        <v/>
      </c>
      <c r="AQ406" s="402" t="str">
        <f t="shared" si="120"/>
        <v/>
      </c>
      <c r="AR406" s="407" t="str">
        <f>IF(E406="","",IF(AND(フラグ管理用!G400=2,フラグ管理用!F400=1),"error",""))</f>
        <v/>
      </c>
      <c r="AS406" s="407" t="str">
        <f>IF(E406="","",IF(AND(フラグ管理用!G400=2,フラグ管理用!E400=1),"error",""))</f>
        <v/>
      </c>
      <c r="AT406" s="415" t="str">
        <f t="shared" si="123"/>
        <v/>
      </c>
      <c r="AU406" s="422" t="str">
        <f>IF(E406="","",IF(フラグ管理用!AX400=1,"",IF(AND(フラグ管理用!E400=1,フラグ管理用!J400=1),"",IF(AND(フラグ管理用!E400=2,フラグ管理用!F400=1,フラグ管理用!J400=1),"",IF(AND(フラグ管理用!E400=2,フラグ管理用!F400=2,フラグ管理用!G400=1),"",IF(AND(フラグ管理用!E400=2,フラグ管理用!F400=2,フラグ管理用!G400=2,フラグ管理用!K400=1),"","error"))))))</f>
        <v/>
      </c>
      <c r="AV406" s="428" t="str">
        <f t="shared" si="124"/>
        <v/>
      </c>
      <c r="AW406" s="428" t="str">
        <f t="shared" si="109"/>
        <v/>
      </c>
      <c r="AX406" s="428" t="str">
        <f t="shared" si="110"/>
        <v/>
      </c>
      <c r="AY406" s="428" t="str">
        <f>IF(E406="","",IF(AND(フラグ管理用!J400=1,フラグ管理用!O400=1),"",IF(AND(フラグ管理用!K400=1,フラグ管理用!O400&gt;1,フラグ管理用!G400=1),"","error")))</f>
        <v/>
      </c>
      <c r="AZ406" s="428" t="str">
        <f>IF(E406="","",IF(AND(フラグ管理用!O400=10,ISBLANK(P406)=FALSE),"",IF(AND(フラグ管理用!O400&lt;10,ISBLANK(P406)=TRUE),"","error")))</f>
        <v/>
      </c>
      <c r="BA406" s="422" t="str">
        <f t="shared" si="111"/>
        <v/>
      </c>
      <c r="BB406" s="422" t="str">
        <f t="shared" si="125"/>
        <v/>
      </c>
      <c r="BC406" s="422" t="str">
        <f>IF(E406="","",IF(AND(フラグ管理用!F400=2,フラグ管理用!J400=1),IF(OR(U406&lt;&gt;0,V406&lt;&gt;0,W406&lt;&gt;0,X406&lt;&gt;0),"error",""),""))</f>
        <v/>
      </c>
      <c r="BD406" s="422" t="str">
        <f>IF(E406="","",IF(AND(フラグ管理用!K400=1,フラグ管理用!G400=1),IF(OR(S406&lt;&gt;0,T406&lt;&gt;0,W406&lt;&gt;0,X406&lt;&gt;0),"error",""),""))</f>
        <v/>
      </c>
      <c r="BE406" s="422" t="str">
        <f t="shared" si="126"/>
        <v/>
      </c>
      <c r="BF406" s="422" t="str">
        <f t="shared" si="127"/>
        <v/>
      </c>
      <c r="BG406" s="422"/>
      <c r="BH406" s="422" t="str">
        <f t="shared" si="112"/>
        <v/>
      </c>
      <c r="BI406" s="422" t="str">
        <f t="shared" si="113"/>
        <v/>
      </c>
      <c r="BJ406" s="422" t="str">
        <f t="shared" si="114"/>
        <v/>
      </c>
      <c r="BK406" s="422" t="str">
        <f>IF(E406="","",IF(フラグ管理用!AD400=2,IF(AND(フラグ管理用!E400=2,フラグ管理用!AA400=1),"","error"),""))</f>
        <v/>
      </c>
      <c r="BL406" s="422" t="str">
        <f>IF(E406="","",IF(AND(フラグ管理用!E400=1,フラグ管理用!K400=1,H406&lt;&gt;"妊娠出産子育て支援交付金"),"error",""))</f>
        <v/>
      </c>
      <c r="BM406" s="422"/>
      <c r="BN406" s="422" t="str">
        <f t="shared" si="115"/>
        <v/>
      </c>
      <c r="BO406" s="422" t="str">
        <f>IF(E406="","",IF(フラグ管理用!AF400=29,"error",IF(AND(フラグ管理用!AO400="事業始期_通常",フラグ管理用!AF400&lt;17),"error",IF(AND(フラグ管理用!AO400="事業始期_補助",フラグ管理用!AF400&lt;14),"error",""))))</f>
        <v/>
      </c>
      <c r="BP406" s="422" t="str">
        <f t="shared" si="116"/>
        <v/>
      </c>
      <c r="BQ406" s="422" t="str">
        <f>IF(E406="","",IF(AND(フラグ管理用!AP400="事業終期_通常",OR(フラグ管理用!AG400&lt;17,フラグ管理用!AG400&gt;28)),"error",IF(AND(フラグ管理用!AP400="事業終期_基金",フラグ管理用!AG400&lt;17),"error","")))</f>
        <v/>
      </c>
      <c r="BR406" s="422" t="str">
        <f>IF(E406="","",IF(VLOOKUP(AF406,―!$X$2:$Y$30,2,FALSE)&lt;=VLOOKUP(AG406,―!$X$2:$Y$30,2,FALSE),"","error"))</f>
        <v/>
      </c>
      <c r="BS406" s="422" t="str">
        <f t="shared" si="117"/>
        <v/>
      </c>
      <c r="BT406" s="422" t="str">
        <f t="shared" si="118"/>
        <v/>
      </c>
      <c r="BU406" s="422" t="str">
        <f>IF(E406="","",IF(AND(フラグ管理用!AQ400="予算区分_地単_通常",フラグ管理用!AL400&gt;3),"error",IF(AND(フラグ管理用!AQ400="予算区分_地単_検査等",フラグ管理用!AL400&gt;6),"error",IF(AND(フラグ管理用!AQ400="予算区分_補助",フラグ管理用!AL400&lt;7),"error",""))))</f>
        <v/>
      </c>
      <c r="BV406" s="452" t="str">
        <f>フラグ管理用!AW400</f>
        <v/>
      </c>
      <c r="BW406" s="457" t="str">
        <f t="shared" si="119"/>
        <v/>
      </c>
    </row>
    <row r="407" spans="1:75">
      <c r="A407" s="6"/>
      <c r="B407" s="14"/>
      <c r="C407" s="40">
        <v>377</v>
      </c>
      <c r="D407" s="50"/>
      <c r="E407" s="57"/>
      <c r="F407" s="57"/>
      <c r="G407" s="78"/>
      <c r="H407" s="86"/>
      <c r="I407" s="96" t="str">
        <f>IF(E407="補",VLOOKUP(H407,'事業名一覧 '!$A$3:$C$55,3,FALSE),"")</f>
        <v/>
      </c>
      <c r="J407" s="112"/>
      <c r="K407" s="112"/>
      <c r="L407" s="112"/>
      <c r="M407" s="112"/>
      <c r="N407" s="112"/>
      <c r="O407" s="112"/>
      <c r="P407" s="86"/>
      <c r="Q407" s="181" t="str">
        <f t="shared" si="107"/>
        <v/>
      </c>
      <c r="R407" s="194" t="str">
        <f t="shared" si="121"/>
        <v/>
      </c>
      <c r="S407" s="202"/>
      <c r="T407" s="213"/>
      <c r="U407" s="213"/>
      <c r="V407" s="213"/>
      <c r="W407" s="235"/>
      <c r="X407" s="235"/>
      <c r="Y407" s="213"/>
      <c r="Z407" s="213"/>
      <c r="AA407" s="86"/>
      <c r="AB407" s="112"/>
      <c r="AC407" s="112"/>
      <c r="AD407" s="112"/>
      <c r="AE407" s="57"/>
      <c r="AF407" s="57"/>
      <c r="AG407" s="57"/>
      <c r="AH407" s="321"/>
      <c r="AI407" s="321"/>
      <c r="AJ407" s="86"/>
      <c r="AK407" s="86"/>
      <c r="AL407" s="354"/>
      <c r="AM407" s="372"/>
      <c r="AN407" s="381"/>
      <c r="AO407" s="392" t="str">
        <f t="shared" si="108"/>
        <v/>
      </c>
      <c r="AP407" s="397" t="str">
        <f t="shared" si="122"/>
        <v/>
      </c>
      <c r="AQ407" s="402" t="str">
        <f t="shared" si="120"/>
        <v/>
      </c>
      <c r="AR407" s="407" t="str">
        <f>IF(E407="","",IF(AND(フラグ管理用!G401=2,フラグ管理用!F401=1),"error",""))</f>
        <v/>
      </c>
      <c r="AS407" s="407" t="str">
        <f>IF(E407="","",IF(AND(フラグ管理用!G401=2,フラグ管理用!E401=1),"error",""))</f>
        <v/>
      </c>
      <c r="AT407" s="415" t="str">
        <f t="shared" si="123"/>
        <v/>
      </c>
      <c r="AU407" s="422" t="str">
        <f>IF(E407="","",IF(フラグ管理用!AX401=1,"",IF(AND(フラグ管理用!E401=1,フラグ管理用!J401=1),"",IF(AND(フラグ管理用!E401=2,フラグ管理用!F401=1,フラグ管理用!J401=1),"",IF(AND(フラグ管理用!E401=2,フラグ管理用!F401=2,フラグ管理用!G401=1),"",IF(AND(フラグ管理用!E401=2,フラグ管理用!F401=2,フラグ管理用!G401=2,フラグ管理用!K401=1),"","error"))))))</f>
        <v/>
      </c>
      <c r="AV407" s="428" t="str">
        <f t="shared" si="124"/>
        <v/>
      </c>
      <c r="AW407" s="428" t="str">
        <f t="shared" si="109"/>
        <v/>
      </c>
      <c r="AX407" s="428" t="str">
        <f t="shared" si="110"/>
        <v/>
      </c>
      <c r="AY407" s="428" t="str">
        <f>IF(E407="","",IF(AND(フラグ管理用!J401=1,フラグ管理用!O401=1),"",IF(AND(フラグ管理用!K401=1,フラグ管理用!O401&gt;1,フラグ管理用!G401=1),"","error")))</f>
        <v/>
      </c>
      <c r="AZ407" s="428" t="str">
        <f>IF(E407="","",IF(AND(フラグ管理用!O401=10,ISBLANK(P407)=FALSE),"",IF(AND(フラグ管理用!O401&lt;10,ISBLANK(P407)=TRUE),"","error")))</f>
        <v/>
      </c>
      <c r="BA407" s="422" t="str">
        <f t="shared" si="111"/>
        <v/>
      </c>
      <c r="BB407" s="422" t="str">
        <f t="shared" si="125"/>
        <v/>
      </c>
      <c r="BC407" s="422" t="str">
        <f>IF(E407="","",IF(AND(フラグ管理用!F401=2,フラグ管理用!J401=1),IF(OR(U407&lt;&gt;0,V407&lt;&gt;0,W407&lt;&gt;0,X407&lt;&gt;0),"error",""),""))</f>
        <v/>
      </c>
      <c r="BD407" s="422" t="str">
        <f>IF(E407="","",IF(AND(フラグ管理用!K401=1,フラグ管理用!G401=1),IF(OR(S407&lt;&gt;0,T407&lt;&gt;0,W407&lt;&gt;0,X407&lt;&gt;0),"error",""),""))</f>
        <v/>
      </c>
      <c r="BE407" s="422" t="str">
        <f t="shared" si="126"/>
        <v/>
      </c>
      <c r="BF407" s="422" t="str">
        <f t="shared" si="127"/>
        <v/>
      </c>
      <c r="BG407" s="422"/>
      <c r="BH407" s="422" t="str">
        <f t="shared" si="112"/>
        <v/>
      </c>
      <c r="BI407" s="422" t="str">
        <f t="shared" si="113"/>
        <v/>
      </c>
      <c r="BJ407" s="422" t="str">
        <f t="shared" si="114"/>
        <v/>
      </c>
      <c r="BK407" s="422" t="str">
        <f>IF(E407="","",IF(フラグ管理用!AD401=2,IF(AND(フラグ管理用!E401=2,フラグ管理用!AA401=1),"","error"),""))</f>
        <v/>
      </c>
      <c r="BL407" s="422" t="str">
        <f>IF(E407="","",IF(AND(フラグ管理用!E401=1,フラグ管理用!K401=1,H407&lt;&gt;"妊娠出産子育て支援交付金"),"error",""))</f>
        <v/>
      </c>
      <c r="BM407" s="422"/>
      <c r="BN407" s="422" t="str">
        <f t="shared" si="115"/>
        <v/>
      </c>
      <c r="BO407" s="422" t="str">
        <f>IF(E407="","",IF(フラグ管理用!AF401=29,"error",IF(AND(フラグ管理用!AO401="事業始期_通常",フラグ管理用!AF401&lt;17),"error",IF(AND(フラグ管理用!AO401="事業始期_補助",フラグ管理用!AF401&lt;14),"error",""))))</f>
        <v/>
      </c>
      <c r="BP407" s="422" t="str">
        <f t="shared" si="116"/>
        <v/>
      </c>
      <c r="BQ407" s="422" t="str">
        <f>IF(E407="","",IF(AND(フラグ管理用!AP401="事業終期_通常",OR(フラグ管理用!AG401&lt;17,フラグ管理用!AG401&gt;28)),"error",IF(AND(フラグ管理用!AP401="事業終期_基金",フラグ管理用!AG401&lt;17),"error","")))</f>
        <v/>
      </c>
      <c r="BR407" s="422" t="str">
        <f>IF(E407="","",IF(VLOOKUP(AF407,―!$X$2:$Y$30,2,FALSE)&lt;=VLOOKUP(AG407,―!$X$2:$Y$30,2,FALSE),"","error"))</f>
        <v/>
      </c>
      <c r="BS407" s="422" t="str">
        <f t="shared" si="117"/>
        <v/>
      </c>
      <c r="BT407" s="422" t="str">
        <f t="shared" si="118"/>
        <v/>
      </c>
      <c r="BU407" s="422" t="str">
        <f>IF(E407="","",IF(AND(フラグ管理用!AQ401="予算区分_地単_通常",フラグ管理用!AL401&gt;3),"error",IF(AND(フラグ管理用!AQ401="予算区分_地単_検査等",フラグ管理用!AL401&gt;6),"error",IF(AND(フラグ管理用!AQ401="予算区分_補助",フラグ管理用!AL401&lt;7),"error",""))))</f>
        <v/>
      </c>
      <c r="BV407" s="452" t="str">
        <f>フラグ管理用!AW401</f>
        <v/>
      </c>
      <c r="BW407" s="457" t="str">
        <f t="shared" si="119"/>
        <v/>
      </c>
    </row>
    <row r="408" spans="1:75">
      <c r="A408" s="6"/>
      <c r="B408" s="14"/>
      <c r="C408" s="40">
        <v>378</v>
      </c>
      <c r="D408" s="50"/>
      <c r="E408" s="57"/>
      <c r="F408" s="57"/>
      <c r="G408" s="78"/>
      <c r="H408" s="86"/>
      <c r="I408" s="96" t="str">
        <f>IF(E408="補",VLOOKUP(H408,'事業名一覧 '!$A$3:$C$55,3,FALSE),"")</f>
        <v/>
      </c>
      <c r="J408" s="112"/>
      <c r="K408" s="112"/>
      <c r="L408" s="112"/>
      <c r="M408" s="112"/>
      <c r="N408" s="112"/>
      <c r="O408" s="112"/>
      <c r="P408" s="86"/>
      <c r="Q408" s="181" t="str">
        <f t="shared" si="107"/>
        <v/>
      </c>
      <c r="R408" s="194" t="str">
        <f t="shared" si="121"/>
        <v/>
      </c>
      <c r="S408" s="202"/>
      <c r="T408" s="213"/>
      <c r="U408" s="213"/>
      <c r="V408" s="213"/>
      <c r="W408" s="235"/>
      <c r="X408" s="235"/>
      <c r="Y408" s="213"/>
      <c r="Z408" s="213"/>
      <c r="AA408" s="86"/>
      <c r="AB408" s="112"/>
      <c r="AC408" s="112"/>
      <c r="AD408" s="112"/>
      <c r="AE408" s="57"/>
      <c r="AF408" s="57"/>
      <c r="AG408" s="57"/>
      <c r="AH408" s="321"/>
      <c r="AI408" s="321"/>
      <c r="AJ408" s="86"/>
      <c r="AK408" s="86"/>
      <c r="AL408" s="354"/>
      <c r="AM408" s="372"/>
      <c r="AN408" s="381"/>
      <c r="AO408" s="392" t="str">
        <f t="shared" si="108"/>
        <v/>
      </c>
      <c r="AP408" s="397" t="str">
        <f t="shared" si="122"/>
        <v/>
      </c>
      <c r="AQ408" s="402" t="str">
        <f t="shared" si="120"/>
        <v/>
      </c>
      <c r="AR408" s="407" t="str">
        <f>IF(E408="","",IF(AND(フラグ管理用!G402=2,フラグ管理用!F402=1),"error",""))</f>
        <v/>
      </c>
      <c r="AS408" s="407" t="str">
        <f>IF(E408="","",IF(AND(フラグ管理用!G402=2,フラグ管理用!E402=1),"error",""))</f>
        <v/>
      </c>
      <c r="AT408" s="415" t="str">
        <f t="shared" si="123"/>
        <v/>
      </c>
      <c r="AU408" s="422" t="str">
        <f>IF(E408="","",IF(フラグ管理用!AX402=1,"",IF(AND(フラグ管理用!E402=1,フラグ管理用!J402=1),"",IF(AND(フラグ管理用!E402=2,フラグ管理用!F402=1,フラグ管理用!J402=1),"",IF(AND(フラグ管理用!E402=2,フラグ管理用!F402=2,フラグ管理用!G402=1),"",IF(AND(フラグ管理用!E402=2,フラグ管理用!F402=2,フラグ管理用!G402=2,フラグ管理用!K402=1),"","error"))))))</f>
        <v/>
      </c>
      <c r="AV408" s="428" t="str">
        <f t="shared" si="124"/>
        <v/>
      </c>
      <c r="AW408" s="428" t="str">
        <f t="shared" si="109"/>
        <v/>
      </c>
      <c r="AX408" s="428" t="str">
        <f t="shared" si="110"/>
        <v/>
      </c>
      <c r="AY408" s="428" t="str">
        <f>IF(E408="","",IF(AND(フラグ管理用!J402=1,フラグ管理用!O402=1),"",IF(AND(フラグ管理用!K402=1,フラグ管理用!O402&gt;1,フラグ管理用!G402=1),"","error")))</f>
        <v/>
      </c>
      <c r="AZ408" s="428" t="str">
        <f>IF(E408="","",IF(AND(フラグ管理用!O402=10,ISBLANK(P408)=FALSE),"",IF(AND(フラグ管理用!O402&lt;10,ISBLANK(P408)=TRUE),"","error")))</f>
        <v/>
      </c>
      <c r="BA408" s="422" t="str">
        <f t="shared" si="111"/>
        <v/>
      </c>
      <c r="BB408" s="422" t="str">
        <f t="shared" si="125"/>
        <v/>
      </c>
      <c r="BC408" s="422" t="str">
        <f>IF(E408="","",IF(AND(フラグ管理用!F402=2,フラグ管理用!J402=1),IF(OR(U408&lt;&gt;0,V408&lt;&gt;0,W408&lt;&gt;0,X408&lt;&gt;0),"error",""),""))</f>
        <v/>
      </c>
      <c r="BD408" s="422" t="str">
        <f>IF(E408="","",IF(AND(フラグ管理用!K402=1,フラグ管理用!G402=1),IF(OR(S408&lt;&gt;0,T408&lt;&gt;0,W408&lt;&gt;0,X408&lt;&gt;0),"error",""),""))</f>
        <v/>
      </c>
      <c r="BE408" s="422" t="str">
        <f t="shared" si="126"/>
        <v/>
      </c>
      <c r="BF408" s="422" t="str">
        <f t="shared" si="127"/>
        <v/>
      </c>
      <c r="BG408" s="422"/>
      <c r="BH408" s="422" t="str">
        <f t="shared" si="112"/>
        <v/>
      </c>
      <c r="BI408" s="422" t="str">
        <f t="shared" si="113"/>
        <v/>
      </c>
      <c r="BJ408" s="422" t="str">
        <f t="shared" si="114"/>
        <v/>
      </c>
      <c r="BK408" s="422" t="str">
        <f>IF(E408="","",IF(フラグ管理用!AD402=2,IF(AND(フラグ管理用!E402=2,フラグ管理用!AA402=1),"","error"),""))</f>
        <v/>
      </c>
      <c r="BL408" s="422" t="str">
        <f>IF(E408="","",IF(AND(フラグ管理用!E402=1,フラグ管理用!K402=1,H408&lt;&gt;"妊娠出産子育て支援交付金"),"error",""))</f>
        <v/>
      </c>
      <c r="BM408" s="422"/>
      <c r="BN408" s="422" t="str">
        <f t="shared" si="115"/>
        <v/>
      </c>
      <c r="BO408" s="422" t="str">
        <f>IF(E408="","",IF(フラグ管理用!AF402=29,"error",IF(AND(フラグ管理用!AO402="事業始期_通常",フラグ管理用!AF402&lt;17),"error",IF(AND(フラグ管理用!AO402="事業始期_補助",フラグ管理用!AF402&lt;14),"error",""))))</f>
        <v/>
      </c>
      <c r="BP408" s="422" t="str">
        <f t="shared" si="116"/>
        <v/>
      </c>
      <c r="BQ408" s="422" t="str">
        <f>IF(E408="","",IF(AND(フラグ管理用!AP402="事業終期_通常",OR(フラグ管理用!AG402&lt;17,フラグ管理用!AG402&gt;28)),"error",IF(AND(フラグ管理用!AP402="事業終期_基金",フラグ管理用!AG402&lt;17),"error","")))</f>
        <v/>
      </c>
      <c r="BR408" s="422" t="str">
        <f>IF(E408="","",IF(VLOOKUP(AF408,―!$X$2:$Y$30,2,FALSE)&lt;=VLOOKUP(AG408,―!$X$2:$Y$30,2,FALSE),"","error"))</f>
        <v/>
      </c>
      <c r="BS408" s="422" t="str">
        <f t="shared" si="117"/>
        <v/>
      </c>
      <c r="BT408" s="422" t="str">
        <f t="shared" si="118"/>
        <v/>
      </c>
      <c r="BU408" s="422" t="str">
        <f>IF(E408="","",IF(AND(フラグ管理用!AQ402="予算区分_地単_通常",フラグ管理用!AL402&gt;3),"error",IF(AND(フラグ管理用!AQ402="予算区分_地単_検査等",フラグ管理用!AL402&gt;6),"error",IF(AND(フラグ管理用!AQ402="予算区分_補助",フラグ管理用!AL402&lt;7),"error",""))))</f>
        <v/>
      </c>
      <c r="BV408" s="452" t="str">
        <f>フラグ管理用!AW402</f>
        <v/>
      </c>
      <c r="BW408" s="457" t="str">
        <f t="shared" si="119"/>
        <v/>
      </c>
    </row>
    <row r="409" spans="1:75">
      <c r="A409" s="6"/>
      <c r="B409" s="14"/>
      <c r="C409" s="40">
        <v>379</v>
      </c>
      <c r="D409" s="50"/>
      <c r="E409" s="57"/>
      <c r="F409" s="57"/>
      <c r="G409" s="78"/>
      <c r="H409" s="86"/>
      <c r="I409" s="96" t="str">
        <f>IF(E409="補",VLOOKUP(H409,'事業名一覧 '!$A$3:$C$55,3,FALSE),"")</f>
        <v/>
      </c>
      <c r="J409" s="112"/>
      <c r="K409" s="112"/>
      <c r="L409" s="112"/>
      <c r="M409" s="112"/>
      <c r="N409" s="112"/>
      <c r="O409" s="112"/>
      <c r="P409" s="86"/>
      <c r="Q409" s="181" t="str">
        <f t="shared" si="107"/>
        <v/>
      </c>
      <c r="R409" s="194" t="str">
        <f t="shared" si="121"/>
        <v/>
      </c>
      <c r="S409" s="202"/>
      <c r="T409" s="213"/>
      <c r="U409" s="213"/>
      <c r="V409" s="213"/>
      <c r="W409" s="235"/>
      <c r="X409" s="235"/>
      <c r="Y409" s="213"/>
      <c r="Z409" s="213"/>
      <c r="AA409" s="86"/>
      <c r="AB409" s="112"/>
      <c r="AC409" s="112"/>
      <c r="AD409" s="112"/>
      <c r="AE409" s="57"/>
      <c r="AF409" s="57"/>
      <c r="AG409" s="57"/>
      <c r="AH409" s="321"/>
      <c r="AI409" s="321"/>
      <c r="AJ409" s="86"/>
      <c r="AK409" s="86"/>
      <c r="AL409" s="354"/>
      <c r="AM409" s="372"/>
      <c r="AN409" s="381"/>
      <c r="AO409" s="392" t="str">
        <f t="shared" si="108"/>
        <v/>
      </c>
      <c r="AP409" s="397" t="str">
        <f t="shared" si="122"/>
        <v/>
      </c>
      <c r="AQ409" s="402" t="str">
        <f t="shared" si="120"/>
        <v/>
      </c>
      <c r="AR409" s="407" t="str">
        <f>IF(E409="","",IF(AND(フラグ管理用!G403=2,フラグ管理用!F403=1),"error",""))</f>
        <v/>
      </c>
      <c r="AS409" s="407" t="str">
        <f>IF(E409="","",IF(AND(フラグ管理用!G403=2,フラグ管理用!E403=1),"error",""))</f>
        <v/>
      </c>
      <c r="AT409" s="415" t="str">
        <f t="shared" si="123"/>
        <v/>
      </c>
      <c r="AU409" s="422" t="str">
        <f>IF(E409="","",IF(フラグ管理用!AX403=1,"",IF(AND(フラグ管理用!E403=1,フラグ管理用!J403=1),"",IF(AND(フラグ管理用!E403=2,フラグ管理用!F403=1,フラグ管理用!J403=1),"",IF(AND(フラグ管理用!E403=2,フラグ管理用!F403=2,フラグ管理用!G403=1),"",IF(AND(フラグ管理用!E403=2,フラグ管理用!F403=2,フラグ管理用!G403=2,フラグ管理用!K403=1),"","error"))))))</f>
        <v/>
      </c>
      <c r="AV409" s="428" t="str">
        <f t="shared" si="124"/>
        <v/>
      </c>
      <c r="AW409" s="428" t="str">
        <f t="shared" si="109"/>
        <v/>
      </c>
      <c r="AX409" s="428" t="str">
        <f t="shared" si="110"/>
        <v/>
      </c>
      <c r="AY409" s="428" t="str">
        <f>IF(E409="","",IF(AND(フラグ管理用!J403=1,フラグ管理用!O403=1),"",IF(AND(フラグ管理用!K403=1,フラグ管理用!O403&gt;1,フラグ管理用!G403=1),"","error")))</f>
        <v/>
      </c>
      <c r="AZ409" s="428" t="str">
        <f>IF(E409="","",IF(AND(フラグ管理用!O403=10,ISBLANK(P409)=FALSE),"",IF(AND(フラグ管理用!O403&lt;10,ISBLANK(P409)=TRUE),"","error")))</f>
        <v/>
      </c>
      <c r="BA409" s="422" t="str">
        <f t="shared" si="111"/>
        <v/>
      </c>
      <c r="BB409" s="422" t="str">
        <f t="shared" si="125"/>
        <v/>
      </c>
      <c r="BC409" s="422" t="str">
        <f>IF(E409="","",IF(AND(フラグ管理用!F403=2,フラグ管理用!J403=1),IF(OR(U409&lt;&gt;0,V409&lt;&gt;0,W409&lt;&gt;0,X409&lt;&gt;0),"error",""),""))</f>
        <v/>
      </c>
      <c r="BD409" s="422" t="str">
        <f>IF(E409="","",IF(AND(フラグ管理用!K403=1,フラグ管理用!G403=1),IF(OR(S409&lt;&gt;0,T409&lt;&gt;0,W409&lt;&gt;0,X409&lt;&gt;0),"error",""),""))</f>
        <v/>
      </c>
      <c r="BE409" s="422" t="str">
        <f t="shared" si="126"/>
        <v/>
      </c>
      <c r="BF409" s="422" t="str">
        <f t="shared" si="127"/>
        <v/>
      </c>
      <c r="BG409" s="422"/>
      <c r="BH409" s="422" t="str">
        <f t="shared" si="112"/>
        <v/>
      </c>
      <c r="BI409" s="422" t="str">
        <f t="shared" si="113"/>
        <v/>
      </c>
      <c r="BJ409" s="422" t="str">
        <f t="shared" si="114"/>
        <v/>
      </c>
      <c r="BK409" s="422" t="str">
        <f>IF(E409="","",IF(フラグ管理用!AD403=2,IF(AND(フラグ管理用!E403=2,フラグ管理用!AA403=1),"","error"),""))</f>
        <v/>
      </c>
      <c r="BL409" s="422" t="str">
        <f>IF(E409="","",IF(AND(フラグ管理用!E403=1,フラグ管理用!K403=1,H409&lt;&gt;"妊娠出産子育て支援交付金"),"error",""))</f>
        <v/>
      </c>
      <c r="BM409" s="422"/>
      <c r="BN409" s="422" t="str">
        <f t="shared" si="115"/>
        <v/>
      </c>
      <c r="BO409" s="422" t="str">
        <f>IF(E409="","",IF(フラグ管理用!AF403=29,"error",IF(AND(フラグ管理用!AO403="事業始期_通常",フラグ管理用!AF403&lt;17),"error",IF(AND(フラグ管理用!AO403="事業始期_補助",フラグ管理用!AF403&lt;14),"error",""))))</f>
        <v/>
      </c>
      <c r="BP409" s="422" t="str">
        <f t="shared" si="116"/>
        <v/>
      </c>
      <c r="BQ409" s="422" t="str">
        <f>IF(E409="","",IF(AND(フラグ管理用!AP403="事業終期_通常",OR(フラグ管理用!AG403&lt;17,フラグ管理用!AG403&gt;28)),"error",IF(AND(フラグ管理用!AP403="事業終期_基金",フラグ管理用!AG403&lt;17),"error","")))</f>
        <v/>
      </c>
      <c r="BR409" s="422" t="str">
        <f>IF(E409="","",IF(VLOOKUP(AF409,―!$X$2:$Y$30,2,FALSE)&lt;=VLOOKUP(AG409,―!$X$2:$Y$30,2,FALSE),"","error"))</f>
        <v/>
      </c>
      <c r="BS409" s="422" t="str">
        <f t="shared" si="117"/>
        <v/>
      </c>
      <c r="BT409" s="422" t="str">
        <f t="shared" si="118"/>
        <v/>
      </c>
      <c r="BU409" s="422" t="str">
        <f>IF(E409="","",IF(AND(フラグ管理用!AQ403="予算区分_地単_通常",フラグ管理用!AL403&gt;3),"error",IF(AND(フラグ管理用!AQ403="予算区分_地単_検査等",フラグ管理用!AL403&gt;6),"error",IF(AND(フラグ管理用!AQ403="予算区分_補助",フラグ管理用!AL403&lt;7),"error",""))))</f>
        <v/>
      </c>
      <c r="BV409" s="452" t="str">
        <f>フラグ管理用!AW403</f>
        <v/>
      </c>
      <c r="BW409" s="457" t="str">
        <f t="shared" si="119"/>
        <v/>
      </c>
    </row>
    <row r="410" spans="1:75">
      <c r="A410" s="6"/>
      <c r="B410" s="14"/>
      <c r="C410" s="40">
        <v>380</v>
      </c>
      <c r="D410" s="50"/>
      <c r="E410" s="57"/>
      <c r="F410" s="57"/>
      <c r="G410" s="78"/>
      <c r="H410" s="86"/>
      <c r="I410" s="96" t="str">
        <f>IF(E410="補",VLOOKUP(H410,'事業名一覧 '!$A$3:$C$55,3,FALSE),"")</f>
        <v/>
      </c>
      <c r="J410" s="112"/>
      <c r="K410" s="112"/>
      <c r="L410" s="112"/>
      <c r="M410" s="112"/>
      <c r="N410" s="112"/>
      <c r="O410" s="112"/>
      <c r="P410" s="86"/>
      <c r="Q410" s="181" t="str">
        <f t="shared" si="107"/>
        <v/>
      </c>
      <c r="R410" s="194" t="str">
        <f t="shared" si="121"/>
        <v/>
      </c>
      <c r="S410" s="202"/>
      <c r="T410" s="213"/>
      <c r="U410" s="213"/>
      <c r="V410" s="213"/>
      <c r="W410" s="235"/>
      <c r="X410" s="235"/>
      <c r="Y410" s="213"/>
      <c r="Z410" s="213"/>
      <c r="AA410" s="86"/>
      <c r="AB410" s="112"/>
      <c r="AC410" s="112"/>
      <c r="AD410" s="112"/>
      <c r="AE410" s="57"/>
      <c r="AF410" s="57"/>
      <c r="AG410" s="57"/>
      <c r="AH410" s="321"/>
      <c r="AI410" s="321"/>
      <c r="AJ410" s="86"/>
      <c r="AK410" s="86"/>
      <c r="AL410" s="354"/>
      <c r="AM410" s="372"/>
      <c r="AN410" s="381"/>
      <c r="AO410" s="392" t="str">
        <f t="shared" si="108"/>
        <v/>
      </c>
      <c r="AP410" s="397" t="str">
        <f t="shared" si="122"/>
        <v/>
      </c>
      <c r="AQ410" s="402" t="str">
        <f t="shared" si="120"/>
        <v/>
      </c>
      <c r="AR410" s="407" t="str">
        <f>IF(E410="","",IF(AND(フラグ管理用!G404=2,フラグ管理用!F404=1),"error",""))</f>
        <v/>
      </c>
      <c r="AS410" s="407" t="str">
        <f>IF(E410="","",IF(AND(フラグ管理用!G404=2,フラグ管理用!E404=1),"error",""))</f>
        <v/>
      </c>
      <c r="AT410" s="415" t="str">
        <f t="shared" si="123"/>
        <v/>
      </c>
      <c r="AU410" s="422" t="str">
        <f>IF(E410="","",IF(フラグ管理用!AX404=1,"",IF(AND(フラグ管理用!E404=1,フラグ管理用!J404=1),"",IF(AND(フラグ管理用!E404=2,フラグ管理用!F404=1,フラグ管理用!J404=1),"",IF(AND(フラグ管理用!E404=2,フラグ管理用!F404=2,フラグ管理用!G404=1),"",IF(AND(フラグ管理用!E404=2,フラグ管理用!F404=2,フラグ管理用!G404=2,フラグ管理用!K404=1),"","error"))))))</f>
        <v/>
      </c>
      <c r="AV410" s="428" t="str">
        <f t="shared" si="124"/>
        <v/>
      </c>
      <c r="AW410" s="428" t="str">
        <f t="shared" si="109"/>
        <v/>
      </c>
      <c r="AX410" s="428" t="str">
        <f t="shared" si="110"/>
        <v/>
      </c>
      <c r="AY410" s="428" t="str">
        <f>IF(E410="","",IF(AND(フラグ管理用!J404=1,フラグ管理用!O404=1),"",IF(AND(フラグ管理用!K404=1,フラグ管理用!O404&gt;1,フラグ管理用!G404=1),"","error")))</f>
        <v/>
      </c>
      <c r="AZ410" s="428" t="str">
        <f>IF(E410="","",IF(AND(フラグ管理用!O404=10,ISBLANK(P410)=FALSE),"",IF(AND(フラグ管理用!O404&lt;10,ISBLANK(P410)=TRUE),"","error")))</f>
        <v/>
      </c>
      <c r="BA410" s="422" t="str">
        <f t="shared" si="111"/>
        <v/>
      </c>
      <c r="BB410" s="422" t="str">
        <f t="shared" si="125"/>
        <v/>
      </c>
      <c r="BC410" s="422" t="str">
        <f>IF(E410="","",IF(AND(フラグ管理用!F404=2,フラグ管理用!J404=1),IF(OR(U410&lt;&gt;0,V410&lt;&gt;0,W410&lt;&gt;0,X410&lt;&gt;0),"error",""),""))</f>
        <v/>
      </c>
      <c r="BD410" s="422" t="str">
        <f>IF(E410="","",IF(AND(フラグ管理用!K404=1,フラグ管理用!G404=1),IF(OR(S410&lt;&gt;0,T410&lt;&gt;0,W410&lt;&gt;0,X410&lt;&gt;0),"error",""),""))</f>
        <v/>
      </c>
      <c r="BE410" s="422" t="str">
        <f t="shared" si="126"/>
        <v/>
      </c>
      <c r="BF410" s="422" t="str">
        <f t="shared" si="127"/>
        <v/>
      </c>
      <c r="BG410" s="422"/>
      <c r="BH410" s="422" t="str">
        <f t="shared" si="112"/>
        <v/>
      </c>
      <c r="BI410" s="422" t="str">
        <f t="shared" si="113"/>
        <v/>
      </c>
      <c r="BJ410" s="422" t="str">
        <f t="shared" si="114"/>
        <v/>
      </c>
      <c r="BK410" s="422" t="str">
        <f>IF(E410="","",IF(フラグ管理用!AD404=2,IF(AND(フラグ管理用!E404=2,フラグ管理用!AA404=1),"","error"),""))</f>
        <v/>
      </c>
      <c r="BL410" s="422" t="str">
        <f>IF(E410="","",IF(AND(フラグ管理用!E404=1,フラグ管理用!K404=1,H410&lt;&gt;"妊娠出産子育て支援交付金"),"error",""))</f>
        <v/>
      </c>
      <c r="BM410" s="422"/>
      <c r="BN410" s="422" t="str">
        <f t="shared" si="115"/>
        <v/>
      </c>
      <c r="BO410" s="422" t="str">
        <f>IF(E410="","",IF(フラグ管理用!AF404=29,"error",IF(AND(フラグ管理用!AO404="事業始期_通常",フラグ管理用!AF404&lt;17),"error",IF(AND(フラグ管理用!AO404="事業始期_補助",フラグ管理用!AF404&lt;14),"error",""))))</f>
        <v/>
      </c>
      <c r="BP410" s="422" t="str">
        <f t="shared" si="116"/>
        <v/>
      </c>
      <c r="BQ410" s="422" t="str">
        <f>IF(E410="","",IF(AND(フラグ管理用!AP404="事業終期_通常",OR(フラグ管理用!AG404&lt;17,フラグ管理用!AG404&gt;28)),"error",IF(AND(フラグ管理用!AP404="事業終期_基金",フラグ管理用!AG404&lt;17),"error","")))</f>
        <v/>
      </c>
      <c r="BR410" s="422" t="str">
        <f>IF(E410="","",IF(VLOOKUP(AF410,―!$X$2:$Y$30,2,FALSE)&lt;=VLOOKUP(AG410,―!$X$2:$Y$30,2,FALSE),"","error"))</f>
        <v/>
      </c>
      <c r="BS410" s="422" t="str">
        <f t="shared" si="117"/>
        <v/>
      </c>
      <c r="BT410" s="422" t="str">
        <f t="shared" si="118"/>
        <v/>
      </c>
      <c r="BU410" s="422" t="str">
        <f>IF(E410="","",IF(AND(フラグ管理用!AQ404="予算区分_地単_通常",フラグ管理用!AL404&gt;3),"error",IF(AND(フラグ管理用!AQ404="予算区分_地単_検査等",フラグ管理用!AL404&gt;6),"error",IF(AND(フラグ管理用!AQ404="予算区分_補助",フラグ管理用!AL404&lt;7),"error",""))))</f>
        <v/>
      </c>
      <c r="BV410" s="452" t="str">
        <f>フラグ管理用!AW404</f>
        <v/>
      </c>
      <c r="BW410" s="457" t="str">
        <f t="shared" si="119"/>
        <v/>
      </c>
    </row>
    <row r="411" spans="1:75">
      <c r="A411" s="6"/>
      <c r="B411" s="14"/>
      <c r="C411" s="40">
        <v>381</v>
      </c>
      <c r="D411" s="50"/>
      <c r="E411" s="57"/>
      <c r="F411" s="57"/>
      <c r="G411" s="78"/>
      <c r="H411" s="86"/>
      <c r="I411" s="96" t="str">
        <f>IF(E411="補",VLOOKUP(H411,'事業名一覧 '!$A$3:$C$55,3,FALSE),"")</f>
        <v/>
      </c>
      <c r="J411" s="112"/>
      <c r="K411" s="112"/>
      <c r="L411" s="112"/>
      <c r="M411" s="112"/>
      <c r="N411" s="112"/>
      <c r="O411" s="112"/>
      <c r="P411" s="86"/>
      <c r="Q411" s="181" t="str">
        <f t="shared" si="107"/>
        <v/>
      </c>
      <c r="R411" s="194" t="str">
        <f t="shared" si="121"/>
        <v/>
      </c>
      <c r="S411" s="202"/>
      <c r="T411" s="213"/>
      <c r="U411" s="213"/>
      <c r="V411" s="213"/>
      <c r="W411" s="235"/>
      <c r="X411" s="235"/>
      <c r="Y411" s="213"/>
      <c r="Z411" s="213"/>
      <c r="AA411" s="86"/>
      <c r="AB411" s="112"/>
      <c r="AC411" s="112"/>
      <c r="AD411" s="112"/>
      <c r="AE411" s="57"/>
      <c r="AF411" s="57"/>
      <c r="AG411" s="57"/>
      <c r="AH411" s="321"/>
      <c r="AI411" s="321"/>
      <c r="AJ411" s="86"/>
      <c r="AK411" s="86"/>
      <c r="AL411" s="354"/>
      <c r="AM411" s="372"/>
      <c r="AN411" s="381"/>
      <c r="AO411" s="392" t="str">
        <f t="shared" si="108"/>
        <v/>
      </c>
      <c r="AP411" s="397" t="str">
        <f t="shared" si="122"/>
        <v/>
      </c>
      <c r="AQ411" s="402" t="str">
        <f t="shared" si="120"/>
        <v/>
      </c>
      <c r="AR411" s="407" t="str">
        <f>IF(E411="","",IF(AND(フラグ管理用!G405=2,フラグ管理用!F405=1),"error",""))</f>
        <v/>
      </c>
      <c r="AS411" s="407" t="str">
        <f>IF(E411="","",IF(AND(フラグ管理用!G405=2,フラグ管理用!E405=1),"error",""))</f>
        <v/>
      </c>
      <c r="AT411" s="415" t="str">
        <f t="shared" si="123"/>
        <v/>
      </c>
      <c r="AU411" s="422" t="str">
        <f>IF(E411="","",IF(フラグ管理用!AX405=1,"",IF(AND(フラグ管理用!E405=1,フラグ管理用!J405=1),"",IF(AND(フラグ管理用!E405=2,フラグ管理用!F405=1,フラグ管理用!J405=1),"",IF(AND(フラグ管理用!E405=2,フラグ管理用!F405=2,フラグ管理用!G405=1),"",IF(AND(フラグ管理用!E405=2,フラグ管理用!F405=2,フラグ管理用!G405=2,フラグ管理用!K405=1),"","error"))))))</f>
        <v/>
      </c>
      <c r="AV411" s="428" t="str">
        <f t="shared" si="124"/>
        <v/>
      </c>
      <c r="AW411" s="428" t="str">
        <f t="shared" si="109"/>
        <v/>
      </c>
      <c r="AX411" s="428" t="str">
        <f t="shared" si="110"/>
        <v/>
      </c>
      <c r="AY411" s="428" t="str">
        <f>IF(E411="","",IF(AND(フラグ管理用!J405=1,フラグ管理用!O405=1),"",IF(AND(フラグ管理用!K405=1,フラグ管理用!O405&gt;1,フラグ管理用!G405=1),"","error")))</f>
        <v/>
      </c>
      <c r="AZ411" s="428" t="str">
        <f>IF(E411="","",IF(AND(フラグ管理用!O405=10,ISBLANK(P411)=FALSE),"",IF(AND(フラグ管理用!O405&lt;10,ISBLANK(P411)=TRUE),"","error")))</f>
        <v/>
      </c>
      <c r="BA411" s="422" t="str">
        <f t="shared" si="111"/>
        <v/>
      </c>
      <c r="BB411" s="422" t="str">
        <f t="shared" si="125"/>
        <v/>
      </c>
      <c r="BC411" s="422" t="str">
        <f>IF(E411="","",IF(AND(フラグ管理用!F405=2,フラグ管理用!J405=1),IF(OR(U411&lt;&gt;0,V411&lt;&gt;0,W411&lt;&gt;0,X411&lt;&gt;0),"error",""),""))</f>
        <v/>
      </c>
      <c r="BD411" s="422" t="str">
        <f>IF(E411="","",IF(AND(フラグ管理用!K405=1,フラグ管理用!G405=1),IF(OR(S411&lt;&gt;0,T411&lt;&gt;0,W411&lt;&gt;0,X411&lt;&gt;0),"error",""),""))</f>
        <v/>
      </c>
      <c r="BE411" s="422" t="str">
        <f t="shared" si="126"/>
        <v/>
      </c>
      <c r="BF411" s="422" t="str">
        <f t="shared" si="127"/>
        <v/>
      </c>
      <c r="BG411" s="422"/>
      <c r="BH411" s="422" t="str">
        <f t="shared" si="112"/>
        <v/>
      </c>
      <c r="BI411" s="422" t="str">
        <f t="shared" si="113"/>
        <v/>
      </c>
      <c r="BJ411" s="422" t="str">
        <f t="shared" si="114"/>
        <v/>
      </c>
      <c r="BK411" s="422" t="str">
        <f>IF(E411="","",IF(フラグ管理用!AD405=2,IF(AND(フラグ管理用!E405=2,フラグ管理用!AA405=1),"","error"),""))</f>
        <v/>
      </c>
      <c r="BL411" s="422" t="str">
        <f>IF(E411="","",IF(AND(フラグ管理用!E405=1,フラグ管理用!K405=1,H411&lt;&gt;"妊娠出産子育て支援交付金"),"error",""))</f>
        <v/>
      </c>
      <c r="BM411" s="422"/>
      <c r="BN411" s="422" t="str">
        <f t="shared" si="115"/>
        <v/>
      </c>
      <c r="BO411" s="422" t="str">
        <f>IF(E411="","",IF(フラグ管理用!AF405=29,"error",IF(AND(フラグ管理用!AO405="事業始期_通常",フラグ管理用!AF405&lt;17),"error",IF(AND(フラグ管理用!AO405="事業始期_補助",フラグ管理用!AF405&lt;14),"error",""))))</f>
        <v/>
      </c>
      <c r="BP411" s="422" t="str">
        <f t="shared" si="116"/>
        <v/>
      </c>
      <c r="BQ411" s="422" t="str">
        <f>IF(E411="","",IF(AND(フラグ管理用!AP405="事業終期_通常",OR(フラグ管理用!AG405&lt;17,フラグ管理用!AG405&gt;28)),"error",IF(AND(フラグ管理用!AP405="事業終期_基金",フラグ管理用!AG405&lt;17),"error","")))</f>
        <v/>
      </c>
      <c r="BR411" s="422" t="str">
        <f>IF(E411="","",IF(VLOOKUP(AF411,―!$X$2:$Y$30,2,FALSE)&lt;=VLOOKUP(AG411,―!$X$2:$Y$30,2,FALSE),"","error"))</f>
        <v/>
      </c>
      <c r="BS411" s="422" t="str">
        <f t="shared" si="117"/>
        <v/>
      </c>
      <c r="BT411" s="422" t="str">
        <f t="shared" si="118"/>
        <v/>
      </c>
      <c r="BU411" s="422" t="str">
        <f>IF(E411="","",IF(AND(フラグ管理用!AQ405="予算区分_地単_通常",フラグ管理用!AL405&gt;3),"error",IF(AND(フラグ管理用!AQ405="予算区分_地単_検査等",フラグ管理用!AL405&gt;6),"error",IF(AND(フラグ管理用!AQ405="予算区分_補助",フラグ管理用!AL405&lt;7),"error",""))))</f>
        <v/>
      </c>
      <c r="BV411" s="452" t="str">
        <f>フラグ管理用!AW405</f>
        <v/>
      </c>
      <c r="BW411" s="457" t="str">
        <f t="shared" si="119"/>
        <v/>
      </c>
    </row>
    <row r="412" spans="1:75">
      <c r="A412" s="6"/>
      <c r="B412" s="14"/>
      <c r="C412" s="40">
        <v>382</v>
      </c>
      <c r="D412" s="50"/>
      <c r="E412" s="57"/>
      <c r="F412" s="57"/>
      <c r="G412" s="78"/>
      <c r="H412" s="86"/>
      <c r="I412" s="96" t="str">
        <f>IF(E412="補",VLOOKUP(H412,'事業名一覧 '!$A$3:$C$55,3,FALSE),"")</f>
        <v/>
      </c>
      <c r="J412" s="112"/>
      <c r="K412" s="112"/>
      <c r="L412" s="112"/>
      <c r="M412" s="112"/>
      <c r="N412" s="112"/>
      <c r="O412" s="112"/>
      <c r="P412" s="86"/>
      <c r="Q412" s="181" t="str">
        <f t="shared" si="107"/>
        <v/>
      </c>
      <c r="R412" s="194" t="str">
        <f t="shared" si="121"/>
        <v/>
      </c>
      <c r="S412" s="202"/>
      <c r="T412" s="213"/>
      <c r="U412" s="213"/>
      <c r="V412" s="213"/>
      <c r="W412" s="235"/>
      <c r="X412" s="235"/>
      <c r="Y412" s="213"/>
      <c r="Z412" s="213"/>
      <c r="AA412" s="86"/>
      <c r="AB412" s="112"/>
      <c r="AC412" s="112"/>
      <c r="AD412" s="112"/>
      <c r="AE412" s="57"/>
      <c r="AF412" s="57"/>
      <c r="AG412" s="57"/>
      <c r="AH412" s="321"/>
      <c r="AI412" s="321"/>
      <c r="AJ412" s="86"/>
      <c r="AK412" s="86"/>
      <c r="AL412" s="354"/>
      <c r="AM412" s="372"/>
      <c r="AN412" s="381"/>
      <c r="AO412" s="392" t="str">
        <f t="shared" si="108"/>
        <v/>
      </c>
      <c r="AP412" s="397" t="str">
        <f t="shared" si="122"/>
        <v/>
      </c>
      <c r="AQ412" s="402" t="str">
        <f t="shared" si="120"/>
        <v/>
      </c>
      <c r="AR412" s="407" t="str">
        <f>IF(E412="","",IF(AND(フラグ管理用!G406=2,フラグ管理用!F406=1),"error",""))</f>
        <v/>
      </c>
      <c r="AS412" s="407" t="str">
        <f>IF(E412="","",IF(AND(フラグ管理用!G406=2,フラグ管理用!E406=1),"error",""))</f>
        <v/>
      </c>
      <c r="AT412" s="415" t="str">
        <f t="shared" si="123"/>
        <v/>
      </c>
      <c r="AU412" s="422" t="str">
        <f>IF(E412="","",IF(フラグ管理用!AX406=1,"",IF(AND(フラグ管理用!E406=1,フラグ管理用!J406=1),"",IF(AND(フラグ管理用!E406=2,フラグ管理用!F406=1,フラグ管理用!J406=1),"",IF(AND(フラグ管理用!E406=2,フラグ管理用!F406=2,フラグ管理用!G406=1),"",IF(AND(フラグ管理用!E406=2,フラグ管理用!F406=2,フラグ管理用!G406=2,フラグ管理用!K406=1),"","error"))))))</f>
        <v/>
      </c>
      <c r="AV412" s="428" t="str">
        <f t="shared" si="124"/>
        <v/>
      </c>
      <c r="AW412" s="428" t="str">
        <f t="shared" si="109"/>
        <v/>
      </c>
      <c r="AX412" s="428" t="str">
        <f t="shared" si="110"/>
        <v/>
      </c>
      <c r="AY412" s="428" t="str">
        <f>IF(E412="","",IF(AND(フラグ管理用!J406=1,フラグ管理用!O406=1),"",IF(AND(フラグ管理用!K406=1,フラグ管理用!O406&gt;1,フラグ管理用!G406=1),"","error")))</f>
        <v/>
      </c>
      <c r="AZ412" s="428" t="str">
        <f>IF(E412="","",IF(AND(フラグ管理用!O406=10,ISBLANK(P412)=FALSE),"",IF(AND(フラグ管理用!O406&lt;10,ISBLANK(P412)=TRUE),"","error")))</f>
        <v/>
      </c>
      <c r="BA412" s="422" t="str">
        <f t="shared" si="111"/>
        <v/>
      </c>
      <c r="BB412" s="422" t="str">
        <f t="shared" si="125"/>
        <v/>
      </c>
      <c r="BC412" s="422" t="str">
        <f>IF(E412="","",IF(AND(フラグ管理用!F406=2,フラグ管理用!J406=1),IF(OR(U412&lt;&gt;0,V412&lt;&gt;0,W412&lt;&gt;0,X412&lt;&gt;0),"error",""),""))</f>
        <v/>
      </c>
      <c r="BD412" s="422" t="str">
        <f>IF(E412="","",IF(AND(フラグ管理用!K406=1,フラグ管理用!G406=1),IF(OR(S412&lt;&gt;0,T412&lt;&gt;0,W412&lt;&gt;0,X412&lt;&gt;0),"error",""),""))</f>
        <v/>
      </c>
      <c r="BE412" s="422" t="str">
        <f t="shared" si="126"/>
        <v/>
      </c>
      <c r="BF412" s="422" t="str">
        <f t="shared" si="127"/>
        <v/>
      </c>
      <c r="BG412" s="422"/>
      <c r="BH412" s="422" t="str">
        <f t="shared" si="112"/>
        <v/>
      </c>
      <c r="BI412" s="422" t="str">
        <f t="shared" si="113"/>
        <v/>
      </c>
      <c r="BJ412" s="422" t="str">
        <f t="shared" si="114"/>
        <v/>
      </c>
      <c r="BK412" s="422" t="str">
        <f>IF(E412="","",IF(フラグ管理用!AD406=2,IF(AND(フラグ管理用!E406=2,フラグ管理用!AA406=1),"","error"),""))</f>
        <v/>
      </c>
      <c r="BL412" s="422" t="str">
        <f>IF(E412="","",IF(AND(フラグ管理用!E406=1,フラグ管理用!K406=1,H412&lt;&gt;"妊娠出産子育て支援交付金"),"error",""))</f>
        <v/>
      </c>
      <c r="BM412" s="422"/>
      <c r="BN412" s="422" t="str">
        <f t="shared" si="115"/>
        <v/>
      </c>
      <c r="BO412" s="422" t="str">
        <f>IF(E412="","",IF(フラグ管理用!AF406=29,"error",IF(AND(フラグ管理用!AO406="事業始期_通常",フラグ管理用!AF406&lt;17),"error",IF(AND(フラグ管理用!AO406="事業始期_補助",フラグ管理用!AF406&lt;14),"error",""))))</f>
        <v/>
      </c>
      <c r="BP412" s="422" t="str">
        <f t="shared" si="116"/>
        <v/>
      </c>
      <c r="BQ412" s="422" t="str">
        <f>IF(E412="","",IF(AND(フラグ管理用!AP406="事業終期_通常",OR(フラグ管理用!AG406&lt;17,フラグ管理用!AG406&gt;28)),"error",IF(AND(フラグ管理用!AP406="事業終期_基金",フラグ管理用!AG406&lt;17),"error","")))</f>
        <v/>
      </c>
      <c r="BR412" s="422" t="str">
        <f>IF(E412="","",IF(VLOOKUP(AF412,―!$X$2:$Y$30,2,FALSE)&lt;=VLOOKUP(AG412,―!$X$2:$Y$30,2,FALSE),"","error"))</f>
        <v/>
      </c>
      <c r="BS412" s="422" t="str">
        <f t="shared" si="117"/>
        <v/>
      </c>
      <c r="BT412" s="422" t="str">
        <f t="shared" si="118"/>
        <v/>
      </c>
      <c r="BU412" s="422" t="str">
        <f>IF(E412="","",IF(AND(フラグ管理用!AQ406="予算区分_地単_通常",フラグ管理用!AL406&gt;3),"error",IF(AND(フラグ管理用!AQ406="予算区分_地単_検査等",フラグ管理用!AL406&gt;6),"error",IF(AND(フラグ管理用!AQ406="予算区分_補助",フラグ管理用!AL406&lt;7),"error",""))))</f>
        <v/>
      </c>
      <c r="BV412" s="452" t="str">
        <f>フラグ管理用!AW406</f>
        <v/>
      </c>
      <c r="BW412" s="457" t="str">
        <f t="shared" si="119"/>
        <v/>
      </c>
    </row>
    <row r="413" spans="1:75">
      <c r="A413" s="6"/>
      <c r="B413" s="14"/>
      <c r="C413" s="40">
        <v>383</v>
      </c>
      <c r="D413" s="50"/>
      <c r="E413" s="57"/>
      <c r="F413" s="57"/>
      <c r="G413" s="78"/>
      <c r="H413" s="86"/>
      <c r="I413" s="96" t="str">
        <f>IF(E413="補",VLOOKUP(H413,'事業名一覧 '!$A$3:$C$55,3,FALSE),"")</f>
        <v/>
      </c>
      <c r="J413" s="112"/>
      <c r="K413" s="112"/>
      <c r="L413" s="112"/>
      <c r="M413" s="112"/>
      <c r="N413" s="112"/>
      <c r="O413" s="112"/>
      <c r="P413" s="86"/>
      <c r="Q413" s="181" t="str">
        <f t="shared" si="107"/>
        <v/>
      </c>
      <c r="R413" s="194" t="str">
        <f t="shared" si="121"/>
        <v/>
      </c>
      <c r="S413" s="202"/>
      <c r="T413" s="213"/>
      <c r="U413" s="213"/>
      <c r="V413" s="213"/>
      <c r="W413" s="235"/>
      <c r="X413" s="235"/>
      <c r="Y413" s="213"/>
      <c r="Z413" s="213"/>
      <c r="AA413" s="86"/>
      <c r="AB413" s="112"/>
      <c r="AC413" s="112"/>
      <c r="AD413" s="112"/>
      <c r="AE413" s="57"/>
      <c r="AF413" s="57"/>
      <c r="AG413" s="57"/>
      <c r="AH413" s="321"/>
      <c r="AI413" s="321"/>
      <c r="AJ413" s="86"/>
      <c r="AK413" s="86"/>
      <c r="AL413" s="354"/>
      <c r="AM413" s="372"/>
      <c r="AN413" s="381"/>
      <c r="AO413" s="392" t="str">
        <f t="shared" si="108"/>
        <v/>
      </c>
      <c r="AP413" s="397" t="str">
        <f t="shared" si="122"/>
        <v/>
      </c>
      <c r="AQ413" s="402" t="str">
        <f t="shared" si="120"/>
        <v/>
      </c>
      <c r="AR413" s="407" t="str">
        <f>IF(E413="","",IF(AND(フラグ管理用!G407=2,フラグ管理用!F407=1),"error",""))</f>
        <v/>
      </c>
      <c r="AS413" s="407" t="str">
        <f>IF(E413="","",IF(AND(フラグ管理用!G407=2,フラグ管理用!E407=1),"error",""))</f>
        <v/>
      </c>
      <c r="AT413" s="415" t="str">
        <f t="shared" si="123"/>
        <v/>
      </c>
      <c r="AU413" s="422" t="str">
        <f>IF(E413="","",IF(フラグ管理用!AX407=1,"",IF(AND(フラグ管理用!E407=1,フラグ管理用!J407=1),"",IF(AND(フラグ管理用!E407=2,フラグ管理用!F407=1,フラグ管理用!J407=1),"",IF(AND(フラグ管理用!E407=2,フラグ管理用!F407=2,フラグ管理用!G407=1),"",IF(AND(フラグ管理用!E407=2,フラグ管理用!F407=2,フラグ管理用!G407=2,フラグ管理用!K407=1),"","error"))))))</f>
        <v/>
      </c>
      <c r="AV413" s="428" t="str">
        <f t="shared" si="124"/>
        <v/>
      </c>
      <c r="AW413" s="428" t="str">
        <f t="shared" si="109"/>
        <v/>
      </c>
      <c r="AX413" s="428" t="str">
        <f t="shared" si="110"/>
        <v/>
      </c>
      <c r="AY413" s="428" t="str">
        <f>IF(E413="","",IF(AND(フラグ管理用!J407=1,フラグ管理用!O407=1),"",IF(AND(フラグ管理用!K407=1,フラグ管理用!O407&gt;1,フラグ管理用!G407=1),"","error")))</f>
        <v/>
      </c>
      <c r="AZ413" s="428" t="str">
        <f>IF(E413="","",IF(AND(フラグ管理用!O407=10,ISBLANK(P413)=FALSE),"",IF(AND(フラグ管理用!O407&lt;10,ISBLANK(P413)=TRUE),"","error")))</f>
        <v/>
      </c>
      <c r="BA413" s="422" t="str">
        <f t="shared" si="111"/>
        <v/>
      </c>
      <c r="BB413" s="422" t="str">
        <f t="shared" si="125"/>
        <v/>
      </c>
      <c r="BC413" s="422" t="str">
        <f>IF(E413="","",IF(AND(フラグ管理用!F407=2,フラグ管理用!J407=1),IF(OR(U413&lt;&gt;0,V413&lt;&gt;0,W413&lt;&gt;0,X413&lt;&gt;0),"error",""),""))</f>
        <v/>
      </c>
      <c r="BD413" s="422" t="str">
        <f>IF(E413="","",IF(AND(フラグ管理用!K407=1,フラグ管理用!G407=1),IF(OR(S413&lt;&gt;0,T413&lt;&gt;0,W413&lt;&gt;0,X413&lt;&gt;0),"error",""),""))</f>
        <v/>
      </c>
      <c r="BE413" s="422" t="str">
        <f t="shared" si="126"/>
        <v/>
      </c>
      <c r="BF413" s="422" t="str">
        <f t="shared" si="127"/>
        <v/>
      </c>
      <c r="BG413" s="422"/>
      <c r="BH413" s="422" t="str">
        <f t="shared" si="112"/>
        <v/>
      </c>
      <c r="BI413" s="422" t="str">
        <f t="shared" si="113"/>
        <v/>
      </c>
      <c r="BJ413" s="422" t="str">
        <f t="shared" si="114"/>
        <v/>
      </c>
      <c r="BK413" s="422" t="str">
        <f>IF(E413="","",IF(フラグ管理用!AD407=2,IF(AND(フラグ管理用!E407=2,フラグ管理用!AA407=1),"","error"),""))</f>
        <v/>
      </c>
      <c r="BL413" s="422" t="str">
        <f>IF(E413="","",IF(AND(フラグ管理用!E407=1,フラグ管理用!K407=1,H413&lt;&gt;"妊娠出産子育て支援交付金"),"error",""))</f>
        <v/>
      </c>
      <c r="BM413" s="422"/>
      <c r="BN413" s="422" t="str">
        <f t="shared" si="115"/>
        <v/>
      </c>
      <c r="BO413" s="422" t="str">
        <f>IF(E413="","",IF(フラグ管理用!AF407=29,"error",IF(AND(フラグ管理用!AO407="事業始期_通常",フラグ管理用!AF407&lt;17),"error",IF(AND(フラグ管理用!AO407="事業始期_補助",フラグ管理用!AF407&lt;14),"error",""))))</f>
        <v/>
      </c>
      <c r="BP413" s="422" t="str">
        <f t="shared" si="116"/>
        <v/>
      </c>
      <c r="BQ413" s="422" t="str">
        <f>IF(E413="","",IF(AND(フラグ管理用!AP407="事業終期_通常",OR(フラグ管理用!AG407&lt;17,フラグ管理用!AG407&gt;28)),"error",IF(AND(フラグ管理用!AP407="事業終期_基金",フラグ管理用!AG407&lt;17),"error","")))</f>
        <v/>
      </c>
      <c r="BR413" s="422" t="str">
        <f>IF(E413="","",IF(VLOOKUP(AF413,―!$X$2:$Y$30,2,FALSE)&lt;=VLOOKUP(AG413,―!$X$2:$Y$30,2,FALSE),"","error"))</f>
        <v/>
      </c>
      <c r="BS413" s="422" t="str">
        <f t="shared" si="117"/>
        <v/>
      </c>
      <c r="BT413" s="422" t="str">
        <f t="shared" si="118"/>
        <v/>
      </c>
      <c r="BU413" s="422" t="str">
        <f>IF(E413="","",IF(AND(フラグ管理用!AQ407="予算区分_地単_通常",フラグ管理用!AL407&gt;3),"error",IF(AND(フラグ管理用!AQ407="予算区分_地単_検査等",フラグ管理用!AL407&gt;6),"error",IF(AND(フラグ管理用!AQ407="予算区分_補助",フラグ管理用!AL407&lt;7),"error",""))))</f>
        <v/>
      </c>
      <c r="BV413" s="452" t="str">
        <f>フラグ管理用!AW407</f>
        <v/>
      </c>
      <c r="BW413" s="457" t="str">
        <f t="shared" si="119"/>
        <v/>
      </c>
    </row>
    <row r="414" spans="1:75">
      <c r="A414" s="6"/>
      <c r="B414" s="14"/>
      <c r="C414" s="40">
        <v>384</v>
      </c>
      <c r="D414" s="50"/>
      <c r="E414" s="57"/>
      <c r="F414" s="57"/>
      <c r="G414" s="78"/>
      <c r="H414" s="86"/>
      <c r="I414" s="96" t="str">
        <f>IF(E414="補",VLOOKUP(H414,'事業名一覧 '!$A$3:$C$55,3,FALSE),"")</f>
        <v/>
      </c>
      <c r="J414" s="112"/>
      <c r="K414" s="112"/>
      <c r="L414" s="112"/>
      <c r="M414" s="112"/>
      <c r="N414" s="112"/>
      <c r="O414" s="112"/>
      <c r="P414" s="86"/>
      <c r="Q414" s="181" t="str">
        <f t="shared" si="107"/>
        <v/>
      </c>
      <c r="R414" s="194" t="str">
        <f t="shared" si="121"/>
        <v/>
      </c>
      <c r="S414" s="202"/>
      <c r="T414" s="213"/>
      <c r="U414" s="213"/>
      <c r="V414" s="213"/>
      <c r="W414" s="235"/>
      <c r="X414" s="235"/>
      <c r="Y414" s="213"/>
      <c r="Z414" s="213"/>
      <c r="AA414" s="86"/>
      <c r="AB414" s="112"/>
      <c r="AC414" s="112"/>
      <c r="AD414" s="112"/>
      <c r="AE414" s="57"/>
      <c r="AF414" s="57"/>
      <c r="AG414" s="57"/>
      <c r="AH414" s="321"/>
      <c r="AI414" s="321"/>
      <c r="AJ414" s="86"/>
      <c r="AK414" s="86"/>
      <c r="AL414" s="354"/>
      <c r="AM414" s="372"/>
      <c r="AN414" s="381"/>
      <c r="AO414" s="392" t="str">
        <f t="shared" si="108"/>
        <v/>
      </c>
      <c r="AP414" s="397" t="str">
        <f t="shared" si="122"/>
        <v/>
      </c>
      <c r="AQ414" s="402" t="str">
        <f t="shared" si="120"/>
        <v/>
      </c>
      <c r="AR414" s="407" t="str">
        <f>IF(E414="","",IF(AND(フラグ管理用!G408=2,フラグ管理用!F408=1),"error",""))</f>
        <v/>
      </c>
      <c r="AS414" s="407" t="str">
        <f>IF(E414="","",IF(AND(フラグ管理用!G408=2,フラグ管理用!E408=1),"error",""))</f>
        <v/>
      </c>
      <c r="AT414" s="415" t="str">
        <f t="shared" si="123"/>
        <v/>
      </c>
      <c r="AU414" s="422" t="str">
        <f>IF(E414="","",IF(フラグ管理用!AX408=1,"",IF(AND(フラグ管理用!E408=1,フラグ管理用!J408=1),"",IF(AND(フラグ管理用!E408=2,フラグ管理用!F408=1,フラグ管理用!J408=1),"",IF(AND(フラグ管理用!E408=2,フラグ管理用!F408=2,フラグ管理用!G408=1),"",IF(AND(フラグ管理用!E408=2,フラグ管理用!F408=2,フラグ管理用!G408=2,フラグ管理用!K408=1),"","error"))))))</f>
        <v/>
      </c>
      <c r="AV414" s="428" t="str">
        <f t="shared" si="124"/>
        <v/>
      </c>
      <c r="AW414" s="428" t="str">
        <f t="shared" si="109"/>
        <v/>
      </c>
      <c r="AX414" s="428" t="str">
        <f t="shared" si="110"/>
        <v/>
      </c>
      <c r="AY414" s="428" t="str">
        <f>IF(E414="","",IF(AND(フラグ管理用!J408=1,フラグ管理用!O408=1),"",IF(AND(フラグ管理用!K408=1,フラグ管理用!O408&gt;1,フラグ管理用!G408=1),"","error")))</f>
        <v/>
      </c>
      <c r="AZ414" s="428" t="str">
        <f>IF(E414="","",IF(AND(フラグ管理用!O408=10,ISBLANK(P414)=FALSE),"",IF(AND(フラグ管理用!O408&lt;10,ISBLANK(P414)=TRUE),"","error")))</f>
        <v/>
      </c>
      <c r="BA414" s="422" t="str">
        <f t="shared" si="111"/>
        <v/>
      </c>
      <c r="BB414" s="422" t="str">
        <f t="shared" si="125"/>
        <v/>
      </c>
      <c r="BC414" s="422" t="str">
        <f>IF(E414="","",IF(AND(フラグ管理用!F408=2,フラグ管理用!J408=1),IF(OR(U414&lt;&gt;0,V414&lt;&gt;0,W414&lt;&gt;0,X414&lt;&gt;0),"error",""),""))</f>
        <v/>
      </c>
      <c r="BD414" s="422" t="str">
        <f>IF(E414="","",IF(AND(フラグ管理用!K408=1,フラグ管理用!G408=1),IF(OR(S414&lt;&gt;0,T414&lt;&gt;0,W414&lt;&gt;0,X414&lt;&gt;0),"error",""),""))</f>
        <v/>
      </c>
      <c r="BE414" s="422" t="str">
        <f t="shared" si="126"/>
        <v/>
      </c>
      <c r="BF414" s="422" t="str">
        <f t="shared" si="127"/>
        <v/>
      </c>
      <c r="BG414" s="422"/>
      <c r="BH414" s="422" t="str">
        <f t="shared" si="112"/>
        <v/>
      </c>
      <c r="BI414" s="422" t="str">
        <f t="shared" si="113"/>
        <v/>
      </c>
      <c r="BJ414" s="422" t="str">
        <f t="shared" si="114"/>
        <v/>
      </c>
      <c r="BK414" s="422" t="str">
        <f>IF(E414="","",IF(フラグ管理用!AD408=2,IF(AND(フラグ管理用!E408=2,フラグ管理用!AA408=1),"","error"),""))</f>
        <v/>
      </c>
      <c r="BL414" s="422" t="str">
        <f>IF(E414="","",IF(AND(フラグ管理用!E408=1,フラグ管理用!K408=1,H414&lt;&gt;"妊娠出産子育て支援交付金"),"error",""))</f>
        <v/>
      </c>
      <c r="BM414" s="422"/>
      <c r="BN414" s="422" t="str">
        <f t="shared" si="115"/>
        <v/>
      </c>
      <c r="BO414" s="422" t="str">
        <f>IF(E414="","",IF(フラグ管理用!AF408=29,"error",IF(AND(フラグ管理用!AO408="事業始期_通常",フラグ管理用!AF408&lt;17),"error",IF(AND(フラグ管理用!AO408="事業始期_補助",フラグ管理用!AF408&lt;14),"error",""))))</f>
        <v/>
      </c>
      <c r="BP414" s="422" t="str">
        <f t="shared" si="116"/>
        <v/>
      </c>
      <c r="BQ414" s="422" t="str">
        <f>IF(E414="","",IF(AND(フラグ管理用!AP408="事業終期_通常",OR(フラグ管理用!AG408&lt;17,フラグ管理用!AG408&gt;28)),"error",IF(AND(フラグ管理用!AP408="事業終期_基金",フラグ管理用!AG408&lt;17),"error","")))</f>
        <v/>
      </c>
      <c r="BR414" s="422" t="str">
        <f>IF(E414="","",IF(VLOOKUP(AF414,―!$X$2:$Y$30,2,FALSE)&lt;=VLOOKUP(AG414,―!$X$2:$Y$30,2,FALSE),"","error"))</f>
        <v/>
      </c>
      <c r="BS414" s="422" t="str">
        <f t="shared" si="117"/>
        <v/>
      </c>
      <c r="BT414" s="422" t="str">
        <f t="shared" si="118"/>
        <v/>
      </c>
      <c r="BU414" s="422" t="str">
        <f>IF(E414="","",IF(AND(フラグ管理用!AQ408="予算区分_地単_通常",フラグ管理用!AL408&gt;3),"error",IF(AND(フラグ管理用!AQ408="予算区分_地単_検査等",フラグ管理用!AL408&gt;6),"error",IF(AND(フラグ管理用!AQ408="予算区分_補助",フラグ管理用!AL408&lt;7),"error",""))))</f>
        <v/>
      </c>
      <c r="BV414" s="452" t="str">
        <f>フラグ管理用!AW408</f>
        <v/>
      </c>
      <c r="BW414" s="457" t="str">
        <f t="shared" si="119"/>
        <v/>
      </c>
    </row>
    <row r="415" spans="1:75">
      <c r="A415" s="6"/>
      <c r="B415" s="14"/>
      <c r="C415" s="40">
        <v>385</v>
      </c>
      <c r="D415" s="50"/>
      <c r="E415" s="57"/>
      <c r="F415" s="57"/>
      <c r="G415" s="78"/>
      <c r="H415" s="86"/>
      <c r="I415" s="96" t="str">
        <f>IF(E415="補",VLOOKUP(H415,'事業名一覧 '!$A$3:$C$55,3,FALSE),"")</f>
        <v/>
      </c>
      <c r="J415" s="112"/>
      <c r="K415" s="112"/>
      <c r="L415" s="112"/>
      <c r="M415" s="112"/>
      <c r="N415" s="112"/>
      <c r="O415" s="112"/>
      <c r="P415" s="86"/>
      <c r="Q415" s="181" t="str">
        <f t="shared" ref="Q415:Q430" si="128">IF(E415="","",SUM(R415,Y415,Z415))</f>
        <v/>
      </c>
      <c r="R415" s="194" t="str">
        <f t="shared" si="121"/>
        <v/>
      </c>
      <c r="S415" s="202"/>
      <c r="T415" s="213"/>
      <c r="U415" s="213"/>
      <c r="V415" s="213"/>
      <c r="W415" s="235"/>
      <c r="X415" s="235"/>
      <c r="Y415" s="213"/>
      <c r="Z415" s="213"/>
      <c r="AA415" s="86"/>
      <c r="AB415" s="112"/>
      <c r="AC415" s="112"/>
      <c r="AD415" s="112"/>
      <c r="AE415" s="57"/>
      <c r="AF415" s="57"/>
      <c r="AG415" s="57"/>
      <c r="AH415" s="321"/>
      <c r="AI415" s="321"/>
      <c r="AJ415" s="86"/>
      <c r="AK415" s="86"/>
      <c r="AL415" s="354"/>
      <c r="AM415" s="372"/>
      <c r="AN415" s="381"/>
      <c r="AO415" s="392" t="str">
        <f t="shared" ref="AO415:AO430" si="129">IF(E415="","",IF(D415="","error",""))</f>
        <v/>
      </c>
      <c r="AP415" s="397" t="str">
        <f t="shared" si="122"/>
        <v/>
      </c>
      <c r="AQ415" s="402" t="str">
        <f t="shared" si="120"/>
        <v/>
      </c>
      <c r="AR415" s="407" t="str">
        <f>IF(E415="","",IF(AND(フラグ管理用!G409=2,フラグ管理用!F409=1),"error",""))</f>
        <v/>
      </c>
      <c r="AS415" s="407" t="str">
        <f>IF(E415="","",IF(AND(フラグ管理用!G409=2,フラグ管理用!E409=1),"error",""))</f>
        <v/>
      </c>
      <c r="AT415" s="415" t="str">
        <f t="shared" si="123"/>
        <v/>
      </c>
      <c r="AU415" s="422" t="str">
        <f>IF(E415="","",IF(フラグ管理用!AX409=1,"",IF(AND(フラグ管理用!E409=1,フラグ管理用!J409=1),"",IF(AND(フラグ管理用!E409=2,フラグ管理用!F409=1,フラグ管理用!J409=1),"",IF(AND(フラグ管理用!E409=2,フラグ管理用!F409=2,フラグ管理用!G409=1),"",IF(AND(フラグ管理用!E409=2,フラグ管理用!F409=2,フラグ管理用!G409=2,フラグ管理用!K409=1),"","error"))))))</f>
        <v/>
      </c>
      <c r="AV415" s="428" t="str">
        <f t="shared" si="124"/>
        <v/>
      </c>
      <c r="AW415" s="428" t="str">
        <f t="shared" ref="AW415:AW430" si="130">IF(E415="","",IF(OR(L415="",M415="",N415=""),"error",""))</f>
        <v/>
      </c>
      <c r="AX415" s="428" t="str">
        <f t="shared" ref="AX415:AX430" si="131">IF(E415="","",IF(O415="","error",""))</f>
        <v/>
      </c>
      <c r="AY415" s="428" t="str">
        <f>IF(E415="","",IF(AND(フラグ管理用!J409=1,フラグ管理用!O409=1),"",IF(AND(フラグ管理用!K409=1,フラグ管理用!O409&gt;1,フラグ管理用!G409=1),"","error")))</f>
        <v/>
      </c>
      <c r="AZ415" s="428" t="str">
        <f>IF(E415="","",IF(AND(フラグ管理用!O409=10,ISBLANK(P415)=FALSE),"",IF(AND(フラグ管理用!O409&lt;10,ISBLANK(P415)=TRUE),"","error")))</f>
        <v/>
      </c>
      <c r="BA415" s="422" t="str">
        <f t="shared" ref="BA415:BA430" si="132">IF(E415="","",IF(E415="単",IF(Y415&lt;&gt;0,"error",""),""))</f>
        <v/>
      </c>
      <c r="BB415" s="422" t="str">
        <f t="shared" si="125"/>
        <v/>
      </c>
      <c r="BC415" s="422" t="str">
        <f>IF(E415="","",IF(AND(フラグ管理用!F409=2,フラグ管理用!J409=1),IF(OR(U415&lt;&gt;0,V415&lt;&gt;0,W415&lt;&gt;0,X415&lt;&gt;0),"error",""),""))</f>
        <v/>
      </c>
      <c r="BD415" s="422" t="str">
        <f>IF(E415="","",IF(AND(フラグ管理用!K409=1,フラグ管理用!G409=1),IF(OR(S415&lt;&gt;0,T415&lt;&gt;0,W415&lt;&gt;0,X415&lt;&gt;0),"error",""),""))</f>
        <v/>
      </c>
      <c r="BE415" s="422" t="str">
        <f t="shared" si="126"/>
        <v/>
      </c>
      <c r="BF415" s="422" t="str">
        <f t="shared" si="127"/>
        <v/>
      </c>
      <c r="BG415" s="422"/>
      <c r="BH415" s="422" t="str">
        <f t="shared" ref="BH415:BH430" si="133">IF(E415="","",IF(R415&gt;0,"","error"))</f>
        <v/>
      </c>
      <c r="BI415" s="422" t="str">
        <f t="shared" ref="BI415:BI430" si="134">IF(E415="","",IF(R415=INT(R415),"","error"))</f>
        <v/>
      </c>
      <c r="BJ415" s="422" t="str">
        <f t="shared" ref="BJ415:BJ430" si="135">IF(E415="","",IF(OR(AB415="",AC415="",AD415="",AE415=""),"error",""))</f>
        <v/>
      </c>
      <c r="BK415" s="422" t="str">
        <f>IF(E415="","",IF(フラグ管理用!AD409=2,IF(AND(フラグ管理用!E409=2,フラグ管理用!AA409=1),"","error"),""))</f>
        <v/>
      </c>
      <c r="BL415" s="422" t="str">
        <f>IF(E415="","",IF(AND(フラグ管理用!E409=1,フラグ管理用!K409=1,H415&lt;&gt;"妊娠出産子育て支援交付金"),"error",""))</f>
        <v/>
      </c>
      <c r="BM415" s="422"/>
      <c r="BN415" s="422" t="str">
        <f t="shared" ref="BN415:BN430" si="136">IF(E415="","",IF(AF415="","error",""))</f>
        <v/>
      </c>
      <c r="BO415" s="422" t="str">
        <f>IF(E415="","",IF(フラグ管理用!AF409=29,"error",IF(AND(フラグ管理用!AO409="事業始期_通常",フラグ管理用!AF409&lt;17),"error",IF(AND(フラグ管理用!AO409="事業始期_補助",フラグ管理用!AF409&lt;14),"error",""))))</f>
        <v/>
      </c>
      <c r="BP415" s="422" t="str">
        <f t="shared" ref="BP415:BP430" si="137">IF(E415="","",IF(AG415="","error",""))</f>
        <v/>
      </c>
      <c r="BQ415" s="422" t="str">
        <f>IF(E415="","",IF(AND(フラグ管理用!AP409="事業終期_通常",OR(フラグ管理用!AG409&lt;17,フラグ管理用!AG409&gt;28)),"error",IF(AND(フラグ管理用!AP409="事業終期_基金",フラグ管理用!AG409&lt;17),"error","")))</f>
        <v/>
      </c>
      <c r="BR415" s="422" t="str">
        <f>IF(E415="","",IF(VLOOKUP(AF415,―!$X$2:$Y$30,2,FALSE)&lt;=VLOOKUP(AG415,―!$X$2:$Y$30,2,FALSE),"","error"))</f>
        <v/>
      </c>
      <c r="BS415" s="422" t="str">
        <f t="shared" ref="BS415:BS430" si="138">IF(E415="","",IF(OR(AH415="",AI415=""),"error",""))</f>
        <v/>
      </c>
      <c r="BT415" s="422" t="str">
        <f t="shared" ref="BT415:BT430" si="139">IF(E415="","",IF(AL415="","error",""))</f>
        <v/>
      </c>
      <c r="BU415" s="422" t="str">
        <f>IF(E415="","",IF(AND(フラグ管理用!AQ409="予算区分_地単_通常",フラグ管理用!AL409&gt;3),"error",IF(AND(フラグ管理用!AQ409="予算区分_地単_検査等",フラグ管理用!AL409&gt;6),"error",IF(AND(フラグ管理用!AQ409="予算区分_補助",フラグ管理用!AL409&lt;7),"error",""))))</f>
        <v/>
      </c>
      <c r="BV415" s="452" t="str">
        <f>フラグ管理用!AW409</f>
        <v/>
      </c>
      <c r="BW415" s="457" t="str">
        <f t="shared" ref="BW415:BW430" si="140">IF(AND(E415="",OR(D415&lt;&gt;"",F415&lt;&gt;"",G415&lt;&gt;"",H415&lt;&gt;"",J415&lt;&gt;"",K415&lt;&gt;"",L415&lt;&gt;"",M415&lt;&gt;"",N415&lt;&gt;"",O415&lt;&gt;"",P415&lt;&gt;"",S415&lt;&gt;"",T415&lt;&gt;"",U415&lt;&gt;"",V415&lt;&gt;"",W415&lt;&gt;"",X415&lt;&gt;"",Y415&lt;&gt;"",Z415&lt;&gt;"",AA415&lt;&gt;"",AB415&lt;&gt;"",AC415&lt;&gt;"",AD415&lt;&gt;"",AE415&lt;&gt;"",AF415&lt;&gt;"",AG415&lt;&gt;"",AH415&lt;&gt;"",AI415&lt;&gt;"",AJ415&lt;&gt;"",AK415&lt;&gt;"",AL415&lt;&gt;"")),"error","")</f>
        <v/>
      </c>
    </row>
    <row r="416" spans="1:75">
      <c r="A416" s="6"/>
      <c r="B416" s="14"/>
      <c r="C416" s="40">
        <v>386</v>
      </c>
      <c r="D416" s="50"/>
      <c r="E416" s="57"/>
      <c r="F416" s="57"/>
      <c r="G416" s="78"/>
      <c r="H416" s="86"/>
      <c r="I416" s="96" t="str">
        <f>IF(E416="補",VLOOKUP(H416,'事業名一覧 '!$A$3:$C$55,3,FALSE),"")</f>
        <v/>
      </c>
      <c r="J416" s="112"/>
      <c r="K416" s="112"/>
      <c r="L416" s="112"/>
      <c r="M416" s="112"/>
      <c r="N416" s="112"/>
      <c r="O416" s="112"/>
      <c r="P416" s="86"/>
      <c r="Q416" s="181" t="str">
        <f t="shared" si="128"/>
        <v/>
      </c>
      <c r="R416" s="194" t="str">
        <f t="shared" si="121"/>
        <v/>
      </c>
      <c r="S416" s="202"/>
      <c r="T416" s="213"/>
      <c r="U416" s="213"/>
      <c r="V416" s="213"/>
      <c r="W416" s="235"/>
      <c r="X416" s="235"/>
      <c r="Y416" s="213"/>
      <c r="Z416" s="213"/>
      <c r="AA416" s="86"/>
      <c r="AB416" s="112"/>
      <c r="AC416" s="112"/>
      <c r="AD416" s="112"/>
      <c r="AE416" s="57"/>
      <c r="AF416" s="57"/>
      <c r="AG416" s="57"/>
      <c r="AH416" s="321"/>
      <c r="AI416" s="321"/>
      <c r="AJ416" s="86"/>
      <c r="AK416" s="86"/>
      <c r="AL416" s="354"/>
      <c r="AM416" s="372"/>
      <c r="AN416" s="381"/>
      <c r="AO416" s="392" t="str">
        <f t="shared" si="129"/>
        <v/>
      </c>
      <c r="AP416" s="397" t="str">
        <f t="shared" si="122"/>
        <v/>
      </c>
      <c r="AQ416" s="402" t="str">
        <f t="shared" si="120"/>
        <v/>
      </c>
      <c r="AR416" s="407" t="str">
        <f>IF(E416="","",IF(AND(フラグ管理用!G410=2,フラグ管理用!F410=1),"error",""))</f>
        <v/>
      </c>
      <c r="AS416" s="407" t="str">
        <f>IF(E416="","",IF(AND(フラグ管理用!G410=2,フラグ管理用!E410=1),"error",""))</f>
        <v/>
      </c>
      <c r="AT416" s="415" t="str">
        <f t="shared" si="123"/>
        <v/>
      </c>
      <c r="AU416" s="422" t="str">
        <f>IF(E416="","",IF(フラグ管理用!AX410=1,"",IF(AND(フラグ管理用!E410=1,フラグ管理用!J410=1),"",IF(AND(フラグ管理用!E410=2,フラグ管理用!F410=1,フラグ管理用!J410=1),"",IF(AND(フラグ管理用!E410=2,フラグ管理用!F410=2,フラグ管理用!G410=1),"",IF(AND(フラグ管理用!E410=2,フラグ管理用!F410=2,フラグ管理用!G410=2,フラグ管理用!K410=1),"","error"))))))</f>
        <v/>
      </c>
      <c r="AV416" s="428" t="str">
        <f t="shared" si="124"/>
        <v/>
      </c>
      <c r="AW416" s="428" t="str">
        <f t="shared" si="130"/>
        <v/>
      </c>
      <c r="AX416" s="428" t="str">
        <f t="shared" si="131"/>
        <v/>
      </c>
      <c r="AY416" s="428" t="str">
        <f>IF(E416="","",IF(AND(フラグ管理用!J410=1,フラグ管理用!O410=1),"",IF(AND(フラグ管理用!K410=1,フラグ管理用!O410&gt;1,フラグ管理用!G410=1),"","error")))</f>
        <v/>
      </c>
      <c r="AZ416" s="428" t="str">
        <f>IF(E416="","",IF(AND(フラグ管理用!O410=10,ISBLANK(P416)=FALSE),"",IF(AND(フラグ管理用!O410&lt;10,ISBLANK(P416)=TRUE),"","error")))</f>
        <v/>
      </c>
      <c r="BA416" s="422" t="str">
        <f t="shared" si="132"/>
        <v/>
      </c>
      <c r="BB416" s="422" t="str">
        <f t="shared" si="125"/>
        <v/>
      </c>
      <c r="BC416" s="422" t="str">
        <f>IF(E416="","",IF(AND(フラグ管理用!F410=2,フラグ管理用!J410=1),IF(OR(U416&lt;&gt;0,V416&lt;&gt;0,W416&lt;&gt;0,X416&lt;&gt;0),"error",""),""))</f>
        <v/>
      </c>
      <c r="BD416" s="422" t="str">
        <f>IF(E416="","",IF(AND(フラグ管理用!K410=1,フラグ管理用!G410=1),IF(OR(S416&lt;&gt;0,T416&lt;&gt;0,W416&lt;&gt;0,X416&lt;&gt;0),"error",""),""))</f>
        <v/>
      </c>
      <c r="BE416" s="422" t="str">
        <f t="shared" si="126"/>
        <v/>
      </c>
      <c r="BF416" s="422" t="str">
        <f t="shared" si="127"/>
        <v/>
      </c>
      <c r="BG416" s="422"/>
      <c r="BH416" s="422" t="str">
        <f t="shared" si="133"/>
        <v/>
      </c>
      <c r="BI416" s="422" t="str">
        <f t="shared" si="134"/>
        <v/>
      </c>
      <c r="BJ416" s="422" t="str">
        <f t="shared" si="135"/>
        <v/>
      </c>
      <c r="BK416" s="422" t="str">
        <f>IF(E416="","",IF(フラグ管理用!AD410=2,IF(AND(フラグ管理用!E410=2,フラグ管理用!AA410=1),"","error"),""))</f>
        <v/>
      </c>
      <c r="BL416" s="422" t="str">
        <f>IF(E416="","",IF(AND(フラグ管理用!E410=1,フラグ管理用!K410=1,H416&lt;&gt;"妊娠出産子育て支援交付金"),"error",""))</f>
        <v/>
      </c>
      <c r="BM416" s="422"/>
      <c r="BN416" s="422" t="str">
        <f t="shared" si="136"/>
        <v/>
      </c>
      <c r="BO416" s="422" t="str">
        <f>IF(E416="","",IF(フラグ管理用!AF410=29,"error",IF(AND(フラグ管理用!AO410="事業始期_通常",フラグ管理用!AF410&lt;17),"error",IF(AND(フラグ管理用!AO410="事業始期_補助",フラグ管理用!AF410&lt;14),"error",""))))</f>
        <v/>
      </c>
      <c r="BP416" s="422" t="str">
        <f t="shared" si="137"/>
        <v/>
      </c>
      <c r="BQ416" s="422" t="str">
        <f>IF(E416="","",IF(AND(フラグ管理用!AP410="事業終期_通常",OR(フラグ管理用!AG410&lt;17,フラグ管理用!AG410&gt;28)),"error",IF(AND(フラグ管理用!AP410="事業終期_基金",フラグ管理用!AG410&lt;17),"error","")))</f>
        <v/>
      </c>
      <c r="BR416" s="422" t="str">
        <f>IF(E416="","",IF(VLOOKUP(AF416,―!$X$2:$Y$30,2,FALSE)&lt;=VLOOKUP(AG416,―!$X$2:$Y$30,2,FALSE),"","error"))</f>
        <v/>
      </c>
      <c r="BS416" s="422" t="str">
        <f t="shared" si="138"/>
        <v/>
      </c>
      <c r="BT416" s="422" t="str">
        <f t="shared" si="139"/>
        <v/>
      </c>
      <c r="BU416" s="422" t="str">
        <f>IF(E416="","",IF(AND(フラグ管理用!AQ410="予算区分_地単_通常",フラグ管理用!AL410&gt;3),"error",IF(AND(フラグ管理用!AQ410="予算区分_地単_検査等",フラグ管理用!AL410&gt;6),"error",IF(AND(フラグ管理用!AQ410="予算区分_補助",フラグ管理用!AL410&lt;7),"error",""))))</f>
        <v/>
      </c>
      <c r="BV416" s="452" t="str">
        <f>フラグ管理用!AW410</f>
        <v/>
      </c>
      <c r="BW416" s="457" t="str">
        <f t="shared" si="140"/>
        <v/>
      </c>
    </row>
    <row r="417" spans="1:75">
      <c r="A417" s="6"/>
      <c r="B417" s="14"/>
      <c r="C417" s="40">
        <v>387</v>
      </c>
      <c r="D417" s="50"/>
      <c r="E417" s="57"/>
      <c r="F417" s="57"/>
      <c r="G417" s="78"/>
      <c r="H417" s="86"/>
      <c r="I417" s="96" t="str">
        <f>IF(E417="補",VLOOKUP(H417,'事業名一覧 '!$A$3:$C$55,3,FALSE),"")</f>
        <v/>
      </c>
      <c r="J417" s="112"/>
      <c r="K417" s="112"/>
      <c r="L417" s="112"/>
      <c r="M417" s="112"/>
      <c r="N417" s="112"/>
      <c r="O417" s="112"/>
      <c r="P417" s="86"/>
      <c r="Q417" s="181" t="str">
        <f t="shared" si="128"/>
        <v/>
      </c>
      <c r="R417" s="194" t="str">
        <f t="shared" si="121"/>
        <v/>
      </c>
      <c r="S417" s="202"/>
      <c r="T417" s="213"/>
      <c r="U417" s="213"/>
      <c r="V417" s="213"/>
      <c r="W417" s="235"/>
      <c r="X417" s="235"/>
      <c r="Y417" s="213"/>
      <c r="Z417" s="213"/>
      <c r="AA417" s="86"/>
      <c r="AB417" s="112"/>
      <c r="AC417" s="112"/>
      <c r="AD417" s="112"/>
      <c r="AE417" s="57"/>
      <c r="AF417" s="57"/>
      <c r="AG417" s="57"/>
      <c r="AH417" s="321"/>
      <c r="AI417" s="321"/>
      <c r="AJ417" s="86"/>
      <c r="AK417" s="86"/>
      <c r="AL417" s="354"/>
      <c r="AM417" s="372"/>
      <c r="AN417" s="381"/>
      <c r="AO417" s="392" t="str">
        <f t="shared" si="129"/>
        <v/>
      </c>
      <c r="AP417" s="397" t="str">
        <f t="shared" si="122"/>
        <v/>
      </c>
      <c r="AQ417" s="402" t="str">
        <f t="shared" ref="AQ417:AQ430" si="141">IF(E417="","",IF(G417="","error",""))</f>
        <v/>
      </c>
      <c r="AR417" s="407" t="str">
        <f>IF(E417="","",IF(AND(フラグ管理用!G411=2,フラグ管理用!F411=1),"error",""))</f>
        <v/>
      </c>
      <c r="AS417" s="407" t="str">
        <f>IF(E417="","",IF(AND(フラグ管理用!G411=2,フラグ管理用!E411=1),"error",""))</f>
        <v/>
      </c>
      <c r="AT417" s="415" t="str">
        <f t="shared" si="123"/>
        <v/>
      </c>
      <c r="AU417" s="422" t="str">
        <f>IF(E417="","",IF(フラグ管理用!AX411=1,"",IF(AND(フラグ管理用!E411=1,フラグ管理用!J411=1),"",IF(AND(フラグ管理用!E411=2,フラグ管理用!F411=1,フラグ管理用!J411=1),"",IF(AND(フラグ管理用!E411=2,フラグ管理用!F411=2,フラグ管理用!G411=1),"",IF(AND(フラグ管理用!E411=2,フラグ管理用!F411=2,フラグ管理用!G411=2,フラグ管理用!K411=1),"","error"))))))</f>
        <v/>
      </c>
      <c r="AV417" s="428" t="str">
        <f t="shared" si="124"/>
        <v/>
      </c>
      <c r="AW417" s="428" t="str">
        <f t="shared" si="130"/>
        <v/>
      </c>
      <c r="AX417" s="428" t="str">
        <f t="shared" si="131"/>
        <v/>
      </c>
      <c r="AY417" s="428" t="str">
        <f>IF(E417="","",IF(AND(フラグ管理用!J411=1,フラグ管理用!O411=1),"",IF(AND(フラグ管理用!K411=1,フラグ管理用!O411&gt;1,フラグ管理用!G411=1),"","error")))</f>
        <v/>
      </c>
      <c r="AZ417" s="428" t="str">
        <f>IF(E417="","",IF(AND(フラグ管理用!O411=10,ISBLANK(P417)=FALSE),"",IF(AND(フラグ管理用!O411&lt;10,ISBLANK(P417)=TRUE),"","error")))</f>
        <v/>
      </c>
      <c r="BA417" s="422" t="str">
        <f t="shared" si="132"/>
        <v/>
      </c>
      <c r="BB417" s="422" t="str">
        <f t="shared" si="125"/>
        <v/>
      </c>
      <c r="BC417" s="422" t="str">
        <f>IF(E417="","",IF(AND(フラグ管理用!F411=2,フラグ管理用!J411=1),IF(OR(U417&lt;&gt;0,V417&lt;&gt;0,W417&lt;&gt;0,X417&lt;&gt;0),"error",""),""))</f>
        <v/>
      </c>
      <c r="BD417" s="422" t="str">
        <f>IF(E417="","",IF(AND(フラグ管理用!K411=1,フラグ管理用!G411=1),IF(OR(S417&lt;&gt;0,T417&lt;&gt;0,W417&lt;&gt;0,X417&lt;&gt;0),"error",""),""))</f>
        <v/>
      </c>
      <c r="BE417" s="422" t="str">
        <f t="shared" si="126"/>
        <v/>
      </c>
      <c r="BF417" s="422" t="str">
        <f t="shared" si="127"/>
        <v/>
      </c>
      <c r="BG417" s="422"/>
      <c r="BH417" s="422" t="str">
        <f t="shared" si="133"/>
        <v/>
      </c>
      <c r="BI417" s="422" t="str">
        <f t="shared" si="134"/>
        <v/>
      </c>
      <c r="BJ417" s="422" t="str">
        <f t="shared" si="135"/>
        <v/>
      </c>
      <c r="BK417" s="422" t="str">
        <f>IF(E417="","",IF(フラグ管理用!AD411=2,IF(AND(フラグ管理用!E411=2,フラグ管理用!AA411=1),"","error"),""))</f>
        <v/>
      </c>
      <c r="BL417" s="422" t="str">
        <f>IF(E417="","",IF(AND(フラグ管理用!E411=1,フラグ管理用!K411=1,H417&lt;&gt;"妊娠出産子育て支援交付金"),"error",""))</f>
        <v/>
      </c>
      <c r="BM417" s="422"/>
      <c r="BN417" s="422" t="str">
        <f t="shared" si="136"/>
        <v/>
      </c>
      <c r="BO417" s="422" t="str">
        <f>IF(E417="","",IF(フラグ管理用!AF411=29,"error",IF(AND(フラグ管理用!AO411="事業始期_通常",フラグ管理用!AF411&lt;17),"error",IF(AND(フラグ管理用!AO411="事業始期_補助",フラグ管理用!AF411&lt;14),"error",""))))</f>
        <v/>
      </c>
      <c r="BP417" s="422" t="str">
        <f t="shared" si="137"/>
        <v/>
      </c>
      <c r="BQ417" s="422" t="str">
        <f>IF(E417="","",IF(AND(フラグ管理用!AP411="事業終期_通常",OR(フラグ管理用!AG411&lt;17,フラグ管理用!AG411&gt;28)),"error",IF(AND(フラグ管理用!AP411="事業終期_基金",フラグ管理用!AG411&lt;17),"error","")))</f>
        <v/>
      </c>
      <c r="BR417" s="422" t="str">
        <f>IF(E417="","",IF(VLOOKUP(AF417,―!$X$2:$Y$30,2,FALSE)&lt;=VLOOKUP(AG417,―!$X$2:$Y$30,2,FALSE),"","error"))</f>
        <v/>
      </c>
      <c r="BS417" s="422" t="str">
        <f t="shared" si="138"/>
        <v/>
      </c>
      <c r="BT417" s="422" t="str">
        <f t="shared" si="139"/>
        <v/>
      </c>
      <c r="BU417" s="422" t="str">
        <f>IF(E417="","",IF(AND(フラグ管理用!AQ411="予算区分_地単_通常",フラグ管理用!AL411&gt;3),"error",IF(AND(フラグ管理用!AQ411="予算区分_地単_検査等",フラグ管理用!AL411&gt;6),"error",IF(AND(フラグ管理用!AQ411="予算区分_補助",フラグ管理用!AL411&lt;7),"error",""))))</f>
        <v/>
      </c>
      <c r="BV417" s="452" t="str">
        <f>フラグ管理用!AW411</f>
        <v/>
      </c>
      <c r="BW417" s="457" t="str">
        <f t="shared" si="140"/>
        <v/>
      </c>
    </row>
    <row r="418" spans="1:75">
      <c r="A418" s="6"/>
      <c r="B418" s="14"/>
      <c r="C418" s="40">
        <v>388</v>
      </c>
      <c r="D418" s="50"/>
      <c r="E418" s="57"/>
      <c r="F418" s="57"/>
      <c r="G418" s="78"/>
      <c r="H418" s="86"/>
      <c r="I418" s="96" t="str">
        <f>IF(E418="補",VLOOKUP(H418,'事業名一覧 '!$A$3:$C$55,3,FALSE),"")</f>
        <v/>
      </c>
      <c r="J418" s="112"/>
      <c r="K418" s="112"/>
      <c r="L418" s="112"/>
      <c r="M418" s="112"/>
      <c r="N418" s="112"/>
      <c r="O418" s="112"/>
      <c r="P418" s="86"/>
      <c r="Q418" s="181" t="str">
        <f t="shared" si="128"/>
        <v/>
      </c>
      <c r="R418" s="194" t="str">
        <f t="shared" si="121"/>
        <v/>
      </c>
      <c r="S418" s="202"/>
      <c r="T418" s="213"/>
      <c r="U418" s="213"/>
      <c r="V418" s="213"/>
      <c r="W418" s="235"/>
      <c r="X418" s="235"/>
      <c r="Y418" s="213"/>
      <c r="Z418" s="213"/>
      <c r="AA418" s="86"/>
      <c r="AB418" s="112"/>
      <c r="AC418" s="112"/>
      <c r="AD418" s="112"/>
      <c r="AE418" s="57"/>
      <c r="AF418" s="57"/>
      <c r="AG418" s="57"/>
      <c r="AH418" s="321"/>
      <c r="AI418" s="321"/>
      <c r="AJ418" s="86"/>
      <c r="AK418" s="86"/>
      <c r="AL418" s="354"/>
      <c r="AM418" s="372"/>
      <c r="AN418" s="381"/>
      <c r="AO418" s="392" t="str">
        <f t="shared" si="129"/>
        <v/>
      </c>
      <c r="AP418" s="397" t="str">
        <f t="shared" si="122"/>
        <v/>
      </c>
      <c r="AQ418" s="402" t="str">
        <f t="shared" si="141"/>
        <v/>
      </c>
      <c r="AR418" s="407" t="str">
        <f>IF(E418="","",IF(AND(フラグ管理用!G412=2,フラグ管理用!F412=1),"error",""))</f>
        <v/>
      </c>
      <c r="AS418" s="407" t="str">
        <f>IF(E418="","",IF(AND(フラグ管理用!G412=2,フラグ管理用!E412=1),"error",""))</f>
        <v/>
      </c>
      <c r="AT418" s="415" t="str">
        <f t="shared" si="123"/>
        <v/>
      </c>
      <c r="AU418" s="422" t="str">
        <f>IF(E418="","",IF(フラグ管理用!AX412=1,"",IF(AND(フラグ管理用!E412=1,フラグ管理用!J412=1),"",IF(AND(フラグ管理用!E412=2,フラグ管理用!F412=1,フラグ管理用!J412=1),"",IF(AND(フラグ管理用!E412=2,フラグ管理用!F412=2,フラグ管理用!G412=1),"",IF(AND(フラグ管理用!E412=2,フラグ管理用!F412=2,フラグ管理用!G412=2,フラグ管理用!K412=1),"","error"))))))</f>
        <v/>
      </c>
      <c r="AV418" s="428" t="str">
        <f t="shared" si="124"/>
        <v/>
      </c>
      <c r="AW418" s="428" t="str">
        <f t="shared" si="130"/>
        <v/>
      </c>
      <c r="AX418" s="428" t="str">
        <f t="shared" si="131"/>
        <v/>
      </c>
      <c r="AY418" s="428" t="str">
        <f>IF(E418="","",IF(AND(フラグ管理用!J412=1,フラグ管理用!O412=1),"",IF(AND(フラグ管理用!K412=1,フラグ管理用!O412&gt;1,フラグ管理用!G412=1),"","error")))</f>
        <v/>
      </c>
      <c r="AZ418" s="428" t="str">
        <f>IF(E418="","",IF(AND(フラグ管理用!O412=10,ISBLANK(P418)=FALSE),"",IF(AND(フラグ管理用!O412&lt;10,ISBLANK(P418)=TRUE),"","error")))</f>
        <v/>
      </c>
      <c r="BA418" s="422" t="str">
        <f t="shared" si="132"/>
        <v/>
      </c>
      <c r="BB418" s="422" t="str">
        <f t="shared" si="125"/>
        <v/>
      </c>
      <c r="BC418" s="422" t="str">
        <f>IF(E418="","",IF(AND(フラグ管理用!F412=2,フラグ管理用!J412=1),IF(OR(U418&lt;&gt;0,V418&lt;&gt;0,W418&lt;&gt;0,X418&lt;&gt;0),"error",""),""))</f>
        <v/>
      </c>
      <c r="BD418" s="422" t="str">
        <f>IF(E418="","",IF(AND(フラグ管理用!K412=1,フラグ管理用!G412=1),IF(OR(S418&lt;&gt;0,T418&lt;&gt;0,W418&lt;&gt;0,X418&lt;&gt;0),"error",""),""))</f>
        <v/>
      </c>
      <c r="BE418" s="422" t="str">
        <f t="shared" si="126"/>
        <v/>
      </c>
      <c r="BF418" s="422" t="str">
        <f t="shared" si="127"/>
        <v/>
      </c>
      <c r="BG418" s="422"/>
      <c r="BH418" s="422" t="str">
        <f t="shared" si="133"/>
        <v/>
      </c>
      <c r="BI418" s="422" t="str">
        <f t="shared" si="134"/>
        <v/>
      </c>
      <c r="BJ418" s="422" t="str">
        <f t="shared" si="135"/>
        <v/>
      </c>
      <c r="BK418" s="422" t="str">
        <f>IF(E418="","",IF(フラグ管理用!AD412=2,IF(AND(フラグ管理用!E412=2,フラグ管理用!AA412=1),"","error"),""))</f>
        <v/>
      </c>
      <c r="BL418" s="422" t="str">
        <f>IF(E418="","",IF(AND(フラグ管理用!E412=1,フラグ管理用!K412=1,H418&lt;&gt;"妊娠出産子育て支援交付金"),"error",""))</f>
        <v/>
      </c>
      <c r="BM418" s="422"/>
      <c r="BN418" s="422" t="str">
        <f t="shared" si="136"/>
        <v/>
      </c>
      <c r="BO418" s="422" t="str">
        <f>IF(E418="","",IF(フラグ管理用!AF412=29,"error",IF(AND(フラグ管理用!AO412="事業始期_通常",フラグ管理用!AF412&lt;17),"error",IF(AND(フラグ管理用!AO412="事業始期_補助",フラグ管理用!AF412&lt;14),"error",""))))</f>
        <v/>
      </c>
      <c r="BP418" s="422" t="str">
        <f t="shared" si="137"/>
        <v/>
      </c>
      <c r="BQ418" s="422" t="str">
        <f>IF(E418="","",IF(AND(フラグ管理用!AP412="事業終期_通常",OR(フラグ管理用!AG412&lt;17,フラグ管理用!AG412&gt;28)),"error",IF(AND(フラグ管理用!AP412="事業終期_基金",フラグ管理用!AG412&lt;17),"error","")))</f>
        <v/>
      </c>
      <c r="BR418" s="422" t="str">
        <f>IF(E418="","",IF(VLOOKUP(AF418,―!$X$2:$Y$30,2,FALSE)&lt;=VLOOKUP(AG418,―!$X$2:$Y$30,2,FALSE),"","error"))</f>
        <v/>
      </c>
      <c r="BS418" s="422" t="str">
        <f t="shared" si="138"/>
        <v/>
      </c>
      <c r="BT418" s="422" t="str">
        <f t="shared" si="139"/>
        <v/>
      </c>
      <c r="BU418" s="422" t="str">
        <f>IF(E418="","",IF(AND(フラグ管理用!AQ412="予算区分_地単_通常",フラグ管理用!AL412&gt;3),"error",IF(AND(フラグ管理用!AQ412="予算区分_地単_検査等",フラグ管理用!AL412&gt;6),"error",IF(AND(フラグ管理用!AQ412="予算区分_補助",フラグ管理用!AL412&lt;7),"error",""))))</f>
        <v/>
      </c>
      <c r="BV418" s="452" t="str">
        <f>フラグ管理用!AW412</f>
        <v/>
      </c>
      <c r="BW418" s="457" t="str">
        <f t="shared" si="140"/>
        <v/>
      </c>
    </row>
    <row r="419" spans="1:75">
      <c r="A419" s="6"/>
      <c r="B419" s="14"/>
      <c r="C419" s="40">
        <v>389</v>
      </c>
      <c r="D419" s="50"/>
      <c r="E419" s="57"/>
      <c r="F419" s="57"/>
      <c r="G419" s="78"/>
      <c r="H419" s="86"/>
      <c r="I419" s="96" t="str">
        <f>IF(E419="補",VLOOKUP(H419,'事業名一覧 '!$A$3:$C$55,3,FALSE),"")</f>
        <v/>
      </c>
      <c r="J419" s="112"/>
      <c r="K419" s="112"/>
      <c r="L419" s="112"/>
      <c r="M419" s="112"/>
      <c r="N419" s="112"/>
      <c r="O419" s="112"/>
      <c r="P419" s="86"/>
      <c r="Q419" s="181" t="str">
        <f t="shared" si="128"/>
        <v/>
      </c>
      <c r="R419" s="194" t="str">
        <f t="shared" si="121"/>
        <v/>
      </c>
      <c r="S419" s="202"/>
      <c r="T419" s="213"/>
      <c r="U419" s="213"/>
      <c r="V419" s="213"/>
      <c r="W419" s="235"/>
      <c r="X419" s="235"/>
      <c r="Y419" s="213"/>
      <c r="Z419" s="213"/>
      <c r="AA419" s="86"/>
      <c r="AB419" s="112"/>
      <c r="AC419" s="112"/>
      <c r="AD419" s="112"/>
      <c r="AE419" s="57"/>
      <c r="AF419" s="57"/>
      <c r="AG419" s="57"/>
      <c r="AH419" s="321"/>
      <c r="AI419" s="321"/>
      <c r="AJ419" s="86"/>
      <c r="AK419" s="86"/>
      <c r="AL419" s="354"/>
      <c r="AM419" s="372"/>
      <c r="AN419" s="381"/>
      <c r="AO419" s="392" t="str">
        <f t="shared" si="129"/>
        <v/>
      </c>
      <c r="AP419" s="397" t="str">
        <f t="shared" si="122"/>
        <v/>
      </c>
      <c r="AQ419" s="402" t="str">
        <f t="shared" si="141"/>
        <v/>
      </c>
      <c r="AR419" s="407" t="str">
        <f>IF(E419="","",IF(AND(フラグ管理用!G413=2,フラグ管理用!F413=1),"error",""))</f>
        <v/>
      </c>
      <c r="AS419" s="407" t="str">
        <f>IF(E419="","",IF(AND(フラグ管理用!G413=2,フラグ管理用!E413=1),"error",""))</f>
        <v/>
      </c>
      <c r="AT419" s="415" t="str">
        <f t="shared" si="123"/>
        <v/>
      </c>
      <c r="AU419" s="422" t="str">
        <f>IF(E419="","",IF(フラグ管理用!AX413=1,"",IF(AND(フラグ管理用!E413=1,フラグ管理用!J413=1),"",IF(AND(フラグ管理用!E413=2,フラグ管理用!F413=1,フラグ管理用!J413=1),"",IF(AND(フラグ管理用!E413=2,フラグ管理用!F413=2,フラグ管理用!G413=1),"",IF(AND(フラグ管理用!E413=2,フラグ管理用!F413=2,フラグ管理用!G413=2,フラグ管理用!K413=1),"","error"))))))</f>
        <v/>
      </c>
      <c r="AV419" s="428" t="str">
        <f t="shared" si="124"/>
        <v/>
      </c>
      <c r="AW419" s="428" t="str">
        <f t="shared" si="130"/>
        <v/>
      </c>
      <c r="AX419" s="428" t="str">
        <f t="shared" si="131"/>
        <v/>
      </c>
      <c r="AY419" s="428" t="str">
        <f>IF(E419="","",IF(AND(フラグ管理用!J413=1,フラグ管理用!O413=1),"",IF(AND(フラグ管理用!K413=1,フラグ管理用!O413&gt;1,フラグ管理用!G413=1),"","error")))</f>
        <v/>
      </c>
      <c r="AZ419" s="428" t="str">
        <f>IF(E419="","",IF(AND(フラグ管理用!O413=10,ISBLANK(P419)=FALSE),"",IF(AND(フラグ管理用!O413&lt;10,ISBLANK(P419)=TRUE),"","error")))</f>
        <v/>
      </c>
      <c r="BA419" s="422" t="str">
        <f t="shared" si="132"/>
        <v/>
      </c>
      <c r="BB419" s="422" t="str">
        <f t="shared" si="125"/>
        <v/>
      </c>
      <c r="BC419" s="422" t="str">
        <f>IF(E419="","",IF(AND(フラグ管理用!F413=2,フラグ管理用!J413=1),IF(OR(U419&lt;&gt;0,V419&lt;&gt;0,W419&lt;&gt;0,X419&lt;&gt;0),"error",""),""))</f>
        <v/>
      </c>
      <c r="BD419" s="422" t="str">
        <f>IF(E419="","",IF(AND(フラグ管理用!K413=1,フラグ管理用!G413=1),IF(OR(S419&lt;&gt;0,T419&lt;&gt;0,W419&lt;&gt;0,X419&lt;&gt;0),"error",""),""))</f>
        <v/>
      </c>
      <c r="BE419" s="422" t="str">
        <f t="shared" si="126"/>
        <v/>
      </c>
      <c r="BF419" s="422" t="str">
        <f t="shared" si="127"/>
        <v/>
      </c>
      <c r="BG419" s="422"/>
      <c r="BH419" s="422" t="str">
        <f t="shared" si="133"/>
        <v/>
      </c>
      <c r="BI419" s="422" t="str">
        <f t="shared" si="134"/>
        <v/>
      </c>
      <c r="BJ419" s="422" t="str">
        <f t="shared" si="135"/>
        <v/>
      </c>
      <c r="BK419" s="422" t="str">
        <f>IF(E419="","",IF(フラグ管理用!AD413=2,IF(AND(フラグ管理用!E413=2,フラグ管理用!AA413=1),"","error"),""))</f>
        <v/>
      </c>
      <c r="BL419" s="422" t="str">
        <f>IF(E419="","",IF(AND(フラグ管理用!E413=1,フラグ管理用!K413=1,H419&lt;&gt;"妊娠出産子育て支援交付金"),"error",""))</f>
        <v/>
      </c>
      <c r="BM419" s="422"/>
      <c r="BN419" s="422" t="str">
        <f t="shared" si="136"/>
        <v/>
      </c>
      <c r="BO419" s="422" t="str">
        <f>IF(E419="","",IF(フラグ管理用!AF413=29,"error",IF(AND(フラグ管理用!AO413="事業始期_通常",フラグ管理用!AF413&lt;17),"error",IF(AND(フラグ管理用!AO413="事業始期_補助",フラグ管理用!AF413&lt;14),"error",""))))</f>
        <v/>
      </c>
      <c r="BP419" s="422" t="str">
        <f t="shared" si="137"/>
        <v/>
      </c>
      <c r="BQ419" s="422" t="str">
        <f>IF(E419="","",IF(AND(フラグ管理用!AP413="事業終期_通常",OR(フラグ管理用!AG413&lt;17,フラグ管理用!AG413&gt;28)),"error",IF(AND(フラグ管理用!AP413="事業終期_基金",フラグ管理用!AG413&lt;17),"error","")))</f>
        <v/>
      </c>
      <c r="BR419" s="422" t="str">
        <f>IF(E419="","",IF(VLOOKUP(AF419,―!$X$2:$Y$30,2,FALSE)&lt;=VLOOKUP(AG419,―!$X$2:$Y$30,2,FALSE),"","error"))</f>
        <v/>
      </c>
      <c r="BS419" s="422" t="str">
        <f t="shared" si="138"/>
        <v/>
      </c>
      <c r="BT419" s="422" t="str">
        <f t="shared" si="139"/>
        <v/>
      </c>
      <c r="BU419" s="422" t="str">
        <f>IF(E419="","",IF(AND(フラグ管理用!AQ413="予算区分_地単_通常",フラグ管理用!AL413&gt;3),"error",IF(AND(フラグ管理用!AQ413="予算区分_地単_検査等",フラグ管理用!AL413&gt;6),"error",IF(AND(フラグ管理用!AQ413="予算区分_補助",フラグ管理用!AL413&lt;7),"error",""))))</f>
        <v/>
      </c>
      <c r="BV419" s="452" t="str">
        <f>フラグ管理用!AW413</f>
        <v/>
      </c>
      <c r="BW419" s="457" t="str">
        <f t="shared" si="140"/>
        <v/>
      </c>
    </row>
    <row r="420" spans="1:75">
      <c r="A420" s="6"/>
      <c r="B420" s="14"/>
      <c r="C420" s="40">
        <v>390</v>
      </c>
      <c r="D420" s="50"/>
      <c r="E420" s="57"/>
      <c r="F420" s="57"/>
      <c r="G420" s="78"/>
      <c r="H420" s="86"/>
      <c r="I420" s="96" t="str">
        <f>IF(E420="補",VLOOKUP(H420,'事業名一覧 '!$A$3:$C$55,3,FALSE),"")</f>
        <v/>
      </c>
      <c r="J420" s="112"/>
      <c r="K420" s="112"/>
      <c r="L420" s="112"/>
      <c r="M420" s="112"/>
      <c r="N420" s="112"/>
      <c r="O420" s="112"/>
      <c r="P420" s="86"/>
      <c r="Q420" s="181" t="str">
        <f t="shared" si="128"/>
        <v/>
      </c>
      <c r="R420" s="194" t="str">
        <f t="shared" si="121"/>
        <v/>
      </c>
      <c r="S420" s="202"/>
      <c r="T420" s="213"/>
      <c r="U420" s="213"/>
      <c r="V420" s="213"/>
      <c r="W420" s="235"/>
      <c r="X420" s="235"/>
      <c r="Y420" s="213"/>
      <c r="Z420" s="213"/>
      <c r="AA420" s="86"/>
      <c r="AB420" s="112"/>
      <c r="AC420" s="112"/>
      <c r="AD420" s="112"/>
      <c r="AE420" s="57"/>
      <c r="AF420" s="57"/>
      <c r="AG420" s="57"/>
      <c r="AH420" s="321"/>
      <c r="AI420" s="321"/>
      <c r="AJ420" s="86"/>
      <c r="AK420" s="86"/>
      <c r="AL420" s="354"/>
      <c r="AM420" s="372"/>
      <c r="AN420" s="381"/>
      <c r="AO420" s="392" t="str">
        <f t="shared" si="129"/>
        <v/>
      </c>
      <c r="AP420" s="397" t="str">
        <f t="shared" si="122"/>
        <v/>
      </c>
      <c r="AQ420" s="402" t="str">
        <f t="shared" si="141"/>
        <v/>
      </c>
      <c r="AR420" s="407" t="str">
        <f>IF(E420="","",IF(AND(フラグ管理用!G414=2,フラグ管理用!F414=1),"error",""))</f>
        <v/>
      </c>
      <c r="AS420" s="407" t="str">
        <f>IF(E420="","",IF(AND(フラグ管理用!G414=2,フラグ管理用!E414=1),"error",""))</f>
        <v/>
      </c>
      <c r="AT420" s="415" t="str">
        <f t="shared" si="123"/>
        <v/>
      </c>
      <c r="AU420" s="422" t="str">
        <f>IF(E420="","",IF(フラグ管理用!AX414=1,"",IF(AND(フラグ管理用!E414=1,フラグ管理用!J414=1),"",IF(AND(フラグ管理用!E414=2,フラグ管理用!F414=1,フラグ管理用!J414=1),"",IF(AND(フラグ管理用!E414=2,フラグ管理用!F414=2,フラグ管理用!G414=1),"",IF(AND(フラグ管理用!E414=2,フラグ管理用!F414=2,フラグ管理用!G414=2,フラグ管理用!K414=1),"","error"))))))</f>
        <v/>
      </c>
      <c r="AV420" s="428" t="str">
        <f t="shared" si="124"/>
        <v/>
      </c>
      <c r="AW420" s="428" t="str">
        <f t="shared" si="130"/>
        <v/>
      </c>
      <c r="AX420" s="428" t="str">
        <f t="shared" si="131"/>
        <v/>
      </c>
      <c r="AY420" s="428" t="str">
        <f>IF(E420="","",IF(AND(フラグ管理用!J414=1,フラグ管理用!O414=1),"",IF(AND(フラグ管理用!K414=1,フラグ管理用!O414&gt;1,フラグ管理用!G414=1),"","error")))</f>
        <v/>
      </c>
      <c r="AZ420" s="428" t="str">
        <f>IF(E420="","",IF(AND(フラグ管理用!O414=10,ISBLANK(P420)=FALSE),"",IF(AND(フラグ管理用!O414&lt;10,ISBLANK(P420)=TRUE),"","error")))</f>
        <v/>
      </c>
      <c r="BA420" s="422" t="str">
        <f t="shared" si="132"/>
        <v/>
      </c>
      <c r="BB420" s="422" t="str">
        <f t="shared" si="125"/>
        <v/>
      </c>
      <c r="BC420" s="422" t="str">
        <f>IF(E420="","",IF(AND(フラグ管理用!F414=2,フラグ管理用!J414=1),IF(OR(U420&lt;&gt;0,V420&lt;&gt;0,W420&lt;&gt;0,X420&lt;&gt;0),"error",""),""))</f>
        <v/>
      </c>
      <c r="BD420" s="422" t="str">
        <f>IF(E420="","",IF(AND(フラグ管理用!K414=1,フラグ管理用!G414=1),IF(OR(S420&lt;&gt;0,T420&lt;&gt;0,W420&lt;&gt;0,X420&lt;&gt;0),"error",""),""))</f>
        <v/>
      </c>
      <c r="BE420" s="422" t="str">
        <f t="shared" si="126"/>
        <v/>
      </c>
      <c r="BF420" s="422" t="str">
        <f t="shared" si="127"/>
        <v/>
      </c>
      <c r="BG420" s="422"/>
      <c r="BH420" s="422" t="str">
        <f t="shared" si="133"/>
        <v/>
      </c>
      <c r="BI420" s="422" t="str">
        <f t="shared" si="134"/>
        <v/>
      </c>
      <c r="BJ420" s="422" t="str">
        <f t="shared" si="135"/>
        <v/>
      </c>
      <c r="BK420" s="422" t="str">
        <f>IF(E420="","",IF(フラグ管理用!AD414=2,IF(AND(フラグ管理用!E414=2,フラグ管理用!AA414=1),"","error"),""))</f>
        <v/>
      </c>
      <c r="BL420" s="422" t="str">
        <f>IF(E420="","",IF(AND(フラグ管理用!E414=1,フラグ管理用!K414=1,H420&lt;&gt;"妊娠出産子育て支援交付金"),"error",""))</f>
        <v/>
      </c>
      <c r="BM420" s="422"/>
      <c r="BN420" s="422" t="str">
        <f t="shared" si="136"/>
        <v/>
      </c>
      <c r="BO420" s="422" t="str">
        <f>IF(E420="","",IF(フラグ管理用!AF414=29,"error",IF(AND(フラグ管理用!AO414="事業始期_通常",フラグ管理用!AF414&lt;17),"error",IF(AND(フラグ管理用!AO414="事業始期_補助",フラグ管理用!AF414&lt;14),"error",""))))</f>
        <v/>
      </c>
      <c r="BP420" s="422" t="str">
        <f t="shared" si="137"/>
        <v/>
      </c>
      <c r="BQ420" s="422" t="str">
        <f>IF(E420="","",IF(AND(フラグ管理用!AP414="事業終期_通常",OR(フラグ管理用!AG414&lt;17,フラグ管理用!AG414&gt;28)),"error",IF(AND(フラグ管理用!AP414="事業終期_基金",フラグ管理用!AG414&lt;17),"error","")))</f>
        <v/>
      </c>
      <c r="BR420" s="422" t="str">
        <f>IF(E420="","",IF(VLOOKUP(AF420,―!$X$2:$Y$30,2,FALSE)&lt;=VLOOKUP(AG420,―!$X$2:$Y$30,2,FALSE),"","error"))</f>
        <v/>
      </c>
      <c r="BS420" s="422" t="str">
        <f t="shared" si="138"/>
        <v/>
      </c>
      <c r="BT420" s="422" t="str">
        <f t="shared" si="139"/>
        <v/>
      </c>
      <c r="BU420" s="422" t="str">
        <f>IF(E420="","",IF(AND(フラグ管理用!AQ414="予算区分_地単_通常",フラグ管理用!AL414&gt;3),"error",IF(AND(フラグ管理用!AQ414="予算区分_地単_検査等",フラグ管理用!AL414&gt;6),"error",IF(AND(フラグ管理用!AQ414="予算区分_補助",フラグ管理用!AL414&lt;7),"error",""))))</f>
        <v/>
      </c>
      <c r="BV420" s="452" t="str">
        <f>フラグ管理用!AW414</f>
        <v/>
      </c>
      <c r="BW420" s="457" t="str">
        <f t="shared" si="140"/>
        <v/>
      </c>
    </row>
    <row r="421" spans="1:75">
      <c r="A421" s="6"/>
      <c r="B421" s="14"/>
      <c r="C421" s="40">
        <v>391</v>
      </c>
      <c r="D421" s="50"/>
      <c r="E421" s="57"/>
      <c r="F421" s="57"/>
      <c r="G421" s="78"/>
      <c r="H421" s="86"/>
      <c r="I421" s="96" t="str">
        <f>IF(E421="補",VLOOKUP(H421,'事業名一覧 '!$A$3:$C$55,3,FALSE),"")</f>
        <v/>
      </c>
      <c r="J421" s="112"/>
      <c r="K421" s="112"/>
      <c r="L421" s="112"/>
      <c r="M421" s="112"/>
      <c r="N421" s="112"/>
      <c r="O421" s="112"/>
      <c r="P421" s="86"/>
      <c r="Q421" s="181" t="str">
        <f t="shared" si="128"/>
        <v/>
      </c>
      <c r="R421" s="194" t="str">
        <f t="shared" ref="R421:R430" si="142">IF(E421="","",SUM(S421,T421,U421,V421,))</f>
        <v/>
      </c>
      <c r="S421" s="202"/>
      <c r="T421" s="213"/>
      <c r="U421" s="213"/>
      <c r="V421" s="213"/>
      <c r="W421" s="235"/>
      <c r="X421" s="235"/>
      <c r="Y421" s="213"/>
      <c r="Z421" s="213"/>
      <c r="AA421" s="86"/>
      <c r="AB421" s="112"/>
      <c r="AC421" s="112"/>
      <c r="AD421" s="112"/>
      <c r="AE421" s="57"/>
      <c r="AF421" s="57"/>
      <c r="AG421" s="57"/>
      <c r="AH421" s="321"/>
      <c r="AI421" s="321"/>
      <c r="AJ421" s="86"/>
      <c r="AK421" s="86"/>
      <c r="AL421" s="354"/>
      <c r="AM421" s="372"/>
      <c r="AN421" s="381"/>
      <c r="AO421" s="392" t="str">
        <f t="shared" si="129"/>
        <v/>
      </c>
      <c r="AP421" s="397" t="str">
        <f t="shared" ref="AP421:AP430" si="143">IF(E421="","",IF(F421="","error",""))</f>
        <v/>
      </c>
      <c r="AQ421" s="402" t="str">
        <f t="shared" si="141"/>
        <v/>
      </c>
      <c r="AR421" s="407" t="str">
        <f>IF(E421="","",IF(AND(フラグ管理用!G415=2,フラグ管理用!F415=1),"error",""))</f>
        <v/>
      </c>
      <c r="AS421" s="407" t="str">
        <f>IF(E421="","",IF(AND(フラグ管理用!G415=2,フラグ管理用!E415=1),"error",""))</f>
        <v/>
      </c>
      <c r="AT421" s="415" t="str">
        <f t="shared" ref="AT421:AT430" si="144">IF(E421="","",IF(AND(J421="",K421=""),"error",IF(AND(J421="",K421="－"),"error",IF(AND(J421="－",K421=""),"error",IF(AND(J421="○",K421=""),"error",IF(AND(J421="",K421="○"),"error",IF(AND(J421="－",K421="－"),"error","")))))))</f>
        <v/>
      </c>
      <c r="AU421" s="422" t="str">
        <f>IF(E421="","",IF(フラグ管理用!AX415=1,"",IF(AND(フラグ管理用!E415=1,フラグ管理用!J415=1),"",IF(AND(フラグ管理用!E415=2,フラグ管理用!F415=1,フラグ管理用!J415=1),"",IF(AND(フラグ管理用!E415=2,フラグ管理用!F415=2,フラグ管理用!G415=1),"",IF(AND(フラグ管理用!E415=2,フラグ管理用!F415=2,フラグ管理用!G415=2,フラグ管理用!K415=1),"","error"))))))</f>
        <v/>
      </c>
      <c r="AV421" s="428" t="str">
        <f t="shared" ref="AV421:AV430" si="145">IF(E421="","",IF(ISERROR(I421)=TRUE,"error",""))</f>
        <v/>
      </c>
      <c r="AW421" s="428" t="str">
        <f t="shared" si="130"/>
        <v/>
      </c>
      <c r="AX421" s="428" t="str">
        <f t="shared" si="131"/>
        <v/>
      </c>
      <c r="AY421" s="428" t="str">
        <f>IF(E421="","",IF(AND(フラグ管理用!J415=1,フラグ管理用!O415=1),"",IF(AND(フラグ管理用!K415=1,フラグ管理用!O415&gt;1,フラグ管理用!G415=1),"","error")))</f>
        <v/>
      </c>
      <c r="AZ421" s="428" t="str">
        <f>IF(E421="","",IF(AND(フラグ管理用!O415=10,ISBLANK(P421)=FALSE),"",IF(AND(フラグ管理用!O415&lt;10,ISBLANK(P421)=TRUE),"","error")))</f>
        <v/>
      </c>
      <c r="BA421" s="422" t="str">
        <f t="shared" si="132"/>
        <v/>
      </c>
      <c r="BB421" s="422" t="str">
        <f t="shared" ref="BB421:BB430" si="146">IF(E421="","",IF(F421="－",IF(OR(T421&lt;&gt;0,U421&lt;&gt;0,V421&lt;&gt;0,W421&lt;&gt;0,X421&lt;&gt;0),"error",""),""))</f>
        <v/>
      </c>
      <c r="BC421" s="422" t="str">
        <f>IF(E421="","",IF(AND(フラグ管理用!F415=2,フラグ管理用!J415=1),IF(OR(U421&lt;&gt;0,V421&lt;&gt;0,W421&lt;&gt;0,X421&lt;&gt;0),"error",""),""))</f>
        <v/>
      </c>
      <c r="BD421" s="422" t="str">
        <f>IF(E421="","",IF(AND(フラグ管理用!K415=1,フラグ管理用!G415=1),IF(OR(S421&lt;&gt;0,T421&lt;&gt;0,W421&lt;&gt;0,X421&lt;&gt;0),"error",""),""))</f>
        <v/>
      </c>
      <c r="BE421" s="422" t="str">
        <f t="shared" ref="BE421:BE430" si="147">IF(E421="","",IF(OR(W421&lt;&gt;0,X421&lt;&gt;0),"error",""))</f>
        <v/>
      </c>
      <c r="BF421" s="422" t="str">
        <f t="shared" ref="BF421:BF430" si="148">IF(E421="","",IF(OR(AND(S421&lt;&gt;0,T421&lt;&gt;0),AND(S421&lt;&gt;0,U421&lt;&gt;0),AND(S421&lt;&gt;0,V421&lt;&gt;0),AND(S421&lt;&gt;0,W421&lt;&gt;0),AND(S421&lt;&gt;0,X421&lt;&gt;0),AND(T421&lt;&gt;0,U421&lt;&gt;0),AND(T421&lt;&gt;0,V421&lt;&gt;0),AND(T421&lt;&gt;0,W421&lt;&gt;0),AND(T421&lt;&gt;0,X421&lt;&gt;0),AND(U421&lt;&gt;0,W421&lt;&gt;0),AND(U421&lt;&gt;0,X421&lt;&gt;0),AND(V421&lt;&gt;0,W421&lt;&gt;0),AND(V421&lt;&gt;0,X421&lt;&gt;0),AND(W421&lt;&gt;0,X421&lt;&gt;0)),"error",""))</f>
        <v/>
      </c>
      <c r="BG421" s="422"/>
      <c r="BH421" s="422" t="str">
        <f t="shared" si="133"/>
        <v/>
      </c>
      <c r="BI421" s="422" t="str">
        <f t="shared" si="134"/>
        <v/>
      </c>
      <c r="BJ421" s="422" t="str">
        <f t="shared" si="135"/>
        <v/>
      </c>
      <c r="BK421" s="422" t="str">
        <f>IF(E421="","",IF(フラグ管理用!AD415=2,IF(AND(フラグ管理用!E415=2,フラグ管理用!AA415=1),"","error"),""))</f>
        <v/>
      </c>
      <c r="BL421" s="422" t="str">
        <f>IF(E421="","",IF(AND(フラグ管理用!E415=1,フラグ管理用!K415=1,H421&lt;&gt;"妊娠出産子育て支援交付金"),"error",""))</f>
        <v/>
      </c>
      <c r="BM421" s="422"/>
      <c r="BN421" s="422" t="str">
        <f t="shared" si="136"/>
        <v/>
      </c>
      <c r="BO421" s="422" t="str">
        <f>IF(E421="","",IF(フラグ管理用!AF415=29,"error",IF(AND(フラグ管理用!AO415="事業始期_通常",フラグ管理用!AF415&lt;17),"error",IF(AND(フラグ管理用!AO415="事業始期_補助",フラグ管理用!AF415&lt;14),"error",""))))</f>
        <v/>
      </c>
      <c r="BP421" s="422" t="str">
        <f t="shared" si="137"/>
        <v/>
      </c>
      <c r="BQ421" s="422" t="str">
        <f>IF(E421="","",IF(AND(フラグ管理用!AP415="事業終期_通常",OR(フラグ管理用!AG415&lt;17,フラグ管理用!AG415&gt;28)),"error",IF(AND(フラグ管理用!AP415="事業終期_基金",フラグ管理用!AG415&lt;17),"error","")))</f>
        <v/>
      </c>
      <c r="BR421" s="422" t="str">
        <f>IF(E421="","",IF(VLOOKUP(AF421,―!$X$2:$Y$30,2,FALSE)&lt;=VLOOKUP(AG421,―!$X$2:$Y$30,2,FALSE),"","error"))</f>
        <v/>
      </c>
      <c r="BS421" s="422" t="str">
        <f t="shared" si="138"/>
        <v/>
      </c>
      <c r="BT421" s="422" t="str">
        <f t="shared" si="139"/>
        <v/>
      </c>
      <c r="BU421" s="422" t="str">
        <f>IF(E421="","",IF(AND(フラグ管理用!AQ415="予算区分_地単_通常",フラグ管理用!AL415&gt;3),"error",IF(AND(フラグ管理用!AQ415="予算区分_地単_検査等",フラグ管理用!AL415&gt;6),"error",IF(AND(フラグ管理用!AQ415="予算区分_補助",フラグ管理用!AL415&lt;7),"error",""))))</f>
        <v/>
      </c>
      <c r="BV421" s="452" t="str">
        <f>フラグ管理用!AW415</f>
        <v/>
      </c>
      <c r="BW421" s="457" t="str">
        <f t="shared" si="140"/>
        <v/>
      </c>
    </row>
    <row r="422" spans="1:75">
      <c r="A422" s="6"/>
      <c r="B422" s="14"/>
      <c r="C422" s="40">
        <v>392</v>
      </c>
      <c r="D422" s="50"/>
      <c r="E422" s="57"/>
      <c r="F422" s="57"/>
      <c r="G422" s="78"/>
      <c r="H422" s="86"/>
      <c r="I422" s="96" t="str">
        <f>IF(E422="補",VLOOKUP(H422,'事業名一覧 '!$A$3:$C$55,3,FALSE),"")</f>
        <v/>
      </c>
      <c r="J422" s="112"/>
      <c r="K422" s="112"/>
      <c r="L422" s="112"/>
      <c r="M422" s="112"/>
      <c r="N422" s="112"/>
      <c r="O422" s="112"/>
      <c r="P422" s="86"/>
      <c r="Q422" s="181" t="str">
        <f t="shared" si="128"/>
        <v/>
      </c>
      <c r="R422" s="194" t="str">
        <f t="shared" si="142"/>
        <v/>
      </c>
      <c r="S422" s="202"/>
      <c r="T422" s="213"/>
      <c r="U422" s="213"/>
      <c r="V422" s="213"/>
      <c r="W422" s="235"/>
      <c r="X422" s="235"/>
      <c r="Y422" s="213"/>
      <c r="Z422" s="213"/>
      <c r="AA422" s="86"/>
      <c r="AB422" s="112"/>
      <c r="AC422" s="112"/>
      <c r="AD422" s="112"/>
      <c r="AE422" s="57"/>
      <c r="AF422" s="57"/>
      <c r="AG422" s="57"/>
      <c r="AH422" s="321"/>
      <c r="AI422" s="321"/>
      <c r="AJ422" s="86"/>
      <c r="AK422" s="86"/>
      <c r="AL422" s="354"/>
      <c r="AM422" s="372"/>
      <c r="AN422" s="381"/>
      <c r="AO422" s="392" t="str">
        <f t="shared" si="129"/>
        <v/>
      </c>
      <c r="AP422" s="397" t="str">
        <f t="shared" si="143"/>
        <v/>
      </c>
      <c r="AQ422" s="402" t="str">
        <f t="shared" si="141"/>
        <v/>
      </c>
      <c r="AR422" s="407" t="str">
        <f>IF(E422="","",IF(AND(フラグ管理用!G416=2,フラグ管理用!F416=1),"error",""))</f>
        <v/>
      </c>
      <c r="AS422" s="407" t="str">
        <f>IF(E422="","",IF(AND(フラグ管理用!G416=2,フラグ管理用!E416=1),"error",""))</f>
        <v/>
      </c>
      <c r="AT422" s="415" t="str">
        <f t="shared" si="144"/>
        <v/>
      </c>
      <c r="AU422" s="422" t="str">
        <f>IF(E422="","",IF(フラグ管理用!AX416=1,"",IF(AND(フラグ管理用!E416=1,フラグ管理用!J416=1),"",IF(AND(フラグ管理用!E416=2,フラグ管理用!F416=1,フラグ管理用!J416=1),"",IF(AND(フラグ管理用!E416=2,フラグ管理用!F416=2,フラグ管理用!G416=1),"",IF(AND(フラグ管理用!E416=2,フラグ管理用!F416=2,フラグ管理用!G416=2,フラグ管理用!K416=1),"","error"))))))</f>
        <v/>
      </c>
      <c r="AV422" s="428" t="str">
        <f t="shared" si="145"/>
        <v/>
      </c>
      <c r="AW422" s="428" t="str">
        <f t="shared" si="130"/>
        <v/>
      </c>
      <c r="AX422" s="428" t="str">
        <f t="shared" si="131"/>
        <v/>
      </c>
      <c r="AY422" s="428" t="str">
        <f>IF(E422="","",IF(AND(フラグ管理用!J416=1,フラグ管理用!O416=1),"",IF(AND(フラグ管理用!K416=1,フラグ管理用!O416&gt;1,フラグ管理用!G416=1),"","error")))</f>
        <v/>
      </c>
      <c r="AZ422" s="428" t="str">
        <f>IF(E422="","",IF(AND(フラグ管理用!O416=10,ISBLANK(P422)=FALSE),"",IF(AND(フラグ管理用!O416&lt;10,ISBLANK(P422)=TRUE),"","error")))</f>
        <v/>
      </c>
      <c r="BA422" s="422" t="str">
        <f t="shared" si="132"/>
        <v/>
      </c>
      <c r="BB422" s="422" t="str">
        <f t="shared" si="146"/>
        <v/>
      </c>
      <c r="BC422" s="422" t="str">
        <f>IF(E422="","",IF(AND(フラグ管理用!F416=2,フラグ管理用!J416=1),IF(OR(U422&lt;&gt;0,V422&lt;&gt;0,W422&lt;&gt;0,X422&lt;&gt;0),"error",""),""))</f>
        <v/>
      </c>
      <c r="BD422" s="422" t="str">
        <f>IF(E422="","",IF(AND(フラグ管理用!K416=1,フラグ管理用!G416=1),IF(OR(S422&lt;&gt;0,T422&lt;&gt;0,W422&lt;&gt;0,X422&lt;&gt;0),"error",""),""))</f>
        <v/>
      </c>
      <c r="BE422" s="422" t="str">
        <f t="shared" si="147"/>
        <v/>
      </c>
      <c r="BF422" s="422" t="str">
        <f t="shared" si="148"/>
        <v/>
      </c>
      <c r="BG422" s="422"/>
      <c r="BH422" s="422" t="str">
        <f t="shared" si="133"/>
        <v/>
      </c>
      <c r="BI422" s="422" t="str">
        <f t="shared" si="134"/>
        <v/>
      </c>
      <c r="BJ422" s="422" t="str">
        <f t="shared" si="135"/>
        <v/>
      </c>
      <c r="BK422" s="422" t="str">
        <f>IF(E422="","",IF(フラグ管理用!AD416=2,IF(AND(フラグ管理用!E416=2,フラグ管理用!AA416=1),"","error"),""))</f>
        <v/>
      </c>
      <c r="BL422" s="422" t="str">
        <f>IF(E422="","",IF(AND(フラグ管理用!E416=1,フラグ管理用!K416=1,H422&lt;&gt;"妊娠出産子育て支援交付金"),"error",""))</f>
        <v/>
      </c>
      <c r="BM422" s="422"/>
      <c r="BN422" s="422" t="str">
        <f t="shared" si="136"/>
        <v/>
      </c>
      <c r="BO422" s="422" t="str">
        <f>IF(E422="","",IF(フラグ管理用!AF416=29,"error",IF(AND(フラグ管理用!AO416="事業始期_通常",フラグ管理用!AF416&lt;17),"error",IF(AND(フラグ管理用!AO416="事業始期_補助",フラグ管理用!AF416&lt;14),"error",""))))</f>
        <v/>
      </c>
      <c r="BP422" s="422" t="str">
        <f t="shared" si="137"/>
        <v/>
      </c>
      <c r="BQ422" s="422" t="str">
        <f>IF(E422="","",IF(AND(フラグ管理用!AP416="事業終期_通常",OR(フラグ管理用!AG416&lt;17,フラグ管理用!AG416&gt;28)),"error",IF(AND(フラグ管理用!AP416="事業終期_基金",フラグ管理用!AG416&lt;17),"error","")))</f>
        <v/>
      </c>
      <c r="BR422" s="422" t="str">
        <f>IF(E422="","",IF(VLOOKUP(AF422,―!$X$2:$Y$30,2,FALSE)&lt;=VLOOKUP(AG422,―!$X$2:$Y$30,2,FALSE),"","error"))</f>
        <v/>
      </c>
      <c r="BS422" s="422" t="str">
        <f t="shared" si="138"/>
        <v/>
      </c>
      <c r="BT422" s="422" t="str">
        <f t="shared" si="139"/>
        <v/>
      </c>
      <c r="BU422" s="422" t="str">
        <f>IF(E422="","",IF(AND(フラグ管理用!AQ416="予算区分_地単_通常",フラグ管理用!AL416&gt;3),"error",IF(AND(フラグ管理用!AQ416="予算区分_地単_検査等",フラグ管理用!AL416&gt;6),"error",IF(AND(フラグ管理用!AQ416="予算区分_補助",フラグ管理用!AL416&lt;7),"error",""))))</f>
        <v/>
      </c>
      <c r="BV422" s="452" t="str">
        <f>フラグ管理用!AW416</f>
        <v/>
      </c>
      <c r="BW422" s="457" t="str">
        <f t="shared" si="140"/>
        <v/>
      </c>
    </row>
    <row r="423" spans="1:75">
      <c r="A423" s="6"/>
      <c r="B423" s="14"/>
      <c r="C423" s="40">
        <v>393</v>
      </c>
      <c r="D423" s="50"/>
      <c r="E423" s="57"/>
      <c r="F423" s="57"/>
      <c r="G423" s="78"/>
      <c r="H423" s="86"/>
      <c r="I423" s="96" t="str">
        <f>IF(E423="補",VLOOKUP(H423,'事業名一覧 '!$A$3:$C$55,3,FALSE),"")</f>
        <v/>
      </c>
      <c r="J423" s="112"/>
      <c r="K423" s="112"/>
      <c r="L423" s="112"/>
      <c r="M423" s="112"/>
      <c r="N423" s="112"/>
      <c r="O423" s="112"/>
      <c r="P423" s="86"/>
      <c r="Q423" s="181" t="str">
        <f t="shared" si="128"/>
        <v/>
      </c>
      <c r="R423" s="194" t="str">
        <f t="shared" si="142"/>
        <v/>
      </c>
      <c r="S423" s="202"/>
      <c r="T423" s="213"/>
      <c r="U423" s="213"/>
      <c r="V423" s="213"/>
      <c r="W423" s="235"/>
      <c r="X423" s="235"/>
      <c r="Y423" s="213"/>
      <c r="Z423" s="213"/>
      <c r="AA423" s="86"/>
      <c r="AB423" s="112"/>
      <c r="AC423" s="112"/>
      <c r="AD423" s="112"/>
      <c r="AE423" s="57"/>
      <c r="AF423" s="57"/>
      <c r="AG423" s="57"/>
      <c r="AH423" s="321"/>
      <c r="AI423" s="321"/>
      <c r="AJ423" s="86"/>
      <c r="AK423" s="86"/>
      <c r="AL423" s="354"/>
      <c r="AM423" s="372"/>
      <c r="AN423" s="381"/>
      <c r="AO423" s="392" t="str">
        <f t="shared" si="129"/>
        <v/>
      </c>
      <c r="AP423" s="397" t="str">
        <f t="shared" si="143"/>
        <v/>
      </c>
      <c r="AQ423" s="402" t="str">
        <f t="shared" si="141"/>
        <v/>
      </c>
      <c r="AR423" s="407" t="str">
        <f>IF(E423="","",IF(AND(フラグ管理用!G417=2,フラグ管理用!F417=1),"error",""))</f>
        <v/>
      </c>
      <c r="AS423" s="407" t="str">
        <f>IF(E423="","",IF(AND(フラグ管理用!G417=2,フラグ管理用!E417=1),"error",""))</f>
        <v/>
      </c>
      <c r="AT423" s="415" t="str">
        <f t="shared" si="144"/>
        <v/>
      </c>
      <c r="AU423" s="422" t="str">
        <f>IF(E423="","",IF(フラグ管理用!AX417=1,"",IF(AND(フラグ管理用!E417=1,フラグ管理用!J417=1),"",IF(AND(フラグ管理用!E417=2,フラグ管理用!F417=1,フラグ管理用!J417=1),"",IF(AND(フラグ管理用!E417=2,フラグ管理用!F417=2,フラグ管理用!G417=1),"",IF(AND(フラグ管理用!E417=2,フラグ管理用!F417=2,フラグ管理用!G417=2,フラグ管理用!K417=1),"","error"))))))</f>
        <v/>
      </c>
      <c r="AV423" s="428" t="str">
        <f t="shared" si="145"/>
        <v/>
      </c>
      <c r="AW423" s="428" t="str">
        <f t="shared" si="130"/>
        <v/>
      </c>
      <c r="AX423" s="428" t="str">
        <f t="shared" si="131"/>
        <v/>
      </c>
      <c r="AY423" s="428" t="str">
        <f>IF(E423="","",IF(AND(フラグ管理用!J417=1,フラグ管理用!O417=1),"",IF(AND(フラグ管理用!K417=1,フラグ管理用!O417&gt;1,フラグ管理用!G417=1),"","error")))</f>
        <v/>
      </c>
      <c r="AZ423" s="428" t="str">
        <f>IF(E423="","",IF(AND(フラグ管理用!O417=10,ISBLANK(P423)=FALSE),"",IF(AND(フラグ管理用!O417&lt;10,ISBLANK(P423)=TRUE),"","error")))</f>
        <v/>
      </c>
      <c r="BA423" s="422" t="str">
        <f t="shared" si="132"/>
        <v/>
      </c>
      <c r="BB423" s="422" t="str">
        <f t="shared" si="146"/>
        <v/>
      </c>
      <c r="BC423" s="422" t="str">
        <f>IF(E423="","",IF(AND(フラグ管理用!F417=2,フラグ管理用!J417=1),IF(OR(U423&lt;&gt;0,V423&lt;&gt;0,W423&lt;&gt;0,X423&lt;&gt;0),"error",""),""))</f>
        <v/>
      </c>
      <c r="BD423" s="422" t="str">
        <f>IF(E423="","",IF(AND(フラグ管理用!K417=1,フラグ管理用!G417=1),IF(OR(S423&lt;&gt;0,T423&lt;&gt;0,W423&lt;&gt;0,X423&lt;&gt;0),"error",""),""))</f>
        <v/>
      </c>
      <c r="BE423" s="422" t="str">
        <f t="shared" si="147"/>
        <v/>
      </c>
      <c r="BF423" s="422" t="str">
        <f t="shared" si="148"/>
        <v/>
      </c>
      <c r="BG423" s="422"/>
      <c r="BH423" s="422" t="str">
        <f t="shared" si="133"/>
        <v/>
      </c>
      <c r="BI423" s="422" t="str">
        <f t="shared" si="134"/>
        <v/>
      </c>
      <c r="BJ423" s="422" t="str">
        <f t="shared" si="135"/>
        <v/>
      </c>
      <c r="BK423" s="422" t="str">
        <f>IF(E423="","",IF(フラグ管理用!AD417=2,IF(AND(フラグ管理用!E417=2,フラグ管理用!AA417=1),"","error"),""))</f>
        <v/>
      </c>
      <c r="BL423" s="422" t="str">
        <f>IF(E423="","",IF(AND(フラグ管理用!E417=1,フラグ管理用!K417=1,H423&lt;&gt;"妊娠出産子育て支援交付金"),"error",""))</f>
        <v/>
      </c>
      <c r="BM423" s="422"/>
      <c r="BN423" s="422" t="str">
        <f t="shared" si="136"/>
        <v/>
      </c>
      <c r="BO423" s="422" t="str">
        <f>IF(E423="","",IF(フラグ管理用!AF417=29,"error",IF(AND(フラグ管理用!AO417="事業始期_通常",フラグ管理用!AF417&lt;17),"error",IF(AND(フラグ管理用!AO417="事業始期_補助",フラグ管理用!AF417&lt;14),"error",""))))</f>
        <v/>
      </c>
      <c r="BP423" s="422" t="str">
        <f t="shared" si="137"/>
        <v/>
      </c>
      <c r="BQ423" s="422" t="str">
        <f>IF(E423="","",IF(AND(フラグ管理用!AP417="事業終期_通常",OR(フラグ管理用!AG417&lt;17,フラグ管理用!AG417&gt;28)),"error",IF(AND(フラグ管理用!AP417="事業終期_基金",フラグ管理用!AG417&lt;17),"error","")))</f>
        <v/>
      </c>
      <c r="BR423" s="422" t="str">
        <f>IF(E423="","",IF(VLOOKUP(AF423,―!$X$2:$Y$30,2,FALSE)&lt;=VLOOKUP(AG423,―!$X$2:$Y$30,2,FALSE),"","error"))</f>
        <v/>
      </c>
      <c r="BS423" s="422" t="str">
        <f t="shared" si="138"/>
        <v/>
      </c>
      <c r="BT423" s="422" t="str">
        <f t="shared" si="139"/>
        <v/>
      </c>
      <c r="BU423" s="422" t="str">
        <f>IF(E423="","",IF(AND(フラグ管理用!AQ417="予算区分_地単_通常",フラグ管理用!AL417&gt;3),"error",IF(AND(フラグ管理用!AQ417="予算区分_地単_検査等",フラグ管理用!AL417&gt;6),"error",IF(AND(フラグ管理用!AQ417="予算区分_補助",フラグ管理用!AL417&lt;7),"error",""))))</f>
        <v/>
      </c>
      <c r="BV423" s="452" t="str">
        <f>フラグ管理用!AW417</f>
        <v/>
      </c>
      <c r="BW423" s="457" t="str">
        <f t="shared" si="140"/>
        <v/>
      </c>
    </row>
    <row r="424" spans="1:75">
      <c r="A424" s="6"/>
      <c r="B424" s="14"/>
      <c r="C424" s="40">
        <v>394</v>
      </c>
      <c r="D424" s="50"/>
      <c r="E424" s="57"/>
      <c r="F424" s="57"/>
      <c r="G424" s="78"/>
      <c r="H424" s="86"/>
      <c r="I424" s="96" t="str">
        <f>IF(E424="補",VLOOKUP(H424,'事業名一覧 '!$A$3:$C$55,3,FALSE),"")</f>
        <v/>
      </c>
      <c r="J424" s="112"/>
      <c r="K424" s="112"/>
      <c r="L424" s="112"/>
      <c r="M424" s="112"/>
      <c r="N424" s="112"/>
      <c r="O424" s="112"/>
      <c r="P424" s="86"/>
      <c r="Q424" s="181" t="str">
        <f t="shared" si="128"/>
        <v/>
      </c>
      <c r="R424" s="194" t="str">
        <f t="shared" si="142"/>
        <v/>
      </c>
      <c r="S424" s="202"/>
      <c r="T424" s="213"/>
      <c r="U424" s="213"/>
      <c r="V424" s="213"/>
      <c r="W424" s="235"/>
      <c r="X424" s="235"/>
      <c r="Y424" s="213"/>
      <c r="Z424" s="213"/>
      <c r="AA424" s="86"/>
      <c r="AB424" s="112"/>
      <c r="AC424" s="112"/>
      <c r="AD424" s="112"/>
      <c r="AE424" s="57"/>
      <c r="AF424" s="57"/>
      <c r="AG424" s="57"/>
      <c r="AH424" s="321"/>
      <c r="AI424" s="321"/>
      <c r="AJ424" s="86"/>
      <c r="AK424" s="86"/>
      <c r="AL424" s="354"/>
      <c r="AM424" s="372"/>
      <c r="AN424" s="381"/>
      <c r="AO424" s="392" t="str">
        <f t="shared" si="129"/>
        <v/>
      </c>
      <c r="AP424" s="397" t="str">
        <f t="shared" si="143"/>
        <v/>
      </c>
      <c r="AQ424" s="402" t="str">
        <f t="shared" si="141"/>
        <v/>
      </c>
      <c r="AR424" s="407" t="str">
        <f>IF(E424="","",IF(AND(フラグ管理用!G418=2,フラグ管理用!F418=1),"error",""))</f>
        <v/>
      </c>
      <c r="AS424" s="407" t="str">
        <f>IF(E424="","",IF(AND(フラグ管理用!G418=2,フラグ管理用!E418=1),"error",""))</f>
        <v/>
      </c>
      <c r="AT424" s="415" t="str">
        <f t="shared" si="144"/>
        <v/>
      </c>
      <c r="AU424" s="422" t="str">
        <f>IF(E424="","",IF(フラグ管理用!AX418=1,"",IF(AND(フラグ管理用!E418=1,フラグ管理用!J418=1),"",IF(AND(フラグ管理用!E418=2,フラグ管理用!F418=1,フラグ管理用!J418=1),"",IF(AND(フラグ管理用!E418=2,フラグ管理用!F418=2,フラグ管理用!G418=1),"",IF(AND(フラグ管理用!E418=2,フラグ管理用!F418=2,フラグ管理用!G418=2,フラグ管理用!K418=1),"","error"))))))</f>
        <v/>
      </c>
      <c r="AV424" s="428" t="str">
        <f t="shared" si="145"/>
        <v/>
      </c>
      <c r="AW424" s="428" t="str">
        <f t="shared" si="130"/>
        <v/>
      </c>
      <c r="AX424" s="428" t="str">
        <f t="shared" si="131"/>
        <v/>
      </c>
      <c r="AY424" s="428" t="str">
        <f>IF(E424="","",IF(AND(フラグ管理用!J418=1,フラグ管理用!O418=1),"",IF(AND(フラグ管理用!K418=1,フラグ管理用!O418&gt;1,フラグ管理用!G418=1),"","error")))</f>
        <v/>
      </c>
      <c r="AZ424" s="428" t="str">
        <f>IF(E424="","",IF(AND(フラグ管理用!O418=10,ISBLANK(P424)=FALSE),"",IF(AND(フラグ管理用!O418&lt;10,ISBLANK(P424)=TRUE),"","error")))</f>
        <v/>
      </c>
      <c r="BA424" s="422" t="str">
        <f t="shared" si="132"/>
        <v/>
      </c>
      <c r="BB424" s="422" t="str">
        <f t="shared" si="146"/>
        <v/>
      </c>
      <c r="BC424" s="422" t="str">
        <f>IF(E424="","",IF(AND(フラグ管理用!F418=2,フラグ管理用!J418=1),IF(OR(U424&lt;&gt;0,V424&lt;&gt;0,W424&lt;&gt;0,X424&lt;&gt;0),"error",""),""))</f>
        <v/>
      </c>
      <c r="BD424" s="422" t="str">
        <f>IF(E424="","",IF(AND(フラグ管理用!K418=1,フラグ管理用!G418=1),IF(OR(S424&lt;&gt;0,T424&lt;&gt;0,W424&lt;&gt;0,X424&lt;&gt;0),"error",""),""))</f>
        <v/>
      </c>
      <c r="BE424" s="422" t="str">
        <f t="shared" si="147"/>
        <v/>
      </c>
      <c r="BF424" s="422" t="str">
        <f t="shared" si="148"/>
        <v/>
      </c>
      <c r="BG424" s="422"/>
      <c r="BH424" s="422" t="str">
        <f t="shared" si="133"/>
        <v/>
      </c>
      <c r="BI424" s="422" t="str">
        <f t="shared" si="134"/>
        <v/>
      </c>
      <c r="BJ424" s="422" t="str">
        <f t="shared" si="135"/>
        <v/>
      </c>
      <c r="BK424" s="422" t="str">
        <f>IF(E424="","",IF(フラグ管理用!AD418=2,IF(AND(フラグ管理用!E418=2,フラグ管理用!AA418=1),"","error"),""))</f>
        <v/>
      </c>
      <c r="BL424" s="422" t="str">
        <f>IF(E424="","",IF(AND(フラグ管理用!E418=1,フラグ管理用!K418=1,H424&lt;&gt;"妊娠出産子育て支援交付金"),"error",""))</f>
        <v/>
      </c>
      <c r="BM424" s="422"/>
      <c r="BN424" s="422" t="str">
        <f t="shared" si="136"/>
        <v/>
      </c>
      <c r="BO424" s="422" t="str">
        <f>IF(E424="","",IF(フラグ管理用!AF418=29,"error",IF(AND(フラグ管理用!AO418="事業始期_通常",フラグ管理用!AF418&lt;17),"error",IF(AND(フラグ管理用!AO418="事業始期_補助",フラグ管理用!AF418&lt;14),"error",""))))</f>
        <v/>
      </c>
      <c r="BP424" s="422" t="str">
        <f t="shared" si="137"/>
        <v/>
      </c>
      <c r="BQ424" s="422" t="str">
        <f>IF(E424="","",IF(AND(フラグ管理用!AP418="事業終期_通常",OR(フラグ管理用!AG418&lt;17,フラグ管理用!AG418&gt;28)),"error",IF(AND(フラグ管理用!AP418="事業終期_基金",フラグ管理用!AG418&lt;17),"error","")))</f>
        <v/>
      </c>
      <c r="BR424" s="422" t="str">
        <f>IF(E424="","",IF(VLOOKUP(AF424,―!$X$2:$Y$30,2,FALSE)&lt;=VLOOKUP(AG424,―!$X$2:$Y$30,2,FALSE),"","error"))</f>
        <v/>
      </c>
      <c r="BS424" s="422" t="str">
        <f t="shared" si="138"/>
        <v/>
      </c>
      <c r="BT424" s="422" t="str">
        <f t="shared" si="139"/>
        <v/>
      </c>
      <c r="BU424" s="422" t="str">
        <f>IF(E424="","",IF(AND(フラグ管理用!AQ418="予算区分_地単_通常",フラグ管理用!AL418&gt;3),"error",IF(AND(フラグ管理用!AQ418="予算区分_地単_検査等",フラグ管理用!AL418&gt;6),"error",IF(AND(フラグ管理用!AQ418="予算区分_補助",フラグ管理用!AL418&lt;7),"error",""))))</f>
        <v/>
      </c>
      <c r="BV424" s="452" t="str">
        <f>フラグ管理用!AW418</f>
        <v/>
      </c>
      <c r="BW424" s="457" t="str">
        <f t="shared" si="140"/>
        <v/>
      </c>
    </row>
    <row r="425" spans="1:75">
      <c r="A425" s="6"/>
      <c r="B425" s="14"/>
      <c r="C425" s="40">
        <v>395</v>
      </c>
      <c r="D425" s="50"/>
      <c r="E425" s="57"/>
      <c r="F425" s="57"/>
      <c r="G425" s="78"/>
      <c r="H425" s="86"/>
      <c r="I425" s="96" t="str">
        <f>IF(E425="補",VLOOKUP(H425,'事業名一覧 '!$A$3:$C$55,3,FALSE),"")</f>
        <v/>
      </c>
      <c r="J425" s="112"/>
      <c r="K425" s="112"/>
      <c r="L425" s="112"/>
      <c r="M425" s="112"/>
      <c r="N425" s="112"/>
      <c r="O425" s="112"/>
      <c r="P425" s="86"/>
      <c r="Q425" s="181" t="str">
        <f t="shared" si="128"/>
        <v/>
      </c>
      <c r="R425" s="194" t="str">
        <f t="shared" si="142"/>
        <v/>
      </c>
      <c r="S425" s="202"/>
      <c r="T425" s="213"/>
      <c r="U425" s="213"/>
      <c r="V425" s="213"/>
      <c r="W425" s="235"/>
      <c r="X425" s="235"/>
      <c r="Y425" s="213"/>
      <c r="Z425" s="213"/>
      <c r="AA425" s="86"/>
      <c r="AB425" s="112"/>
      <c r="AC425" s="112"/>
      <c r="AD425" s="112"/>
      <c r="AE425" s="57"/>
      <c r="AF425" s="57"/>
      <c r="AG425" s="57"/>
      <c r="AH425" s="321"/>
      <c r="AI425" s="321"/>
      <c r="AJ425" s="86"/>
      <c r="AK425" s="86"/>
      <c r="AL425" s="354"/>
      <c r="AM425" s="372"/>
      <c r="AN425" s="381"/>
      <c r="AO425" s="392" t="str">
        <f t="shared" si="129"/>
        <v/>
      </c>
      <c r="AP425" s="397" t="str">
        <f t="shared" si="143"/>
        <v/>
      </c>
      <c r="AQ425" s="402" t="str">
        <f t="shared" si="141"/>
        <v/>
      </c>
      <c r="AR425" s="407" t="str">
        <f>IF(E425="","",IF(AND(フラグ管理用!G419=2,フラグ管理用!F419=1),"error",""))</f>
        <v/>
      </c>
      <c r="AS425" s="407" t="str">
        <f>IF(E425="","",IF(AND(フラグ管理用!G419=2,フラグ管理用!E419=1),"error",""))</f>
        <v/>
      </c>
      <c r="AT425" s="415" t="str">
        <f t="shared" si="144"/>
        <v/>
      </c>
      <c r="AU425" s="422" t="str">
        <f>IF(E425="","",IF(フラグ管理用!AX419=1,"",IF(AND(フラグ管理用!E419=1,フラグ管理用!J419=1),"",IF(AND(フラグ管理用!E419=2,フラグ管理用!F419=1,フラグ管理用!J419=1),"",IF(AND(フラグ管理用!E419=2,フラグ管理用!F419=2,フラグ管理用!G419=1),"",IF(AND(フラグ管理用!E419=2,フラグ管理用!F419=2,フラグ管理用!G419=2,フラグ管理用!K419=1),"","error"))))))</f>
        <v/>
      </c>
      <c r="AV425" s="428" t="str">
        <f t="shared" si="145"/>
        <v/>
      </c>
      <c r="AW425" s="428" t="str">
        <f t="shared" si="130"/>
        <v/>
      </c>
      <c r="AX425" s="428" t="str">
        <f t="shared" si="131"/>
        <v/>
      </c>
      <c r="AY425" s="428" t="str">
        <f>IF(E425="","",IF(AND(フラグ管理用!J419=1,フラグ管理用!O419=1),"",IF(AND(フラグ管理用!K419=1,フラグ管理用!O419&gt;1,フラグ管理用!G419=1),"","error")))</f>
        <v/>
      </c>
      <c r="AZ425" s="428" t="str">
        <f>IF(E425="","",IF(AND(フラグ管理用!O419=10,ISBLANK(P425)=FALSE),"",IF(AND(フラグ管理用!O419&lt;10,ISBLANK(P425)=TRUE),"","error")))</f>
        <v/>
      </c>
      <c r="BA425" s="422" t="str">
        <f t="shared" si="132"/>
        <v/>
      </c>
      <c r="BB425" s="422" t="str">
        <f t="shared" si="146"/>
        <v/>
      </c>
      <c r="BC425" s="422" t="str">
        <f>IF(E425="","",IF(AND(フラグ管理用!F419=2,フラグ管理用!J419=1),IF(OR(U425&lt;&gt;0,V425&lt;&gt;0,W425&lt;&gt;0,X425&lt;&gt;0),"error",""),""))</f>
        <v/>
      </c>
      <c r="BD425" s="422" t="str">
        <f>IF(E425="","",IF(AND(フラグ管理用!K419=1,フラグ管理用!G419=1),IF(OR(S425&lt;&gt;0,T425&lt;&gt;0,W425&lt;&gt;0,X425&lt;&gt;0),"error",""),""))</f>
        <v/>
      </c>
      <c r="BE425" s="422" t="str">
        <f t="shared" si="147"/>
        <v/>
      </c>
      <c r="BF425" s="422" t="str">
        <f t="shared" si="148"/>
        <v/>
      </c>
      <c r="BG425" s="422"/>
      <c r="BH425" s="422" t="str">
        <f t="shared" si="133"/>
        <v/>
      </c>
      <c r="BI425" s="422" t="str">
        <f t="shared" si="134"/>
        <v/>
      </c>
      <c r="BJ425" s="422" t="str">
        <f t="shared" si="135"/>
        <v/>
      </c>
      <c r="BK425" s="422" t="str">
        <f>IF(E425="","",IF(フラグ管理用!AD419=2,IF(AND(フラグ管理用!E419=2,フラグ管理用!AA419=1),"","error"),""))</f>
        <v/>
      </c>
      <c r="BL425" s="422" t="str">
        <f>IF(E425="","",IF(AND(フラグ管理用!E419=1,フラグ管理用!K419=1,H425&lt;&gt;"妊娠出産子育て支援交付金"),"error",""))</f>
        <v/>
      </c>
      <c r="BM425" s="422"/>
      <c r="BN425" s="422" t="str">
        <f t="shared" si="136"/>
        <v/>
      </c>
      <c r="BO425" s="422" t="str">
        <f>IF(E425="","",IF(フラグ管理用!AF419=29,"error",IF(AND(フラグ管理用!AO419="事業始期_通常",フラグ管理用!AF419&lt;17),"error",IF(AND(フラグ管理用!AO419="事業始期_補助",フラグ管理用!AF419&lt;14),"error",""))))</f>
        <v/>
      </c>
      <c r="BP425" s="422" t="str">
        <f t="shared" si="137"/>
        <v/>
      </c>
      <c r="BQ425" s="422" t="str">
        <f>IF(E425="","",IF(AND(フラグ管理用!AP419="事業終期_通常",OR(フラグ管理用!AG419&lt;17,フラグ管理用!AG419&gt;28)),"error",IF(AND(フラグ管理用!AP419="事業終期_基金",フラグ管理用!AG419&lt;17),"error","")))</f>
        <v/>
      </c>
      <c r="BR425" s="422" t="str">
        <f>IF(E425="","",IF(VLOOKUP(AF425,―!$X$2:$Y$30,2,FALSE)&lt;=VLOOKUP(AG425,―!$X$2:$Y$30,2,FALSE),"","error"))</f>
        <v/>
      </c>
      <c r="BS425" s="422" t="str">
        <f t="shared" si="138"/>
        <v/>
      </c>
      <c r="BT425" s="422" t="str">
        <f t="shared" si="139"/>
        <v/>
      </c>
      <c r="BU425" s="422" t="str">
        <f>IF(E425="","",IF(AND(フラグ管理用!AQ419="予算区分_地単_通常",フラグ管理用!AL419&gt;3),"error",IF(AND(フラグ管理用!AQ419="予算区分_地単_検査等",フラグ管理用!AL419&gt;6),"error",IF(AND(フラグ管理用!AQ419="予算区分_補助",フラグ管理用!AL419&lt;7),"error",""))))</f>
        <v/>
      </c>
      <c r="BV425" s="452" t="str">
        <f>フラグ管理用!AW419</f>
        <v/>
      </c>
      <c r="BW425" s="457" t="str">
        <f t="shared" si="140"/>
        <v/>
      </c>
    </row>
    <row r="426" spans="1:75">
      <c r="A426" s="6"/>
      <c r="B426" s="14"/>
      <c r="C426" s="40">
        <v>396</v>
      </c>
      <c r="D426" s="50"/>
      <c r="E426" s="57"/>
      <c r="F426" s="57"/>
      <c r="G426" s="78"/>
      <c r="H426" s="86"/>
      <c r="I426" s="96" t="str">
        <f>IF(E426="補",VLOOKUP(H426,'事業名一覧 '!$A$3:$C$55,3,FALSE),"")</f>
        <v/>
      </c>
      <c r="J426" s="112"/>
      <c r="K426" s="112"/>
      <c r="L426" s="112"/>
      <c r="M426" s="112"/>
      <c r="N426" s="112"/>
      <c r="O426" s="112"/>
      <c r="P426" s="86"/>
      <c r="Q426" s="181" t="str">
        <f t="shared" si="128"/>
        <v/>
      </c>
      <c r="R426" s="194" t="str">
        <f t="shared" si="142"/>
        <v/>
      </c>
      <c r="S426" s="202"/>
      <c r="T426" s="213"/>
      <c r="U426" s="213"/>
      <c r="V426" s="213"/>
      <c r="W426" s="235"/>
      <c r="X426" s="235"/>
      <c r="Y426" s="213"/>
      <c r="Z426" s="213"/>
      <c r="AA426" s="86"/>
      <c r="AB426" s="112"/>
      <c r="AC426" s="112"/>
      <c r="AD426" s="112"/>
      <c r="AE426" s="57"/>
      <c r="AF426" s="57"/>
      <c r="AG426" s="57"/>
      <c r="AH426" s="321"/>
      <c r="AI426" s="321"/>
      <c r="AJ426" s="86"/>
      <c r="AK426" s="86"/>
      <c r="AL426" s="354"/>
      <c r="AM426" s="372"/>
      <c r="AN426" s="381"/>
      <c r="AO426" s="392" t="str">
        <f t="shared" si="129"/>
        <v/>
      </c>
      <c r="AP426" s="397" t="str">
        <f t="shared" si="143"/>
        <v/>
      </c>
      <c r="AQ426" s="402" t="str">
        <f t="shared" si="141"/>
        <v/>
      </c>
      <c r="AR426" s="407" t="str">
        <f>IF(E426="","",IF(AND(フラグ管理用!G420=2,フラグ管理用!F420=1),"error",""))</f>
        <v/>
      </c>
      <c r="AS426" s="407" t="str">
        <f>IF(E426="","",IF(AND(フラグ管理用!G420=2,フラグ管理用!E420=1),"error",""))</f>
        <v/>
      </c>
      <c r="AT426" s="415" t="str">
        <f t="shared" si="144"/>
        <v/>
      </c>
      <c r="AU426" s="422" t="str">
        <f>IF(E426="","",IF(フラグ管理用!AX420=1,"",IF(AND(フラグ管理用!E420=1,フラグ管理用!J420=1),"",IF(AND(フラグ管理用!E420=2,フラグ管理用!F420=1,フラグ管理用!J420=1),"",IF(AND(フラグ管理用!E420=2,フラグ管理用!F420=2,フラグ管理用!G420=1),"",IF(AND(フラグ管理用!E420=2,フラグ管理用!F420=2,フラグ管理用!G420=2,フラグ管理用!K420=1),"","error"))))))</f>
        <v/>
      </c>
      <c r="AV426" s="428" t="str">
        <f t="shared" si="145"/>
        <v/>
      </c>
      <c r="AW426" s="428" t="str">
        <f t="shared" si="130"/>
        <v/>
      </c>
      <c r="AX426" s="428" t="str">
        <f t="shared" si="131"/>
        <v/>
      </c>
      <c r="AY426" s="428" t="str">
        <f>IF(E426="","",IF(AND(フラグ管理用!J420=1,フラグ管理用!O420=1),"",IF(AND(フラグ管理用!K420=1,フラグ管理用!O420&gt;1,フラグ管理用!G420=1),"","error")))</f>
        <v/>
      </c>
      <c r="AZ426" s="428" t="str">
        <f>IF(E426="","",IF(AND(フラグ管理用!O420=10,ISBLANK(P426)=FALSE),"",IF(AND(フラグ管理用!O420&lt;10,ISBLANK(P426)=TRUE),"","error")))</f>
        <v/>
      </c>
      <c r="BA426" s="422" t="str">
        <f t="shared" si="132"/>
        <v/>
      </c>
      <c r="BB426" s="422" t="str">
        <f t="shared" si="146"/>
        <v/>
      </c>
      <c r="BC426" s="422" t="str">
        <f>IF(E426="","",IF(AND(フラグ管理用!F420=2,フラグ管理用!J420=1),IF(OR(U426&lt;&gt;0,V426&lt;&gt;0,W426&lt;&gt;0,X426&lt;&gt;0),"error",""),""))</f>
        <v/>
      </c>
      <c r="BD426" s="422" t="str">
        <f>IF(E426="","",IF(AND(フラグ管理用!K420=1,フラグ管理用!G420=1),IF(OR(S426&lt;&gt;0,T426&lt;&gt;0,W426&lt;&gt;0,X426&lt;&gt;0),"error",""),""))</f>
        <v/>
      </c>
      <c r="BE426" s="422" t="str">
        <f t="shared" si="147"/>
        <v/>
      </c>
      <c r="BF426" s="422" t="str">
        <f t="shared" si="148"/>
        <v/>
      </c>
      <c r="BG426" s="422"/>
      <c r="BH426" s="422" t="str">
        <f t="shared" si="133"/>
        <v/>
      </c>
      <c r="BI426" s="422" t="str">
        <f t="shared" si="134"/>
        <v/>
      </c>
      <c r="BJ426" s="422" t="str">
        <f t="shared" si="135"/>
        <v/>
      </c>
      <c r="BK426" s="422" t="str">
        <f>IF(E426="","",IF(フラグ管理用!AD420=2,IF(AND(フラグ管理用!E420=2,フラグ管理用!AA420=1),"","error"),""))</f>
        <v/>
      </c>
      <c r="BL426" s="422" t="str">
        <f>IF(E426="","",IF(AND(フラグ管理用!E420=1,フラグ管理用!K420=1,H426&lt;&gt;"妊娠出産子育て支援交付金"),"error",""))</f>
        <v/>
      </c>
      <c r="BM426" s="422"/>
      <c r="BN426" s="422" t="str">
        <f t="shared" si="136"/>
        <v/>
      </c>
      <c r="BO426" s="422" t="str">
        <f>IF(E426="","",IF(フラグ管理用!AF420=29,"error",IF(AND(フラグ管理用!AO420="事業始期_通常",フラグ管理用!AF420&lt;17),"error",IF(AND(フラグ管理用!AO420="事業始期_補助",フラグ管理用!AF420&lt;14),"error",""))))</f>
        <v/>
      </c>
      <c r="BP426" s="422" t="str">
        <f t="shared" si="137"/>
        <v/>
      </c>
      <c r="BQ426" s="422" t="str">
        <f>IF(E426="","",IF(AND(フラグ管理用!AP420="事業終期_通常",OR(フラグ管理用!AG420&lt;17,フラグ管理用!AG420&gt;28)),"error",IF(AND(フラグ管理用!AP420="事業終期_基金",フラグ管理用!AG420&lt;17),"error","")))</f>
        <v/>
      </c>
      <c r="BR426" s="422" t="str">
        <f>IF(E426="","",IF(VLOOKUP(AF426,―!$X$2:$Y$30,2,FALSE)&lt;=VLOOKUP(AG426,―!$X$2:$Y$30,2,FALSE),"","error"))</f>
        <v/>
      </c>
      <c r="BS426" s="422" t="str">
        <f t="shared" si="138"/>
        <v/>
      </c>
      <c r="BT426" s="422" t="str">
        <f t="shared" si="139"/>
        <v/>
      </c>
      <c r="BU426" s="422" t="str">
        <f>IF(E426="","",IF(AND(フラグ管理用!AQ420="予算区分_地単_通常",フラグ管理用!AL420&gt;3),"error",IF(AND(フラグ管理用!AQ420="予算区分_地単_検査等",フラグ管理用!AL420&gt;6),"error",IF(AND(フラグ管理用!AQ420="予算区分_補助",フラグ管理用!AL420&lt;7),"error",""))))</f>
        <v/>
      </c>
      <c r="BV426" s="452" t="str">
        <f>フラグ管理用!AW420</f>
        <v/>
      </c>
      <c r="BW426" s="457" t="str">
        <f t="shared" si="140"/>
        <v/>
      </c>
    </row>
    <row r="427" spans="1:75">
      <c r="A427" s="6"/>
      <c r="B427" s="14"/>
      <c r="C427" s="40">
        <v>397</v>
      </c>
      <c r="D427" s="50"/>
      <c r="E427" s="57"/>
      <c r="F427" s="57"/>
      <c r="G427" s="78"/>
      <c r="H427" s="86"/>
      <c r="I427" s="96" t="str">
        <f>IF(E427="補",VLOOKUP(H427,'事業名一覧 '!$A$3:$C$55,3,FALSE),"")</f>
        <v/>
      </c>
      <c r="J427" s="112"/>
      <c r="K427" s="112"/>
      <c r="L427" s="112"/>
      <c r="M427" s="112"/>
      <c r="N427" s="112"/>
      <c r="O427" s="112"/>
      <c r="P427" s="86"/>
      <c r="Q427" s="181" t="str">
        <f t="shared" si="128"/>
        <v/>
      </c>
      <c r="R427" s="194" t="str">
        <f t="shared" si="142"/>
        <v/>
      </c>
      <c r="S427" s="202"/>
      <c r="T427" s="213"/>
      <c r="U427" s="213"/>
      <c r="V427" s="213"/>
      <c r="W427" s="235"/>
      <c r="X427" s="235"/>
      <c r="Y427" s="213"/>
      <c r="Z427" s="213"/>
      <c r="AA427" s="86"/>
      <c r="AB427" s="112"/>
      <c r="AC427" s="112"/>
      <c r="AD427" s="112"/>
      <c r="AE427" s="57"/>
      <c r="AF427" s="57"/>
      <c r="AG427" s="57"/>
      <c r="AH427" s="321"/>
      <c r="AI427" s="321"/>
      <c r="AJ427" s="86"/>
      <c r="AK427" s="86"/>
      <c r="AL427" s="354"/>
      <c r="AM427" s="372"/>
      <c r="AN427" s="381"/>
      <c r="AO427" s="392" t="str">
        <f t="shared" si="129"/>
        <v/>
      </c>
      <c r="AP427" s="397" t="str">
        <f t="shared" si="143"/>
        <v/>
      </c>
      <c r="AQ427" s="402" t="str">
        <f t="shared" si="141"/>
        <v/>
      </c>
      <c r="AR427" s="407" t="str">
        <f>IF(E427="","",IF(AND(フラグ管理用!G421=2,フラグ管理用!F421=1),"error",""))</f>
        <v/>
      </c>
      <c r="AS427" s="407" t="str">
        <f>IF(E427="","",IF(AND(フラグ管理用!G421=2,フラグ管理用!E421=1),"error",""))</f>
        <v/>
      </c>
      <c r="AT427" s="415" t="str">
        <f t="shared" si="144"/>
        <v/>
      </c>
      <c r="AU427" s="422" t="str">
        <f>IF(E427="","",IF(フラグ管理用!AX421=1,"",IF(AND(フラグ管理用!E421=1,フラグ管理用!J421=1),"",IF(AND(フラグ管理用!E421=2,フラグ管理用!F421=1,フラグ管理用!J421=1),"",IF(AND(フラグ管理用!E421=2,フラグ管理用!F421=2,フラグ管理用!G421=1),"",IF(AND(フラグ管理用!E421=2,フラグ管理用!F421=2,フラグ管理用!G421=2,フラグ管理用!K421=1),"","error"))))))</f>
        <v/>
      </c>
      <c r="AV427" s="428" t="str">
        <f t="shared" si="145"/>
        <v/>
      </c>
      <c r="AW427" s="428" t="str">
        <f t="shared" si="130"/>
        <v/>
      </c>
      <c r="AX427" s="428" t="str">
        <f t="shared" si="131"/>
        <v/>
      </c>
      <c r="AY427" s="428" t="str">
        <f>IF(E427="","",IF(AND(フラグ管理用!J421=1,フラグ管理用!O421=1),"",IF(AND(フラグ管理用!K421=1,フラグ管理用!O421&gt;1,フラグ管理用!G421=1),"","error")))</f>
        <v/>
      </c>
      <c r="AZ427" s="428" t="str">
        <f>IF(E427="","",IF(AND(フラグ管理用!O421=10,ISBLANK(P427)=FALSE),"",IF(AND(フラグ管理用!O421&lt;10,ISBLANK(P427)=TRUE),"","error")))</f>
        <v/>
      </c>
      <c r="BA427" s="422" t="str">
        <f t="shared" si="132"/>
        <v/>
      </c>
      <c r="BB427" s="422" t="str">
        <f t="shared" si="146"/>
        <v/>
      </c>
      <c r="BC427" s="422" t="str">
        <f>IF(E427="","",IF(AND(フラグ管理用!F421=2,フラグ管理用!J421=1),IF(OR(U427&lt;&gt;0,V427&lt;&gt;0,W427&lt;&gt;0,X427&lt;&gt;0),"error",""),""))</f>
        <v/>
      </c>
      <c r="BD427" s="422" t="str">
        <f>IF(E427="","",IF(AND(フラグ管理用!K421=1,フラグ管理用!G421=1),IF(OR(S427&lt;&gt;0,T427&lt;&gt;0,W427&lt;&gt;0,X427&lt;&gt;0),"error",""),""))</f>
        <v/>
      </c>
      <c r="BE427" s="422" t="str">
        <f t="shared" si="147"/>
        <v/>
      </c>
      <c r="BF427" s="422" t="str">
        <f t="shared" si="148"/>
        <v/>
      </c>
      <c r="BG427" s="422"/>
      <c r="BH427" s="422" t="str">
        <f t="shared" si="133"/>
        <v/>
      </c>
      <c r="BI427" s="422" t="str">
        <f t="shared" si="134"/>
        <v/>
      </c>
      <c r="BJ427" s="422" t="str">
        <f t="shared" si="135"/>
        <v/>
      </c>
      <c r="BK427" s="422" t="str">
        <f>IF(E427="","",IF(フラグ管理用!AD421=2,IF(AND(フラグ管理用!E421=2,フラグ管理用!AA421=1),"","error"),""))</f>
        <v/>
      </c>
      <c r="BL427" s="422" t="str">
        <f>IF(E427="","",IF(AND(フラグ管理用!E421=1,フラグ管理用!K421=1,H427&lt;&gt;"妊娠出産子育て支援交付金"),"error",""))</f>
        <v/>
      </c>
      <c r="BM427" s="422"/>
      <c r="BN427" s="422" t="str">
        <f t="shared" si="136"/>
        <v/>
      </c>
      <c r="BO427" s="422" t="str">
        <f>IF(E427="","",IF(フラグ管理用!AF421=29,"error",IF(AND(フラグ管理用!AO421="事業始期_通常",フラグ管理用!AF421&lt;17),"error",IF(AND(フラグ管理用!AO421="事業始期_補助",フラグ管理用!AF421&lt;14),"error",""))))</f>
        <v/>
      </c>
      <c r="BP427" s="422" t="str">
        <f t="shared" si="137"/>
        <v/>
      </c>
      <c r="BQ427" s="422" t="str">
        <f>IF(E427="","",IF(AND(フラグ管理用!AP421="事業終期_通常",OR(フラグ管理用!AG421&lt;17,フラグ管理用!AG421&gt;28)),"error",IF(AND(フラグ管理用!AP421="事業終期_基金",フラグ管理用!AG421&lt;17),"error","")))</f>
        <v/>
      </c>
      <c r="BR427" s="422" t="str">
        <f>IF(E427="","",IF(VLOOKUP(AF427,―!$X$2:$Y$30,2,FALSE)&lt;=VLOOKUP(AG427,―!$X$2:$Y$30,2,FALSE),"","error"))</f>
        <v/>
      </c>
      <c r="BS427" s="422" t="str">
        <f t="shared" si="138"/>
        <v/>
      </c>
      <c r="BT427" s="422" t="str">
        <f t="shared" si="139"/>
        <v/>
      </c>
      <c r="BU427" s="422" t="str">
        <f>IF(E427="","",IF(AND(フラグ管理用!AQ421="予算区分_地単_通常",フラグ管理用!AL421&gt;3),"error",IF(AND(フラグ管理用!AQ421="予算区分_地単_検査等",フラグ管理用!AL421&gt;6),"error",IF(AND(フラグ管理用!AQ421="予算区分_補助",フラグ管理用!AL421&lt;7),"error",""))))</f>
        <v/>
      </c>
      <c r="BV427" s="452" t="str">
        <f>フラグ管理用!AW421</f>
        <v/>
      </c>
      <c r="BW427" s="457" t="str">
        <f t="shared" si="140"/>
        <v/>
      </c>
    </row>
    <row r="428" spans="1:75">
      <c r="A428" s="6"/>
      <c r="B428" s="14"/>
      <c r="C428" s="40">
        <v>398</v>
      </c>
      <c r="D428" s="50"/>
      <c r="E428" s="57"/>
      <c r="F428" s="57"/>
      <c r="G428" s="78"/>
      <c r="H428" s="86"/>
      <c r="I428" s="96" t="str">
        <f>IF(E428="補",VLOOKUP(H428,'事業名一覧 '!$A$3:$C$55,3,FALSE),"")</f>
        <v/>
      </c>
      <c r="J428" s="112"/>
      <c r="K428" s="112"/>
      <c r="L428" s="112"/>
      <c r="M428" s="112"/>
      <c r="N428" s="112"/>
      <c r="O428" s="112"/>
      <c r="P428" s="86"/>
      <c r="Q428" s="181" t="str">
        <f t="shared" si="128"/>
        <v/>
      </c>
      <c r="R428" s="194" t="str">
        <f t="shared" si="142"/>
        <v/>
      </c>
      <c r="S428" s="202"/>
      <c r="T428" s="213"/>
      <c r="U428" s="213"/>
      <c r="V428" s="213"/>
      <c r="W428" s="235"/>
      <c r="X428" s="235"/>
      <c r="Y428" s="213"/>
      <c r="Z428" s="213"/>
      <c r="AA428" s="86"/>
      <c r="AB428" s="112"/>
      <c r="AC428" s="112"/>
      <c r="AD428" s="112"/>
      <c r="AE428" s="57"/>
      <c r="AF428" s="57"/>
      <c r="AG428" s="57"/>
      <c r="AH428" s="321"/>
      <c r="AI428" s="321"/>
      <c r="AJ428" s="86"/>
      <c r="AK428" s="86"/>
      <c r="AL428" s="354"/>
      <c r="AM428" s="372"/>
      <c r="AN428" s="381"/>
      <c r="AO428" s="392" t="str">
        <f t="shared" si="129"/>
        <v/>
      </c>
      <c r="AP428" s="397" t="str">
        <f t="shared" si="143"/>
        <v/>
      </c>
      <c r="AQ428" s="402" t="str">
        <f t="shared" si="141"/>
        <v/>
      </c>
      <c r="AR428" s="407" t="str">
        <f>IF(E428="","",IF(AND(フラグ管理用!G422=2,フラグ管理用!F422=1),"error",""))</f>
        <v/>
      </c>
      <c r="AS428" s="407" t="str">
        <f>IF(E428="","",IF(AND(フラグ管理用!G422=2,フラグ管理用!E422=1),"error",""))</f>
        <v/>
      </c>
      <c r="AT428" s="415" t="str">
        <f t="shared" si="144"/>
        <v/>
      </c>
      <c r="AU428" s="422" t="str">
        <f>IF(E428="","",IF(フラグ管理用!AX422=1,"",IF(AND(フラグ管理用!E422=1,フラグ管理用!J422=1),"",IF(AND(フラグ管理用!E422=2,フラグ管理用!F422=1,フラグ管理用!J422=1),"",IF(AND(フラグ管理用!E422=2,フラグ管理用!F422=2,フラグ管理用!G422=1),"",IF(AND(フラグ管理用!E422=2,フラグ管理用!F422=2,フラグ管理用!G422=2,フラグ管理用!K422=1),"","error"))))))</f>
        <v/>
      </c>
      <c r="AV428" s="428" t="str">
        <f t="shared" si="145"/>
        <v/>
      </c>
      <c r="AW428" s="428" t="str">
        <f t="shared" si="130"/>
        <v/>
      </c>
      <c r="AX428" s="428" t="str">
        <f t="shared" si="131"/>
        <v/>
      </c>
      <c r="AY428" s="428" t="str">
        <f>IF(E428="","",IF(AND(フラグ管理用!J422=1,フラグ管理用!O422=1),"",IF(AND(フラグ管理用!K422=1,フラグ管理用!O422&gt;1,フラグ管理用!G422=1),"","error")))</f>
        <v/>
      </c>
      <c r="AZ428" s="428" t="str">
        <f>IF(E428="","",IF(AND(フラグ管理用!O422=10,ISBLANK(P428)=FALSE),"",IF(AND(フラグ管理用!O422&lt;10,ISBLANK(P428)=TRUE),"","error")))</f>
        <v/>
      </c>
      <c r="BA428" s="422" t="str">
        <f t="shared" si="132"/>
        <v/>
      </c>
      <c r="BB428" s="422" t="str">
        <f t="shared" si="146"/>
        <v/>
      </c>
      <c r="BC428" s="422" t="str">
        <f>IF(E428="","",IF(AND(フラグ管理用!F422=2,フラグ管理用!J422=1),IF(OR(U428&lt;&gt;0,V428&lt;&gt;0,W428&lt;&gt;0,X428&lt;&gt;0),"error",""),""))</f>
        <v/>
      </c>
      <c r="BD428" s="422" t="str">
        <f>IF(E428="","",IF(AND(フラグ管理用!K422=1,フラグ管理用!G422=1),IF(OR(S428&lt;&gt;0,T428&lt;&gt;0,W428&lt;&gt;0,X428&lt;&gt;0),"error",""),""))</f>
        <v/>
      </c>
      <c r="BE428" s="422" t="str">
        <f t="shared" si="147"/>
        <v/>
      </c>
      <c r="BF428" s="422" t="str">
        <f t="shared" si="148"/>
        <v/>
      </c>
      <c r="BG428" s="422"/>
      <c r="BH428" s="422" t="str">
        <f t="shared" si="133"/>
        <v/>
      </c>
      <c r="BI428" s="422" t="str">
        <f t="shared" si="134"/>
        <v/>
      </c>
      <c r="BJ428" s="422" t="str">
        <f t="shared" si="135"/>
        <v/>
      </c>
      <c r="BK428" s="422" t="str">
        <f>IF(E428="","",IF(フラグ管理用!AD422=2,IF(AND(フラグ管理用!E422=2,フラグ管理用!AA422=1),"","error"),""))</f>
        <v/>
      </c>
      <c r="BL428" s="422" t="str">
        <f>IF(E428="","",IF(AND(フラグ管理用!E422=1,フラグ管理用!K422=1,H428&lt;&gt;"妊娠出産子育て支援交付金"),"error",""))</f>
        <v/>
      </c>
      <c r="BM428" s="422"/>
      <c r="BN428" s="422" t="str">
        <f t="shared" si="136"/>
        <v/>
      </c>
      <c r="BO428" s="422" t="str">
        <f>IF(E428="","",IF(フラグ管理用!AF422=29,"error",IF(AND(フラグ管理用!AO422="事業始期_通常",フラグ管理用!AF422&lt;17),"error",IF(AND(フラグ管理用!AO422="事業始期_補助",フラグ管理用!AF422&lt;14),"error",""))))</f>
        <v/>
      </c>
      <c r="BP428" s="422" t="str">
        <f t="shared" si="137"/>
        <v/>
      </c>
      <c r="BQ428" s="422" t="str">
        <f>IF(E428="","",IF(AND(フラグ管理用!AP422="事業終期_通常",OR(フラグ管理用!AG422&lt;17,フラグ管理用!AG422&gt;28)),"error",IF(AND(フラグ管理用!AP422="事業終期_基金",フラグ管理用!AG422&lt;17),"error","")))</f>
        <v/>
      </c>
      <c r="BR428" s="422" t="str">
        <f>IF(E428="","",IF(VLOOKUP(AF428,―!$X$2:$Y$30,2,FALSE)&lt;=VLOOKUP(AG428,―!$X$2:$Y$30,2,FALSE),"","error"))</f>
        <v/>
      </c>
      <c r="BS428" s="422" t="str">
        <f t="shared" si="138"/>
        <v/>
      </c>
      <c r="BT428" s="422" t="str">
        <f t="shared" si="139"/>
        <v/>
      </c>
      <c r="BU428" s="422" t="str">
        <f>IF(E428="","",IF(AND(フラグ管理用!AQ422="予算区分_地単_通常",フラグ管理用!AL422&gt;3),"error",IF(AND(フラグ管理用!AQ422="予算区分_地単_検査等",フラグ管理用!AL422&gt;6),"error",IF(AND(フラグ管理用!AQ422="予算区分_補助",フラグ管理用!AL422&lt;7),"error",""))))</f>
        <v/>
      </c>
      <c r="BV428" s="452" t="str">
        <f>フラグ管理用!AW422</f>
        <v/>
      </c>
      <c r="BW428" s="457" t="str">
        <f t="shared" si="140"/>
        <v/>
      </c>
    </row>
    <row r="429" spans="1:75">
      <c r="A429" s="6"/>
      <c r="B429" s="14"/>
      <c r="C429" s="40">
        <v>399</v>
      </c>
      <c r="D429" s="50"/>
      <c r="E429" s="57"/>
      <c r="F429" s="57"/>
      <c r="G429" s="78"/>
      <c r="H429" s="86"/>
      <c r="I429" s="96" t="str">
        <f>IF(E429="補",VLOOKUP(H429,'事業名一覧 '!$A$3:$C$55,3,FALSE),"")</f>
        <v/>
      </c>
      <c r="J429" s="112"/>
      <c r="K429" s="112"/>
      <c r="L429" s="112"/>
      <c r="M429" s="112"/>
      <c r="N429" s="112"/>
      <c r="O429" s="112"/>
      <c r="P429" s="86"/>
      <c r="Q429" s="181" t="str">
        <f t="shared" si="128"/>
        <v/>
      </c>
      <c r="R429" s="194" t="str">
        <f t="shared" si="142"/>
        <v/>
      </c>
      <c r="S429" s="202"/>
      <c r="T429" s="213"/>
      <c r="U429" s="213"/>
      <c r="V429" s="213"/>
      <c r="W429" s="235"/>
      <c r="X429" s="235"/>
      <c r="Y429" s="213"/>
      <c r="Z429" s="213"/>
      <c r="AA429" s="86"/>
      <c r="AB429" s="112"/>
      <c r="AC429" s="112"/>
      <c r="AD429" s="112"/>
      <c r="AE429" s="57"/>
      <c r="AF429" s="57"/>
      <c r="AG429" s="57"/>
      <c r="AH429" s="321"/>
      <c r="AI429" s="321"/>
      <c r="AJ429" s="86"/>
      <c r="AK429" s="86"/>
      <c r="AL429" s="354"/>
      <c r="AM429" s="372"/>
      <c r="AN429" s="381"/>
      <c r="AO429" s="392" t="str">
        <f t="shared" si="129"/>
        <v/>
      </c>
      <c r="AP429" s="397" t="str">
        <f t="shared" si="143"/>
        <v/>
      </c>
      <c r="AQ429" s="402" t="str">
        <f t="shared" si="141"/>
        <v/>
      </c>
      <c r="AR429" s="407" t="str">
        <f>IF(E429="","",IF(AND(フラグ管理用!G423=2,フラグ管理用!F423=1),"error",""))</f>
        <v/>
      </c>
      <c r="AS429" s="407" t="str">
        <f>IF(E429="","",IF(AND(フラグ管理用!G423=2,フラグ管理用!E423=1),"error",""))</f>
        <v/>
      </c>
      <c r="AT429" s="415" t="str">
        <f t="shared" si="144"/>
        <v/>
      </c>
      <c r="AU429" s="422" t="str">
        <f>IF(E429="","",IF(フラグ管理用!AX423=1,"",IF(AND(フラグ管理用!E423=1,フラグ管理用!J423=1),"",IF(AND(フラグ管理用!E423=2,フラグ管理用!F423=1,フラグ管理用!J423=1),"",IF(AND(フラグ管理用!E423=2,フラグ管理用!F423=2,フラグ管理用!G423=1),"",IF(AND(フラグ管理用!E423=2,フラグ管理用!F423=2,フラグ管理用!G423=2,フラグ管理用!K423=1),"","error"))))))</f>
        <v/>
      </c>
      <c r="AV429" s="428" t="str">
        <f t="shared" si="145"/>
        <v/>
      </c>
      <c r="AW429" s="428" t="str">
        <f t="shared" si="130"/>
        <v/>
      </c>
      <c r="AX429" s="428" t="str">
        <f t="shared" si="131"/>
        <v/>
      </c>
      <c r="AY429" s="428" t="str">
        <f>IF(E429="","",IF(AND(フラグ管理用!J423=1,フラグ管理用!O423=1),"",IF(AND(フラグ管理用!K423=1,フラグ管理用!O423&gt;1,フラグ管理用!G423=1),"","error")))</f>
        <v/>
      </c>
      <c r="AZ429" s="428" t="str">
        <f>IF(E429="","",IF(AND(フラグ管理用!O423=10,ISBLANK(P429)=FALSE),"",IF(AND(フラグ管理用!O423&lt;10,ISBLANK(P429)=TRUE),"","error")))</f>
        <v/>
      </c>
      <c r="BA429" s="422" t="str">
        <f t="shared" si="132"/>
        <v/>
      </c>
      <c r="BB429" s="422" t="str">
        <f t="shared" si="146"/>
        <v/>
      </c>
      <c r="BC429" s="422" t="str">
        <f>IF(E429="","",IF(AND(フラグ管理用!F423=2,フラグ管理用!J423=1),IF(OR(U429&lt;&gt;0,V429&lt;&gt;0,W429&lt;&gt;0,X429&lt;&gt;0),"error",""),""))</f>
        <v/>
      </c>
      <c r="BD429" s="422" t="str">
        <f>IF(E429="","",IF(AND(フラグ管理用!K423=1,フラグ管理用!G423=1),IF(OR(S429&lt;&gt;0,T429&lt;&gt;0,W429&lt;&gt;0,X429&lt;&gt;0),"error",""),""))</f>
        <v/>
      </c>
      <c r="BE429" s="422" t="str">
        <f t="shared" si="147"/>
        <v/>
      </c>
      <c r="BF429" s="422" t="str">
        <f t="shared" si="148"/>
        <v/>
      </c>
      <c r="BG429" s="422"/>
      <c r="BH429" s="422" t="str">
        <f t="shared" si="133"/>
        <v/>
      </c>
      <c r="BI429" s="422" t="str">
        <f t="shared" si="134"/>
        <v/>
      </c>
      <c r="BJ429" s="422" t="str">
        <f t="shared" si="135"/>
        <v/>
      </c>
      <c r="BK429" s="422" t="str">
        <f>IF(E429="","",IF(フラグ管理用!AD423=2,IF(AND(フラグ管理用!E423=2,フラグ管理用!AA423=1),"","error"),""))</f>
        <v/>
      </c>
      <c r="BL429" s="422" t="str">
        <f>IF(E429="","",IF(AND(フラグ管理用!E423=1,フラグ管理用!K423=1,H429&lt;&gt;"妊娠出産子育て支援交付金"),"error",""))</f>
        <v/>
      </c>
      <c r="BM429" s="422"/>
      <c r="BN429" s="422" t="str">
        <f t="shared" si="136"/>
        <v/>
      </c>
      <c r="BO429" s="422" t="str">
        <f>IF(E429="","",IF(フラグ管理用!AF423=29,"error",IF(AND(フラグ管理用!AO423="事業始期_通常",フラグ管理用!AF423&lt;17),"error",IF(AND(フラグ管理用!AO423="事業始期_補助",フラグ管理用!AF423&lt;14),"error",""))))</f>
        <v/>
      </c>
      <c r="BP429" s="422" t="str">
        <f t="shared" si="137"/>
        <v/>
      </c>
      <c r="BQ429" s="422" t="str">
        <f>IF(E429="","",IF(AND(フラグ管理用!AP423="事業終期_通常",OR(フラグ管理用!AG423&lt;17,フラグ管理用!AG423&gt;28)),"error",IF(AND(フラグ管理用!AP423="事業終期_基金",フラグ管理用!AG423&lt;17),"error","")))</f>
        <v/>
      </c>
      <c r="BR429" s="422" t="str">
        <f>IF(E429="","",IF(VLOOKUP(AF429,―!$X$2:$Y$30,2,FALSE)&lt;=VLOOKUP(AG429,―!$X$2:$Y$30,2,FALSE),"","error"))</f>
        <v/>
      </c>
      <c r="BS429" s="422" t="str">
        <f t="shared" si="138"/>
        <v/>
      </c>
      <c r="BT429" s="422" t="str">
        <f t="shared" si="139"/>
        <v/>
      </c>
      <c r="BU429" s="422" t="str">
        <f>IF(E429="","",IF(AND(フラグ管理用!AQ423="予算区分_地単_通常",フラグ管理用!AL423&gt;3),"error",IF(AND(フラグ管理用!AQ423="予算区分_地単_検査等",フラグ管理用!AL423&gt;6),"error",IF(AND(フラグ管理用!AQ423="予算区分_補助",フラグ管理用!AL423&lt;7),"error",""))))</f>
        <v/>
      </c>
      <c r="BV429" s="452" t="str">
        <f>フラグ管理用!AW423</f>
        <v/>
      </c>
      <c r="BW429" s="457" t="str">
        <f t="shared" si="140"/>
        <v/>
      </c>
    </row>
    <row r="430" spans="1:75">
      <c r="A430" s="6"/>
      <c r="B430" s="14"/>
      <c r="C430" s="40">
        <v>400</v>
      </c>
      <c r="D430" s="50"/>
      <c r="E430" s="57"/>
      <c r="F430" s="57"/>
      <c r="G430" s="78"/>
      <c r="H430" s="86"/>
      <c r="I430" s="96" t="str">
        <f>IF(E430="補",VLOOKUP(H430,'事業名一覧 '!$A$3:$C$55,3,FALSE),"")</f>
        <v/>
      </c>
      <c r="J430" s="112"/>
      <c r="K430" s="112"/>
      <c r="L430" s="112"/>
      <c r="M430" s="112"/>
      <c r="N430" s="112"/>
      <c r="O430" s="112"/>
      <c r="P430" s="86"/>
      <c r="Q430" s="181" t="str">
        <f t="shared" si="128"/>
        <v/>
      </c>
      <c r="R430" s="194" t="str">
        <f t="shared" si="142"/>
        <v/>
      </c>
      <c r="S430" s="202"/>
      <c r="T430" s="213"/>
      <c r="U430" s="213"/>
      <c r="V430" s="213"/>
      <c r="W430" s="235"/>
      <c r="X430" s="235"/>
      <c r="Y430" s="213"/>
      <c r="Z430" s="213"/>
      <c r="AA430" s="86"/>
      <c r="AB430" s="112"/>
      <c r="AC430" s="112"/>
      <c r="AD430" s="112"/>
      <c r="AE430" s="57"/>
      <c r="AF430" s="57"/>
      <c r="AG430" s="57"/>
      <c r="AH430" s="321"/>
      <c r="AI430" s="321"/>
      <c r="AJ430" s="86"/>
      <c r="AK430" s="86"/>
      <c r="AL430" s="354"/>
      <c r="AM430" s="372"/>
      <c r="AN430" s="381"/>
      <c r="AO430" s="392" t="str">
        <f t="shared" si="129"/>
        <v/>
      </c>
      <c r="AP430" s="397" t="str">
        <f t="shared" si="143"/>
        <v/>
      </c>
      <c r="AQ430" s="402" t="str">
        <f t="shared" si="141"/>
        <v/>
      </c>
      <c r="AR430" s="407" t="str">
        <f>IF(E430="","",IF(AND(フラグ管理用!G424=2,フラグ管理用!F424=1),"error",""))</f>
        <v/>
      </c>
      <c r="AS430" s="407" t="str">
        <f>IF(E430="","",IF(AND(フラグ管理用!G424=2,フラグ管理用!E424=1),"error",""))</f>
        <v/>
      </c>
      <c r="AT430" s="415" t="str">
        <f t="shared" si="144"/>
        <v/>
      </c>
      <c r="AU430" s="422" t="str">
        <f>IF(E430="","",IF(フラグ管理用!AX424=1,"",IF(AND(フラグ管理用!E424=1,フラグ管理用!J424=1),"",IF(AND(フラグ管理用!E424=2,フラグ管理用!F424=1,フラグ管理用!J424=1),"",IF(AND(フラグ管理用!E424=2,フラグ管理用!F424=2,フラグ管理用!G424=1),"",IF(AND(フラグ管理用!E424=2,フラグ管理用!F424=2,フラグ管理用!G424=2,フラグ管理用!K424=1),"","error"))))))</f>
        <v/>
      </c>
      <c r="AV430" s="428" t="str">
        <f t="shared" si="145"/>
        <v/>
      </c>
      <c r="AW430" s="428" t="str">
        <f t="shared" si="130"/>
        <v/>
      </c>
      <c r="AX430" s="428" t="str">
        <f t="shared" si="131"/>
        <v/>
      </c>
      <c r="AY430" s="428" t="str">
        <f>IF(E430="","",IF(AND(フラグ管理用!J424=1,フラグ管理用!O424=1),"",IF(AND(フラグ管理用!K424=1,フラグ管理用!O424&gt;1,フラグ管理用!G424=1),"","error")))</f>
        <v/>
      </c>
      <c r="AZ430" s="428" t="str">
        <f>IF(E430="","",IF(AND(フラグ管理用!O424=10,ISBLANK(P430)=FALSE),"",IF(AND(フラグ管理用!O424&lt;10,ISBLANK(P430)=TRUE),"","error")))</f>
        <v/>
      </c>
      <c r="BA430" s="422" t="str">
        <f t="shared" si="132"/>
        <v/>
      </c>
      <c r="BB430" s="422" t="str">
        <f t="shared" si="146"/>
        <v/>
      </c>
      <c r="BC430" s="422" t="str">
        <f>IF(E430="","",IF(AND(フラグ管理用!F424=2,フラグ管理用!J424=1),IF(OR(U430&lt;&gt;0,V430&lt;&gt;0,W430&lt;&gt;0,X430&lt;&gt;0),"error",""),""))</f>
        <v/>
      </c>
      <c r="BD430" s="422" t="str">
        <f>IF(E430="","",IF(AND(フラグ管理用!K424=1,フラグ管理用!G424=1),IF(OR(S430&lt;&gt;0,T430&lt;&gt;0,W430&lt;&gt;0,X430&lt;&gt;0),"error",""),""))</f>
        <v/>
      </c>
      <c r="BE430" s="422" t="str">
        <f t="shared" si="147"/>
        <v/>
      </c>
      <c r="BF430" s="422" t="str">
        <f t="shared" si="148"/>
        <v/>
      </c>
      <c r="BG430" s="422"/>
      <c r="BH430" s="422" t="str">
        <f t="shared" si="133"/>
        <v/>
      </c>
      <c r="BI430" s="422" t="str">
        <f t="shared" si="134"/>
        <v/>
      </c>
      <c r="BJ430" s="422" t="str">
        <f t="shared" si="135"/>
        <v/>
      </c>
      <c r="BK430" s="422" t="str">
        <f>IF(E430="","",IF(フラグ管理用!AD424=2,IF(AND(フラグ管理用!E424=2,フラグ管理用!AA424=1),"","error"),""))</f>
        <v/>
      </c>
      <c r="BL430" s="422" t="str">
        <f>IF(E430="","",IF(AND(フラグ管理用!E424=1,フラグ管理用!K424=1,H430&lt;&gt;"妊娠出産子育て支援交付金"),"error",""))</f>
        <v/>
      </c>
      <c r="BM430" s="422"/>
      <c r="BN430" s="422" t="str">
        <f t="shared" si="136"/>
        <v/>
      </c>
      <c r="BO430" s="422" t="str">
        <f>IF(E430="","",IF(フラグ管理用!AF424=29,"error",IF(AND(フラグ管理用!AO424="事業始期_通常",フラグ管理用!AF424&lt;17),"error",IF(AND(フラグ管理用!AO424="事業始期_補助",フラグ管理用!AF424&lt;14),"error",""))))</f>
        <v/>
      </c>
      <c r="BP430" s="422" t="str">
        <f t="shared" si="137"/>
        <v/>
      </c>
      <c r="BQ430" s="422" t="str">
        <f>IF(E430="","",IF(AND(フラグ管理用!AP424="事業終期_通常",OR(フラグ管理用!AG424&lt;17,フラグ管理用!AG424&gt;28)),"error",IF(AND(フラグ管理用!AP424="事業終期_基金",フラグ管理用!AG424&lt;17),"error","")))</f>
        <v/>
      </c>
      <c r="BR430" s="422" t="str">
        <f>IF(E430="","",IF(VLOOKUP(AF430,―!$X$2:$Y$30,2,FALSE)&lt;=VLOOKUP(AG430,―!$X$2:$Y$30,2,FALSE),"","error"))</f>
        <v/>
      </c>
      <c r="BS430" s="422" t="str">
        <f t="shared" si="138"/>
        <v/>
      </c>
      <c r="BT430" s="422" t="str">
        <f t="shared" si="139"/>
        <v/>
      </c>
      <c r="BU430" s="422" t="str">
        <f>IF(E430="","",IF(AND(フラグ管理用!AQ424="予算区分_地単_通常",フラグ管理用!AL424&gt;3),"error",IF(AND(フラグ管理用!AQ424="予算区分_地単_検査等",フラグ管理用!AL424&gt;6),"error",IF(AND(フラグ管理用!AQ424="予算区分_補助",フラグ管理用!AL424&lt;7),"error",""))))</f>
        <v/>
      </c>
      <c r="BV430" s="452" t="str">
        <f>フラグ管理用!AW424</f>
        <v/>
      </c>
      <c r="BW430" s="457" t="str">
        <f t="shared" si="140"/>
        <v/>
      </c>
    </row>
  </sheetData>
  <sheetProtection algorithmName="SHA-512" hashValue="5j+PLQffSDpnnlgarwRldWzuj8JQ/tjkv5Oh5pjTX1lY+oC//sB2wd28dJL0HhjJwNnhr87Pt9L88Ums2PgmTQ==" saltValue="6eNhfRL2KzAFIsOn2//OPQ==" spinCount="100000" sheet="1" objects="1" scenarios="1"/>
  <dataConsolidate link="1"/>
  <mergeCells count="197">
    <mergeCell ref="C1:AL1"/>
    <mergeCell ref="C3:I3"/>
    <mergeCell ref="J3:N3"/>
    <mergeCell ref="U3:Z3"/>
    <mergeCell ref="AA3:AB3"/>
    <mergeCell ref="AC3:AF3"/>
    <mergeCell ref="AH3:AI3"/>
    <mergeCell ref="AJ3:AL3"/>
    <mergeCell ref="C4:I4"/>
    <mergeCell ref="J4:N4"/>
    <mergeCell ref="U4:Z4"/>
    <mergeCell ref="AA4:AB4"/>
    <mergeCell ref="AC4:AF4"/>
    <mergeCell ref="AH4:AI4"/>
    <mergeCell ref="AJ4:AL4"/>
    <mergeCell ref="C5:I5"/>
    <mergeCell ref="J5:N5"/>
    <mergeCell ref="Q5:T5"/>
    <mergeCell ref="U5:Z5"/>
    <mergeCell ref="AA5:AB5"/>
    <mergeCell ref="AC5:AF5"/>
    <mergeCell ref="AH5:AI5"/>
    <mergeCell ref="AJ5:AL5"/>
    <mergeCell ref="R6:T6"/>
    <mergeCell ref="U6:Z6"/>
    <mergeCell ref="AA6:AB6"/>
    <mergeCell ref="AC6:AF6"/>
    <mergeCell ref="AG6:AI6"/>
    <mergeCell ref="AJ6:AL6"/>
    <mergeCell ref="R7:T7"/>
    <mergeCell ref="U7:Z7"/>
    <mergeCell ref="AA7:AB7"/>
    <mergeCell ref="AC7:AF7"/>
    <mergeCell ref="AG7:AI7"/>
    <mergeCell ref="AJ7:AL7"/>
    <mergeCell ref="C8:I8"/>
    <mergeCell ref="J8:N8"/>
    <mergeCell ref="Q8:T8"/>
    <mergeCell ref="U8:Z8"/>
    <mergeCell ref="AA8:AB8"/>
    <mergeCell ref="AC8:AF8"/>
    <mergeCell ref="AG8:AI8"/>
    <mergeCell ref="AJ8:AL8"/>
    <mergeCell ref="C9:I9"/>
    <mergeCell ref="J9:N9"/>
    <mergeCell ref="R9:T9"/>
    <mergeCell ref="U9:Z9"/>
    <mergeCell ref="AA9:AB9"/>
    <mergeCell ref="AC9:AF9"/>
    <mergeCell ref="AG9:AI9"/>
    <mergeCell ref="AJ9:AL9"/>
    <mergeCell ref="R10:T10"/>
    <mergeCell ref="U10:Z10"/>
    <mergeCell ref="AA10:AB10"/>
    <mergeCell ref="AC10:AF10"/>
    <mergeCell ref="AH10:AI10"/>
    <mergeCell ref="AJ10:AL10"/>
    <mergeCell ref="Q11:T11"/>
    <mergeCell ref="U11:Z11"/>
    <mergeCell ref="AA11:AB11"/>
    <mergeCell ref="AC11:AF11"/>
    <mergeCell ref="AH11:AI11"/>
    <mergeCell ref="AJ11:AL11"/>
    <mergeCell ref="R12:T12"/>
    <mergeCell ref="U12:Z12"/>
    <mergeCell ref="AA12:AB12"/>
    <mergeCell ref="AC12:AF12"/>
    <mergeCell ref="AG12:AI12"/>
    <mergeCell ref="AJ12:AL12"/>
    <mergeCell ref="R13:T13"/>
    <mergeCell ref="U13:Z13"/>
    <mergeCell ref="AA13:AB13"/>
    <mergeCell ref="AC13:AF13"/>
    <mergeCell ref="AH13:AI13"/>
    <mergeCell ref="AJ13:AL13"/>
    <mergeCell ref="Q14:T14"/>
    <mergeCell ref="U14:Z14"/>
    <mergeCell ref="AA14:AB14"/>
    <mergeCell ref="AC14:AF14"/>
    <mergeCell ref="AH14:AI14"/>
    <mergeCell ref="AJ14:AL14"/>
    <mergeCell ref="R15:T15"/>
    <mergeCell ref="U15:Z15"/>
    <mergeCell ref="AA15:AB15"/>
    <mergeCell ref="AC15:AF15"/>
    <mergeCell ref="AH15:AI15"/>
    <mergeCell ref="AJ15:AL15"/>
    <mergeCell ref="R16:T16"/>
    <mergeCell ref="U16:Z16"/>
    <mergeCell ref="AA16:AB16"/>
    <mergeCell ref="AC16:AF16"/>
    <mergeCell ref="Q17:T17"/>
    <mergeCell ref="U17:Z17"/>
    <mergeCell ref="AA17:AB17"/>
    <mergeCell ref="AC17:AF17"/>
    <mergeCell ref="R18:T18"/>
    <mergeCell ref="U18:Z18"/>
    <mergeCell ref="AA18:AB18"/>
    <mergeCell ref="AC18:AF18"/>
    <mergeCell ref="Q19:T19"/>
    <mergeCell ref="U19:Z19"/>
    <mergeCell ref="AA19:AB19"/>
    <mergeCell ref="AC19:AF19"/>
    <mergeCell ref="R20:T20"/>
    <mergeCell ref="U20:Z20"/>
    <mergeCell ref="AA20:AB20"/>
    <mergeCell ref="AC20:AF20"/>
    <mergeCell ref="AA21:AB21"/>
    <mergeCell ref="AC21:AF21"/>
    <mergeCell ref="AA22:AB22"/>
    <mergeCell ref="AC22:AF22"/>
    <mergeCell ref="AA23:AB23"/>
    <mergeCell ref="AC23:AF23"/>
    <mergeCell ref="AA24:AB24"/>
    <mergeCell ref="AC24:AF24"/>
    <mergeCell ref="AA25:AB25"/>
    <mergeCell ref="AC25:AF25"/>
    <mergeCell ref="AG25:AI25"/>
    <mergeCell ref="AJ25:AL25"/>
    <mergeCell ref="J26:K26"/>
    <mergeCell ref="U28:V28"/>
    <mergeCell ref="W28:X28"/>
    <mergeCell ref="AM3:AM8"/>
    <mergeCell ref="AN3:AN8"/>
    <mergeCell ref="AO3:AO8"/>
    <mergeCell ref="AP3:AP8"/>
    <mergeCell ref="O21:Z25"/>
    <mergeCell ref="C26:C29"/>
    <mergeCell ref="D26:D29"/>
    <mergeCell ref="E26:E29"/>
    <mergeCell ref="F26:F29"/>
    <mergeCell ref="H26:H29"/>
    <mergeCell ref="I26:I29"/>
    <mergeCell ref="L26:L29"/>
    <mergeCell ref="N26:N29"/>
    <mergeCell ref="O26:O29"/>
    <mergeCell ref="AA26:AA29"/>
    <mergeCell ref="AB26:AB29"/>
    <mergeCell ref="AC26:AC29"/>
    <mergeCell ref="AD26:AD29"/>
    <mergeCell ref="AE26:AE29"/>
    <mergeCell ref="AF26:AF29"/>
    <mergeCell ref="AG26:AG29"/>
    <mergeCell ref="AH26:AH29"/>
    <mergeCell ref="AI26:AI29"/>
    <mergeCell ref="AJ26:AJ29"/>
    <mergeCell ref="AK26:AK29"/>
    <mergeCell ref="AL26:AL29"/>
    <mergeCell ref="AM26:AM29"/>
    <mergeCell ref="AN26:AN29"/>
    <mergeCell ref="AO26:AO29"/>
    <mergeCell ref="AP26:AP29"/>
    <mergeCell ref="AQ26:AQ29"/>
    <mergeCell ref="AR26:AR29"/>
    <mergeCell ref="AS26:AS29"/>
    <mergeCell ref="AT26:AT29"/>
    <mergeCell ref="AU26:AU29"/>
    <mergeCell ref="AV26:AV29"/>
    <mergeCell ref="AW26:AW29"/>
    <mergeCell ref="AX26:AX29"/>
    <mergeCell ref="AY26:AY29"/>
    <mergeCell ref="AZ26:AZ29"/>
    <mergeCell ref="BA26:BA29"/>
    <mergeCell ref="BB26:BB29"/>
    <mergeCell ref="BC26:BC29"/>
    <mergeCell ref="BD26:BD29"/>
    <mergeCell ref="BE26:BE29"/>
    <mergeCell ref="BF26:BF29"/>
    <mergeCell ref="BG26:BG29"/>
    <mergeCell ref="BH26:BH29"/>
    <mergeCell ref="BI26:BI29"/>
    <mergeCell ref="BJ26:BJ29"/>
    <mergeCell ref="BK26:BK29"/>
    <mergeCell ref="BL26:BL29"/>
    <mergeCell ref="BM26:BM29"/>
    <mergeCell ref="BN26:BN29"/>
    <mergeCell ref="BO26:BO29"/>
    <mergeCell ref="BP26:BP29"/>
    <mergeCell ref="BQ26:BQ29"/>
    <mergeCell ref="BR26:BR29"/>
    <mergeCell ref="BS26:BS29"/>
    <mergeCell ref="BT26:BT29"/>
    <mergeCell ref="BU26:BU29"/>
    <mergeCell ref="BV26:BV29"/>
    <mergeCell ref="BW26:BW29"/>
    <mergeCell ref="G27:G29"/>
    <mergeCell ref="J27:J29"/>
    <mergeCell ref="K27:K29"/>
    <mergeCell ref="M27:M29"/>
    <mergeCell ref="P27:P29"/>
    <mergeCell ref="Q27:Q29"/>
    <mergeCell ref="R27:R28"/>
    <mergeCell ref="Y27:Y28"/>
    <mergeCell ref="Z27:Z28"/>
    <mergeCell ref="O5:P20"/>
    <mergeCell ref="AG16:AL24"/>
    <mergeCell ref="CI18:CM30"/>
  </mergeCells>
  <phoneticPr fontId="20"/>
  <conditionalFormatting sqref="Y31:Y430">
    <cfRule type="expression" dxfId="14" priority="28">
      <formula>$E31="単"</formula>
    </cfRule>
  </conditionalFormatting>
  <conditionalFormatting sqref="S37:T430">
    <cfRule type="expression" dxfId="13" priority="12">
      <formula>$K37="○"</formula>
    </cfRule>
  </conditionalFormatting>
  <conditionalFormatting sqref="P31:P430">
    <cfRule type="expression" dxfId="12" priority="55">
      <formula>$O31&lt;&gt;"⑨推奨事業メニューよりも更に効果があると考える支援"</formula>
    </cfRule>
  </conditionalFormatting>
  <conditionalFormatting sqref="U37:X430">
    <cfRule type="expression" dxfId="11" priority="22">
      <formula>$E37="補"</formula>
    </cfRule>
  </conditionalFormatting>
  <conditionalFormatting sqref="T37:T430">
    <cfRule type="expression" dxfId="10" priority="27">
      <formula>$F37="－"</formula>
    </cfRule>
  </conditionalFormatting>
  <conditionalFormatting sqref="W31:X430">
    <cfRule type="expression" dxfId="9" priority="44">
      <formula>$G31="－"</formula>
    </cfRule>
  </conditionalFormatting>
  <conditionalFormatting sqref="U37:V430">
    <cfRule type="expression" dxfId="8" priority="9">
      <formula>AND($H37="妊娠出産子育て支援交付金",$K37="○")</formula>
    </cfRule>
    <cfRule type="expression" dxfId="7" priority="17">
      <formula>$J37="○"</formula>
    </cfRule>
  </conditionalFormatting>
  <conditionalFormatting sqref="V31 V33">
    <cfRule type="expression" dxfId="6" priority="6">
      <formula>$O31="－"</formula>
    </cfRule>
  </conditionalFormatting>
  <conditionalFormatting sqref="U32:V32 U36:V36">
    <cfRule type="expression" dxfId="5" priority="5">
      <formula>$O32="－"</formula>
    </cfRule>
  </conditionalFormatting>
  <conditionalFormatting sqref="S32:T32 S36:T36">
    <cfRule type="expression" dxfId="4" priority="2">
      <formula>$J32="－"</formula>
    </cfRule>
  </conditionalFormatting>
  <conditionalFormatting sqref="U36:V36 X36">
    <cfRule type="expression" dxfId="3" priority="1">
      <formula>$K$36="－"</formula>
    </cfRule>
  </conditionalFormatting>
  <dataValidations count="34">
    <dataValidation allowBlank="1" showDropDown="0" showInputMessage="0" showErrorMessage="1" prompt="数式や、当室で入力した数値は変更しないでください。" sqref="AC10:AC25 AJ25:AL25 U5:U20"/>
    <dataValidation type="list" allowBlank="1" showDropDown="0" showInputMessage="1" showErrorMessage="1" sqref="D31:D430">
      <formula1>国の予算年度</formula1>
    </dataValidation>
    <dataValidation allowBlank="1" showDropDown="0" showInputMessage="0" showErrorMessage="1" sqref="AJ31:AK430 J5:J7 P31:P430 AM31:AN430 I31:I430 J31 J33:J34 K35"/>
    <dataValidation allowBlank="1" showDropDown="0" showInputMessage="1" showErrorMessage="1" prompt="国庫補助事業の場合は、事業名一覧から、対象国庫補助事業名をコピーして貼り付けてください。コピーする際にはダブルクリックするとエラーメッセージが表示されるので、セルを選択（一度だけクリック）しコピーしてください。また、貼り付けの際には値で貼り付けをしてください。" sqref="H40:H430 H37:H38"/>
    <dataValidation type="list" allowBlank="1" showDropDown="0" showInputMessage="0" showErrorMessage="1" sqref="E37:E430">
      <formula1>補助・単独</formula1>
    </dataValidation>
    <dataValidation type="list" allowBlank="1" showDropDown="0" showInputMessage="1" showErrorMessage="1" sqref="AD31:AD430">
      <formula1>個人を対象とした給付金等</formula1>
    </dataValidation>
    <dataValidation type="list" allowBlank="1" showDropDown="0" showInputMessage="1" showErrorMessage="1" sqref="AC37:AC430">
      <formula1>特定事業者等支援</formula1>
    </dataValidation>
    <dataValidation type="list" allowBlank="1" showDropDown="0" showInputMessage="0" showErrorMessage="1" sqref="L31:L430">
      <formula1>コロナ感染症への対応として必要な事業</formula1>
    </dataValidation>
    <dataValidation type="list" allowBlank="1" showDropDown="0" showInputMessage="1" showErrorMessage="1" sqref="N31:N430">
      <formula1>対象外経費に臨時交付金を充当していない</formula1>
    </dataValidation>
    <dataValidation allowBlank="1" showDropDown="0" showInputMessage="1" showErrorMessage="1" prompt="該当が無い場合は0を入力してください。" sqref="AJ3:AL5 AK7:AL8 AJ7:AJ9 AC3:AC6 AC8:AC9"/>
    <dataValidation type="list" allowBlank="1" showDropDown="0" showInputMessage="0" showErrorMessage="1" sqref="F37:F430">
      <formula1>コロナ禍において原油価格・物価高騰等に直面する生活者や事業者に対する支援</formula1>
    </dataValidation>
    <dataValidation allowBlank="1" showDropDown="0" showInputMessage="0" showErrorMessage="1" prompt="該当が無い場合は0を入力してください。" sqref="AJ10:AJ12 AJ6:AL6 AJ15:AL15 AK11:AL12"/>
    <dataValidation type="list" allowBlank="1" showDropDown="0" showInputMessage="0" showErrorMessage="1" sqref="G33 G36">
      <formula1>低所得世帯支援枠を活用する事業</formula1>
    </dataValidation>
    <dataValidation type="list" allowBlank="1" showDropDown="0" showInputMessage="0" showErrorMessage="1" sqref="E31:E36">
      <formula1>単独</formula1>
    </dataValidation>
    <dataValidation allowBlank="1" showDropDown="0" showInputMessage="1" showErrorMessage="1" prompt="国庫補助事業の名称や他の事業の名称と重複することがないようにしてください。" sqref="H33:H35"/>
    <dataValidation type="list" allowBlank="1" showDropDown="0" showInputMessage="0" showErrorMessage="1" sqref="J32">
      <formula1>交付金の区分_○_×</formula1>
    </dataValidation>
    <dataValidation type="list" allowBlank="1" showDropDown="0" showInputMessage="0" showErrorMessage="1" sqref="J35 K31:K34">
      <formula1>交付金の区分_○</formula1>
    </dataValidation>
    <dataValidation type="list" allowBlank="1" showDropDown="0" showInputMessage="1" showErrorMessage="1" prompt="「①エネルギー・食料品価格等の物価高騰に伴う低所得世帯支援」など生活者支援のメニューから選択してください。" sqref="O34">
      <formula1>種類_重点_低所得_1_4</formula1>
    </dataValidation>
    <dataValidation type="list" allowBlank="1" showDropDown="0" showInputMessage="1" showErrorMessage="1" prompt="「－」を選択してください。" sqref="O35">
      <formula1>種類_通常・低所得</formula1>
    </dataValidation>
    <dataValidation type="list" allowBlank="1" showDropDown="0" showInputMessage="1" showErrorMessage="1" prompt="「－」を選択してください。" sqref="AB31:AB36">
      <formula1>検査促進枠の地方負担分に充当_低所得</formula1>
    </dataValidation>
    <dataValidation type="list" allowBlank="1" showDropDown="0" showInputMessage="1" showErrorMessage="1" prompt="「－」を選択してください。" sqref="AC31:AC36">
      <formula1>特定事業者等支援_低所得</formula1>
    </dataValidation>
    <dataValidation type="list" allowBlank="1" showDropDown="0" showInputMessage="1" showErrorMessage="1" sqref="AF31:AF36">
      <formula1>事業始期_通常</formula1>
    </dataValidation>
    <dataValidation type="list" allowBlank="1" showDropDown="0" showInputMessage="1" showErrorMessage="1" sqref="AG31:AG36">
      <formula1>事業終期_通常</formula1>
    </dataValidation>
    <dataValidation type="list" allowBlank="1" showDropDown="0" showInputMessage="1" showErrorMessage="1" sqref="AL31:AL36">
      <formula1>予算区分_地単_通常</formula1>
    </dataValidation>
    <dataValidation type="list" allowBlank="1" showDropDown="0" showInputMessage="1" showErrorMessage="1" prompt="「－」を選択してください。" sqref="G37:G430">
      <formula1>低所得世帯支援枠を活用しない事業</formula1>
    </dataValidation>
    <dataValidation type="list" allowBlank="1" showDropDown="0" showInputMessage="1" showErrorMessage="1" prompt="「○」を選択してください。" sqref="G31:G32">
      <formula1>低所得世帯支援枠を絶対活用する事業</formula1>
    </dataValidation>
    <dataValidation allowBlank="1" showDropDown="0" showInputMessage="1" showErrorMessage="1" prompt="国庫補助事業の名称や他の事業の名称と重複することがないようにしてください。_x000a_語尾に【低所得者世帯給付金】を付けてください。" sqref="H31"/>
    <dataValidation allowBlank="1" showDropDown="0" showInputMessage="1" showErrorMessage="1" prompt="国庫補助事業の名称や他の事業の名称と重複することがないようにしてください。_x000a_語尾に(事務費)を付けてください。" sqref="H32 H36"/>
    <dataValidation type="list" allowBlank="1" showDropDown="0" showInputMessage="0" showErrorMessage="1" sqref="F31:F35">
      <formula1>コロナ禍において原油価格・物価高騰等に直面する生活者や事業者に対する支援_低所得</formula1>
    </dataValidation>
    <dataValidation type="list" allowBlank="1" showDropDown="0" showInputMessage="1" showErrorMessage="1" prompt="V列に入力をする場合は「①エネルギー・食料品価格等の物価高騰に伴う低所得世帯支援」など生活者支援のメニューから選択してください。_x000a_W列のみに入力する場合は「ー」を選択してください。" sqref="O31">
      <formula1>種類_重点_低所得</formula1>
    </dataValidation>
    <dataValidation type="list" allowBlank="1" showDropDown="0" showInputMessage="1" showErrorMessage="1" prompt="U列、V列に入力をする場合は「①エネルギー・食料品価格等の物価高騰に伴う低所得世帯支援」など生活者支援のメニューから選択してください。_x000a_U列、V列に入力をしない場合は「ー」を選択してください。" sqref="O32">
      <formula1>種類_重点_低所得</formula1>
    </dataValidation>
    <dataValidation type="list" allowBlank="1" showDropDown="0" showInputMessage="1" showErrorMessage="1" prompt="V列に入力をする場合は「①エネルギー・食料品価格等の物価高騰に伴う低所得世帯支援」など生活者支援のメニューから選択してください。_x000a_W列のみに入力をする場合は「ー」を選択してください。" sqref="O33">
      <formula1>種類_重点_低所得</formula1>
    </dataValidation>
    <dataValidation type="list" allowBlank="1" showDropDown="0" showInputMessage="0" showErrorMessage="1" sqref="G34:G35">
      <formula1>低所得世帯支援枠を活用しない事業</formula1>
    </dataValidation>
    <dataValidation type="list" allowBlank="1" showDropDown="0" showInputMessage="1" showErrorMessage="1" sqref="F36">
      <formula1>コロナ禍において原油価格・物価高騰等に直面する生活者や事業者に対する支援_低所得</formula1>
    </dataValidation>
  </dataValidations>
  <printOptions horizontalCentered="1"/>
  <pageMargins left="0.59027777777777779" right="0.2361111111111111" top="0.47222222222222227" bottom="0.2361111111111111" header="0.47222222222222227" footer="0.51180555555555551"/>
  <pageSetup paperSize="8" scale="26" fitToWidth="1" fitToHeight="0" orientation="landscape" usePrinterDefaults="1" horizontalDpi="300" verticalDpi="300" r:id="rId1"/>
  <headerFooter alignWithMargins="0">
    <oddHeader>&amp;R&amp;20&amp;F</oddHeader>
  </headerFooter>
  <extLst>
    <ext xmlns:x14="http://schemas.microsoft.com/office/spreadsheetml/2009/9/main" uri="{78C0D931-6437-407d-A8EE-F0AAD7539E65}">
      <x14:conditionalFormattings>
        <x14:conditionalFormatting xmlns:xm="http://schemas.microsoft.com/office/excel/2006/main">
          <x14:cfRule type="expression" priority="8" id="{E35F06E7-0668-4531-9D85-B9C4C589D58B}">
            <xm:f>D31&lt;&gt;転記作業用!D31</xm:f>
            <x14:dxf>
              <fill>
                <patternFill>
                  <bgColor theme="5" tint="0.8"/>
                </patternFill>
              </fill>
            </x14:dxf>
          </x14:cfRule>
          <xm:sqref>D31:AL430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DropDown="0" showInputMessage="1" showErrorMessage="1" prompt="U列、V列に入力をする場合は「①エネルギー・食料品価格等の物価高騰に伴う低所得世帯支援」など生活者支援のメニューから選択してください。_x000a_U列、V列に入力をしない場合は「ー」を選択してください。">
          <x14:formula1>
            <xm:f>INDIRECT(フラグ管理用!$AT$30)</xm:f>
          </x14:formula1>
          <xm:sqref>O36</xm:sqref>
        </x14:dataValidation>
        <x14:dataValidation type="list" allowBlank="1" showDropDown="0" showInputMessage="1" showErrorMessage="1" prompt="④-Ⅳ．コロナ禍において物価高騰等に直面する生活困窮者等への支援">
          <x14:formula1>
            <xm:f>―!$E$8</xm:f>
          </x14:formula1>
          <xm:sqref>M31:M36</xm:sqref>
        </x14:dataValidation>
        <x14:dataValidation type="list" allowBlank="1" showDropDown="0" showInputMessage="1" showErrorMessage="1" prompt="「－」を選択してください。">
          <x14:formula1>
            <xm:f>―!$O$9</xm:f>
          </x14:formula1>
          <xm:sqref>AE31:AE36</xm:sqref>
        </x14:dataValidation>
        <x14:dataValidation type="list" allowBlank="1" showDropDown="0" showInputMessage="0" showErrorMessage="1">
          <x14:formula1>
            <xm:f>INDIRECT(フラグ管理用!$AU$30)</xm:f>
          </x14:formula1>
          <xm:sqref>J36</xm:sqref>
        </x14:dataValidation>
        <x14:dataValidation type="list" allowBlank="1" showDropDown="0" showInputMessage="1" showErrorMessage="1" prompt="E列（補助・単独）を選択した後に、プルダウンから選択できるようになります。検査促進枠の地方負担分に充当する事業については、AB列にて○を選択後過年度の予算区分も選択できるようになります。">
          <x14:formula1>
            <xm:f>INDIRECT(フラグ管理用!$AQ31)</xm:f>
          </x14:formula1>
          <xm:sqref>AL37:AL430</xm:sqref>
        </x14:dataValidation>
        <x14:dataValidation type="list" allowBlank="1" showDropDown="0" showInputMessage="1" showErrorMessage="1" prompt="E列（補助・単独）を選択した後に、プルダウンから選択できるようになります。">
          <x14:formula1>
            <xm:f>INDIRECT(フラグ管理用!$AO31)</xm:f>
          </x14:formula1>
          <xm:sqref>AF37:AF430</xm:sqref>
        </x14:dataValidation>
        <x14:dataValidation type="list" allowBlank="1" showDropDown="0" showInputMessage="1" showErrorMessage="1" prompt="D列（国の予算年度）及びE列（補助・単独）を選択した後に、プルダウンから選択できるようになります。基金事業については、AE列（基金）にて○を選択後R6.4以降が選択できるようになります。">
          <x14:formula1>
            <xm:f>INDIRECT(フラグ管理用!$AP31)</xm:f>
          </x14:formula1>
          <xm:sqref>AG37:AG430</xm:sqref>
        </x14:dataValidation>
        <x14:dataValidation type="list" allowBlank="1" showDropDown="0" showInputMessage="1" showErrorMessage="1" prompt="E列（補助・単独）を選択した後に、プルダウンから選択できるようになります。">
          <x14:formula1>
            <xm:f>INDIRECT(フラグ管理用!$AN31)</xm:f>
          </x14:formula1>
          <xm:sqref>AE37:AE430</xm:sqref>
        </x14:dataValidation>
        <x14:dataValidation type="list" allowBlank="1" showDropDown="0" showInputMessage="1" showErrorMessage="1" prompt="E列（補助・単独）を選択した後に、プルダウンから選択できるようになります。">
          <x14:formula1>
            <xm:f>INDIRECT(フラグ管理用!$AM31)</xm:f>
          </x14:formula1>
          <xm:sqref>AB37:AB430</xm:sqref>
        </x14:dataValidation>
        <x14:dataValidation type="list" allowBlank="1" showDropDown="0" showInputMessage="1" showErrorMessage="1" prompt="G列（低所得世帯支援枠を活用する事業）、J列（交付金の区分(通常交付金)）、K列（交付金の区分(重点交付金)）を正しく選択した後に、プルダウンから選択してください。">
          <x14:formula1>
            <xm:f>INDIRECT(フラグ管理用!$AT31)</xm:f>
          </x14:formula1>
          <xm:sqref>O37:O430</xm:sqref>
        </x14:dataValidation>
        <x14:dataValidation type="list" allowBlank="1" showDropDown="0" showInputMessage="1" showErrorMessage="1" prompt="E列（補助・単独）を選択した後に、プルダウンから選択できるようになります。">
          <x14:formula1>
            <xm:f>INDIRECT(フラグ管理用!$AR31)</xm:f>
          </x14:formula1>
          <xm:sqref>M37:M430</xm:sqref>
        </x14:dataValidation>
        <x14:dataValidation type="list" allowBlank="1" showDropDown="0" showInputMessage="1" showErrorMessage="1">
          <x14:formula1>
            <xm:f>INDIRECT(フラグ管理用!$AU31)</xm:f>
          </x14:formula1>
          <xm:sqref>J37:J430</xm:sqref>
        </x14:dataValidation>
        <x14:dataValidation type="list" allowBlank="1" showDropDown="0" showInputMessage="1" showErrorMessage="1" prompt="F列（コロナ禍において原油価格・物価高騰等に直面する生活者や事業者に対する支援）で「○」を選択した後に、プルダウンから「○」を選択できるようになります。">
          <x14:formula1>
            <xm:f>INDIRECT(フラグ管理用!$AV31)</xm:f>
          </x14:formula1>
          <xm:sqref>K37:K430</xm:sqref>
        </x14:dataValidation>
        <x14:dataValidation type="list" allowBlank="1" showDropDown="0" showInputMessage="0" showErrorMessage="1">
          <x14:formula1>
            <xm:f>INDIRECT(フラグ管理用!$AV30)</xm:f>
          </x14:formula1>
          <xm:sqref>K36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
  <dimension ref="A1:E1789"/>
  <sheetViews>
    <sheetView topLeftCell="A416" workbookViewId="0">
      <selection activeCell="G429" sqref="G429"/>
    </sheetView>
  </sheetViews>
  <sheetFormatPr defaultRowHeight="13.2"/>
  <cols>
    <col min="1" max="1" width="22.77734375" bestFit="1" customWidth="1"/>
  </cols>
  <sheetData>
    <row r="1" spans="1:5">
      <c r="A1" t="s">
        <v>5683</v>
      </c>
      <c r="B1" t="s">
        <v>6786</v>
      </c>
      <c r="C1" t="s">
        <v>5010</v>
      </c>
      <c r="D1" t="s">
        <v>6364</v>
      </c>
      <c r="E1" t="s">
        <v>6365</v>
      </c>
    </row>
    <row r="2" spans="1:5">
      <c r="A2" t="s">
        <v>436</v>
      </c>
      <c r="B2" t="s">
        <v>3766</v>
      </c>
      <c r="C2" t="s">
        <v>6130</v>
      </c>
      <c r="D2" t="s">
        <v>436</v>
      </c>
    </row>
    <row r="3" spans="1:5">
      <c r="A3" t="s">
        <v>3051</v>
      </c>
      <c r="B3" t="s">
        <v>5104</v>
      </c>
      <c r="C3" t="s">
        <v>434</v>
      </c>
      <c r="D3" t="s">
        <v>436</v>
      </c>
      <c r="E3" t="s">
        <v>445</v>
      </c>
    </row>
    <row r="4" spans="1:5">
      <c r="A4" t="s">
        <v>6429</v>
      </c>
      <c r="B4" t="s">
        <v>5105</v>
      </c>
      <c r="C4" t="s">
        <v>431</v>
      </c>
      <c r="D4" t="s">
        <v>436</v>
      </c>
      <c r="E4" t="s">
        <v>453</v>
      </c>
    </row>
    <row r="5" spans="1:5">
      <c r="A5" t="s">
        <v>6431</v>
      </c>
      <c r="B5" t="s">
        <v>5106</v>
      </c>
      <c r="C5" t="s">
        <v>378</v>
      </c>
      <c r="D5" t="s">
        <v>436</v>
      </c>
      <c r="E5" t="s">
        <v>283</v>
      </c>
    </row>
    <row r="6" spans="1:5">
      <c r="A6" t="s">
        <v>2020</v>
      </c>
      <c r="B6" t="s">
        <v>2499</v>
      </c>
      <c r="C6" t="s">
        <v>460</v>
      </c>
      <c r="D6" t="s">
        <v>436</v>
      </c>
      <c r="E6" t="s">
        <v>462</v>
      </c>
    </row>
    <row r="7" spans="1:5">
      <c r="A7" t="s">
        <v>6432</v>
      </c>
      <c r="B7" t="s">
        <v>3035</v>
      </c>
      <c r="C7" t="s">
        <v>469</v>
      </c>
      <c r="D7" t="s">
        <v>436</v>
      </c>
      <c r="E7" t="s">
        <v>474</v>
      </c>
    </row>
    <row r="8" spans="1:5">
      <c r="A8" t="s">
        <v>6433</v>
      </c>
      <c r="B8" t="s">
        <v>5107</v>
      </c>
      <c r="C8" t="s">
        <v>485</v>
      </c>
      <c r="D8" t="s">
        <v>436</v>
      </c>
      <c r="E8" t="s">
        <v>487</v>
      </c>
    </row>
    <row r="9" spans="1:5">
      <c r="A9" t="s">
        <v>6434</v>
      </c>
      <c r="B9" t="s">
        <v>5109</v>
      </c>
      <c r="C9" t="s">
        <v>493</v>
      </c>
      <c r="D9" t="s">
        <v>436</v>
      </c>
      <c r="E9" t="s">
        <v>276</v>
      </c>
    </row>
    <row r="10" spans="1:5">
      <c r="A10" t="s">
        <v>6435</v>
      </c>
      <c r="B10" t="s">
        <v>5110</v>
      </c>
      <c r="C10" t="s">
        <v>507</v>
      </c>
      <c r="D10" t="s">
        <v>436</v>
      </c>
      <c r="E10" t="s">
        <v>509</v>
      </c>
    </row>
    <row r="11" spans="1:5">
      <c r="A11" t="s">
        <v>1765</v>
      </c>
      <c r="B11" t="s">
        <v>3356</v>
      </c>
      <c r="C11" t="s">
        <v>512</v>
      </c>
      <c r="D11" t="s">
        <v>436</v>
      </c>
      <c r="E11" t="s">
        <v>522</v>
      </c>
    </row>
    <row r="12" spans="1:5">
      <c r="A12" t="s">
        <v>6436</v>
      </c>
      <c r="B12" t="s">
        <v>1813</v>
      </c>
      <c r="C12" t="s">
        <v>535</v>
      </c>
      <c r="D12" t="s">
        <v>436</v>
      </c>
      <c r="E12" t="s">
        <v>539</v>
      </c>
    </row>
    <row r="13" spans="1:5">
      <c r="A13" t="s">
        <v>6437</v>
      </c>
      <c r="B13" t="s">
        <v>4137</v>
      </c>
      <c r="C13" t="s">
        <v>548</v>
      </c>
      <c r="D13" t="s">
        <v>436</v>
      </c>
      <c r="E13" t="s">
        <v>549</v>
      </c>
    </row>
    <row r="14" spans="1:5">
      <c r="A14" t="s">
        <v>6438</v>
      </c>
      <c r="B14" t="s">
        <v>1697</v>
      </c>
      <c r="C14" t="s">
        <v>555</v>
      </c>
      <c r="D14" t="s">
        <v>436</v>
      </c>
      <c r="E14" t="s">
        <v>561</v>
      </c>
    </row>
    <row r="15" spans="1:5">
      <c r="A15" t="s">
        <v>137</v>
      </c>
      <c r="B15" t="s">
        <v>3272</v>
      </c>
      <c r="C15" t="s">
        <v>569</v>
      </c>
      <c r="D15" t="s">
        <v>436</v>
      </c>
      <c r="E15" t="s">
        <v>572</v>
      </c>
    </row>
    <row r="16" spans="1:5">
      <c r="A16" t="s">
        <v>2295</v>
      </c>
      <c r="B16" t="s">
        <v>1363</v>
      </c>
      <c r="C16" t="s">
        <v>577</v>
      </c>
      <c r="D16" t="s">
        <v>436</v>
      </c>
      <c r="E16" t="s">
        <v>333</v>
      </c>
    </row>
    <row r="17" spans="1:5">
      <c r="A17" t="s">
        <v>6439</v>
      </c>
      <c r="B17" t="s">
        <v>5111</v>
      </c>
      <c r="C17" t="s">
        <v>582</v>
      </c>
      <c r="D17" t="s">
        <v>436</v>
      </c>
      <c r="E17" t="s">
        <v>586</v>
      </c>
    </row>
    <row r="18" spans="1:5">
      <c r="A18" t="s">
        <v>6440</v>
      </c>
      <c r="B18" t="s">
        <v>4409</v>
      </c>
      <c r="C18" t="s">
        <v>591</v>
      </c>
      <c r="D18" t="s">
        <v>436</v>
      </c>
      <c r="E18" t="s">
        <v>596</v>
      </c>
    </row>
    <row r="19" spans="1:5">
      <c r="A19" t="s">
        <v>1820</v>
      </c>
      <c r="B19" t="s">
        <v>964</v>
      </c>
      <c r="C19" t="s">
        <v>597</v>
      </c>
      <c r="D19" t="s">
        <v>436</v>
      </c>
      <c r="E19" t="s">
        <v>611</v>
      </c>
    </row>
    <row r="20" spans="1:5">
      <c r="A20" t="s">
        <v>123</v>
      </c>
      <c r="B20" t="s">
        <v>5005</v>
      </c>
      <c r="C20" t="s">
        <v>616</v>
      </c>
      <c r="D20" t="s">
        <v>436</v>
      </c>
      <c r="E20" t="s">
        <v>623</v>
      </c>
    </row>
    <row r="21" spans="1:5">
      <c r="A21" t="s">
        <v>4031</v>
      </c>
      <c r="B21" t="s">
        <v>5112</v>
      </c>
      <c r="C21" t="s">
        <v>626</v>
      </c>
      <c r="D21" t="s">
        <v>436</v>
      </c>
      <c r="E21" t="s">
        <v>631</v>
      </c>
    </row>
    <row r="22" spans="1:5">
      <c r="A22" t="s">
        <v>6441</v>
      </c>
      <c r="B22" t="s">
        <v>3694</v>
      </c>
      <c r="C22" t="s">
        <v>644</v>
      </c>
      <c r="D22" t="s">
        <v>436</v>
      </c>
      <c r="E22" t="s">
        <v>559</v>
      </c>
    </row>
    <row r="23" spans="1:5">
      <c r="A23" t="s">
        <v>6442</v>
      </c>
      <c r="B23" t="s">
        <v>2929</v>
      </c>
      <c r="C23" t="s">
        <v>646</v>
      </c>
      <c r="D23" t="s">
        <v>436</v>
      </c>
      <c r="E23" t="s">
        <v>655</v>
      </c>
    </row>
    <row r="24" spans="1:5">
      <c r="A24" t="s">
        <v>6443</v>
      </c>
      <c r="B24" t="s">
        <v>3945</v>
      </c>
      <c r="C24" t="s">
        <v>665</v>
      </c>
      <c r="D24" t="s">
        <v>436</v>
      </c>
      <c r="E24" t="s">
        <v>256</v>
      </c>
    </row>
    <row r="25" spans="1:5">
      <c r="A25" t="s">
        <v>6444</v>
      </c>
      <c r="B25" t="s">
        <v>5114</v>
      </c>
      <c r="C25" t="s">
        <v>667</v>
      </c>
      <c r="D25" t="s">
        <v>436</v>
      </c>
      <c r="E25" t="s">
        <v>682</v>
      </c>
    </row>
    <row r="26" spans="1:5">
      <c r="A26" t="s">
        <v>6445</v>
      </c>
      <c r="B26" t="s">
        <v>2846</v>
      </c>
      <c r="C26" t="s">
        <v>68</v>
      </c>
      <c r="D26" t="s">
        <v>436</v>
      </c>
      <c r="E26" t="s">
        <v>691</v>
      </c>
    </row>
    <row r="27" spans="1:5">
      <c r="A27" t="s">
        <v>4220</v>
      </c>
      <c r="B27" t="s">
        <v>4867</v>
      </c>
      <c r="C27" t="s">
        <v>696</v>
      </c>
      <c r="D27" t="s">
        <v>436</v>
      </c>
      <c r="E27" t="s">
        <v>698</v>
      </c>
    </row>
    <row r="28" spans="1:5">
      <c r="A28" t="s">
        <v>5399</v>
      </c>
      <c r="B28" t="s">
        <v>5115</v>
      </c>
      <c r="C28" t="s">
        <v>666</v>
      </c>
      <c r="D28" t="s">
        <v>436</v>
      </c>
      <c r="E28" t="s">
        <v>706</v>
      </c>
    </row>
    <row r="29" spans="1:5">
      <c r="A29" t="s">
        <v>6446</v>
      </c>
      <c r="B29" t="s">
        <v>5116</v>
      </c>
      <c r="C29" t="s">
        <v>710</v>
      </c>
      <c r="D29" t="s">
        <v>436</v>
      </c>
      <c r="E29" t="s">
        <v>727</v>
      </c>
    </row>
    <row r="30" spans="1:5">
      <c r="A30" t="s">
        <v>6235</v>
      </c>
      <c r="B30" t="s">
        <v>2502</v>
      </c>
      <c r="C30" t="s">
        <v>730</v>
      </c>
      <c r="D30" t="s">
        <v>436</v>
      </c>
      <c r="E30" t="s">
        <v>731</v>
      </c>
    </row>
    <row r="31" spans="1:5">
      <c r="A31" t="s">
        <v>6172</v>
      </c>
      <c r="B31" t="s">
        <v>3409</v>
      </c>
      <c r="C31" t="s">
        <v>735</v>
      </c>
      <c r="D31" t="s">
        <v>436</v>
      </c>
      <c r="E31" t="s">
        <v>739</v>
      </c>
    </row>
    <row r="32" spans="1:5">
      <c r="A32" t="s">
        <v>6447</v>
      </c>
      <c r="B32" t="s">
        <v>4061</v>
      </c>
      <c r="C32" t="s">
        <v>744</v>
      </c>
      <c r="D32" t="s">
        <v>436</v>
      </c>
      <c r="E32" t="s">
        <v>746</v>
      </c>
    </row>
    <row r="33" spans="1:5">
      <c r="A33" t="s">
        <v>6449</v>
      </c>
      <c r="B33" t="s">
        <v>5118</v>
      </c>
      <c r="C33" t="s">
        <v>748</v>
      </c>
      <c r="D33" t="s">
        <v>436</v>
      </c>
      <c r="E33" t="s">
        <v>759</v>
      </c>
    </row>
    <row r="34" spans="1:5">
      <c r="A34" t="s">
        <v>1005</v>
      </c>
      <c r="B34" t="s">
        <v>2268</v>
      </c>
      <c r="C34" t="s">
        <v>760</v>
      </c>
      <c r="D34" t="s">
        <v>436</v>
      </c>
      <c r="E34" t="s">
        <v>766</v>
      </c>
    </row>
    <row r="35" spans="1:5">
      <c r="A35" t="s">
        <v>6450</v>
      </c>
      <c r="B35" t="s">
        <v>4497</v>
      </c>
      <c r="C35" t="s">
        <v>769</v>
      </c>
      <c r="D35" t="s">
        <v>436</v>
      </c>
      <c r="E35" t="s">
        <v>771</v>
      </c>
    </row>
    <row r="36" spans="1:5">
      <c r="A36" t="s">
        <v>159</v>
      </c>
      <c r="B36" t="s">
        <v>5119</v>
      </c>
      <c r="C36" t="s">
        <v>294</v>
      </c>
      <c r="D36" t="s">
        <v>436</v>
      </c>
      <c r="E36" t="s">
        <v>521</v>
      </c>
    </row>
    <row r="37" spans="1:5">
      <c r="A37" t="s">
        <v>687</v>
      </c>
      <c r="B37" t="s">
        <v>1846</v>
      </c>
      <c r="C37" t="s">
        <v>777</v>
      </c>
      <c r="D37" t="s">
        <v>436</v>
      </c>
      <c r="E37" t="s">
        <v>779</v>
      </c>
    </row>
    <row r="38" spans="1:5">
      <c r="A38" t="s">
        <v>2422</v>
      </c>
      <c r="B38" t="s">
        <v>5122</v>
      </c>
      <c r="C38" t="s">
        <v>783</v>
      </c>
      <c r="D38" t="s">
        <v>436</v>
      </c>
      <c r="E38" t="s">
        <v>792</v>
      </c>
    </row>
    <row r="39" spans="1:5">
      <c r="A39" t="s">
        <v>6451</v>
      </c>
      <c r="B39" t="s">
        <v>1943</v>
      </c>
      <c r="C39" t="s">
        <v>803</v>
      </c>
      <c r="D39" t="s">
        <v>436</v>
      </c>
      <c r="E39" t="s">
        <v>805</v>
      </c>
    </row>
    <row r="40" spans="1:5">
      <c r="A40" t="s">
        <v>6452</v>
      </c>
      <c r="B40" t="s">
        <v>5124</v>
      </c>
      <c r="C40" t="s">
        <v>720</v>
      </c>
      <c r="D40" t="s">
        <v>436</v>
      </c>
      <c r="E40" t="s">
        <v>818</v>
      </c>
    </row>
    <row r="41" spans="1:5">
      <c r="A41" t="s">
        <v>6453</v>
      </c>
      <c r="B41" t="s">
        <v>3709</v>
      </c>
      <c r="C41" t="s">
        <v>822</v>
      </c>
      <c r="D41" t="s">
        <v>436</v>
      </c>
      <c r="E41" t="s">
        <v>824</v>
      </c>
    </row>
    <row r="42" spans="1:5">
      <c r="A42" t="s">
        <v>6454</v>
      </c>
      <c r="B42" t="s">
        <v>2328</v>
      </c>
      <c r="C42" t="s">
        <v>825</v>
      </c>
      <c r="D42" t="s">
        <v>436</v>
      </c>
      <c r="E42" t="s">
        <v>545</v>
      </c>
    </row>
    <row r="43" spans="1:5">
      <c r="A43" t="s">
        <v>872</v>
      </c>
      <c r="B43" t="s">
        <v>5126</v>
      </c>
      <c r="C43" t="s">
        <v>828</v>
      </c>
      <c r="D43" t="s">
        <v>436</v>
      </c>
      <c r="E43" t="s">
        <v>833</v>
      </c>
    </row>
    <row r="44" spans="1:5">
      <c r="A44" t="s">
        <v>3380</v>
      </c>
      <c r="B44" t="s">
        <v>5128</v>
      </c>
      <c r="C44" t="s">
        <v>834</v>
      </c>
      <c r="D44" t="s">
        <v>436</v>
      </c>
      <c r="E44" t="s">
        <v>101</v>
      </c>
    </row>
    <row r="45" spans="1:5">
      <c r="A45" t="s">
        <v>6455</v>
      </c>
      <c r="B45" t="s">
        <v>5130</v>
      </c>
      <c r="C45" t="s">
        <v>838</v>
      </c>
      <c r="D45" t="s">
        <v>436</v>
      </c>
      <c r="E45" t="s">
        <v>841</v>
      </c>
    </row>
    <row r="46" spans="1:5">
      <c r="A46" t="s">
        <v>6134</v>
      </c>
      <c r="B46" t="s">
        <v>1339</v>
      </c>
      <c r="C46" t="s">
        <v>842</v>
      </c>
      <c r="D46" t="s">
        <v>436</v>
      </c>
      <c r="E46" t="s">
        <v>847</v>
      </c>
    </row>
    <row r="47" spans="1:5">
      <c r="A47" t="s">
        <v>1039</v>
      </c>
      <c r="B47" t="s">
        <v>4847</v>
      </c>
      <c r="C47" t="s">
        <v>849</v>
      </c>
      <c r="D47" t="s">
        <v>436</v>
      </c>
      <c r="E47" t="s">
        <v>492</v>
      </c>
    </row>
    <row r="48" spans="1:5">
      <c r="A48" t="s">
        <v>6457</v>
      </c>
      <c r="B48" t="s">
        <v>5131</v>
      </c>
      <c r="C48" t="s">
        <v>853</v>
      </c>
      <c r="D48" t="s">
        <v>436</v>
      </c>
      <c r="E48" t="s">
        <v>862</v>
      </c>
    </row>
    <row r="49" spans="1:5">
      <c r="A49" t="s">
        <v>173</v>
      </c>
      <c r="B49" t="s">
        <v>5133</v>
      </c>
      <c r="C49" t="s">
        <v>868</v>
      </c>
      <c r="D49" t="s">
        <v>436</v>
      </c>
      <c r="E49" t="s">
        <v>870</v>
      </c>
    </row>
    <row r="50" spans="1:5">
      <c r="A50" t="s">
        <v>6458</v>
      </c>
      <c r="B50" t="s">
        <v>5137</v>
      </c>
      <c r="C50" t="s">
        <v>692</v>
      </c>
      <c r="D50" t="s">
        <v>436</v>
      </c>
      <c r="E50" t="s">
        <v>873</v>
      </c>
    </row>
    <row r="51" spans="1:5">
      <c r="A51" t="s">
        <v>6459</v>
      </c>
      <c r="B51" t="s">
        <v>4101</v>
      </c>
      <c r="C51" t="s">
        <v>875</v>
      </c>
      <c r="D51" t="s">
        <v>436</v>
      </c>
      <c r="E51" t="s">
        <v>876</v>
      </c>
    </row>
    <row r="52" spans="1:5">
      <c r="A52" t="s">
        <v>6460</v>
      </c>
      <c r="B52" t="s">
        <v>5138</v>
      </c>
      <c r="C52" t="s">
        <v>885</v>
      </c>
      <c r="D52" t="s">
        <v>436</v>
      </c>
      <c r="E52" t="s">
        <v>895</v>
      </c>
    </row>
    <row r="53" spans="1:5">
      <c r="A53" t="s">
        <v>291</v>
      </c>
      <c r="B53" t="s">
        <v>2639</v>
      </c>
      <c r="C53" t="s">
        <v>902</v>
      </c>
      <c r="D53" t="s">
        <v>436</v>
      </c>
      <c r="E53" t="s">
        <v>919</v>
      </c>
    </row>
    <row r="54" spans="1:5">
      <c r="A54" t="s">
        <v>6461</v>
      </c>
      <c r="B54" t="s">
        <v>5140</v>
      </c>
      <c r="C54" t="s">
        <v>933</v>
      </c>
      <c r="D54" t="s">
        <v>436</v>
      </c>
      <c r="E54" t="s">
        <v>935</v>
      </c>
    </row>
    <row r="55" spans="1:5">
      <c r="A55" t="s">
        <v>6463</v>
      </c>
      <c r="B55" t="s">
        <v>5144</v>
      </c>
      <c r="C55" t="s">
        <v>943</v>
      </c>
      <c r="D55" t="s">
        <v>436</v>
      </c>
      <c r="E55" t="s">
        <v>949</v>
      </c>
    </row>
    <row r="56" spans="1:5">
      <c r="A56" t="s">
        <v>6465</v>
      </c>
      <c r="B56" t="s">
        <v>534</v>
      </c>
      <c r="C56" t="s">
        <v>60</v>
      </c>
      <c r="D56" t="s">
        <v>436</v>
      </c>
      <c r="E56" t="s">
        <v>959</v>
      </c>
    </row>
    <row r="57" spans="1:5">
      <c r="A57" t="s">
        <v>6466</v>
      </c>
      <c r="B57" t="s">
        <v>4268</v>
      </c>
      <c r="C57" t="s">
        <v>962</v>
      </c>
      <c r="D57" t="s">
        <v>436</v>
      </c>
      <c r="E57" t="s">
        <v>808</v>
      </c>
    </row>
    <row r="58" spans="1:5">
      <c r="A58" t="s">
        <v>6468</v>
      </c>
      <c r="B58" t="s">
        <v>1176</v>
      </c>
      <c r="C58" t="s">
        <v>970</v>
      </c>
      <c r="D58" t="s">
        <v>436</v>
      </c>
      <c r="E58" t="s">
        <v>984</v>
      </c>
    </row>
    <row r="59" spans="1:5">
      <c r="A59" t="s">
        <v>2552</v>
      </c>
      <c r="B59" t="s">
        <v>5147</v>
      </c>
      <c r="C59" t="s">
        <v>989</v>
      </c>
      <c r="D59" t="s">
        <v>436</v>
      </c>
      <c r="E59" t="s">
        <v>1000</v>
      </c>
    </row>
    <row r="60" spans="1:5">
      <c r="A60" t="s">
        <v>6469</v>
      </c>
      <c r="B60" t="s">
        <v>5150</v>
      </c>
      <c r="C60" t="s">
        <v>530</v>
      </c>
      <c r="D60" t="s">
        <v>436</v>
      </c>
      <c r="E60" t="s">
        <v>1007</v>
      </c>
    </row>
    <row r="61" spans="1:5">
      <c r="A61" t="s">
        <v>6470</v>
      </c>
      <c r="B61" t="s">
        <v>2966</v>
      </c>
      <c r="C61" t="s">
        <v>1008</v>
      </c>
      <c r="D61" t="s">
        <v>436</v>
      </c>
      <c r="E61" t="s">
        <v>1011</v>
      </c>
    </row>
    <row r="62" spans="1:5">
      <c r="A62" t="s">
        <v>6471</v>
      </c>
      <c r="B62" t="s">
        <v>5154</v>
      </c>
      <c r="C62" t="s">
        <v>1017</v>
      </c>
      <c r="D62" t="s">
        <v>436</v>
      </c>
      <c r="E62" t="s">
        <v>1022</v>
      </c>
    </row>
    <row r="63" spans="1:5">
      <c r="A63" t="s">
        <v>3112</v>
      </c>
      <c r="B63" t="s">
        <v>350</v>
      </c>
      <c r="C63" t="s">
        <v>1024</v>
      </c>
      <c r="D63" t="s">
        <v>436</v>
      </c>
      <c r="E63" t="s">
        <v>651</v>
      </c>
    </row>
    <row r="64" spans="1:5">
      <c r="A64" t="s">
        <v>2160</v>
      </c>
      <c r="B64" t="s">
        <v>5156</v>
      </c>
      <c r="C64" t="s">
        <v>1027</v>
      </c>
      <c r="D64" t="s">
        <v>436</v>
      </c>
      <c r="E64" t="s">
        <v>1029</v>
      </c>
    </row>
    <row r="65" spans="1:5">
      <c r="A65" t="s">
        <v>5522</v>
      </c>
      <c r="B65" t="s">
        <v>2945</v>
      </c>
      <c r="C65" t="s">
        <v>1037</v>
      </c>
      <c r="D65" t="s">
        <v>436</v>
      </c>
      <c r="E65" t="s">
        <v>533</v>
      </c>
    </row>
    <row r="66" spans="1:5">
      <c r="A66" t="s">
        <v>5463</v>
      </c>
      <c r="B66" t="s">
        <v>1434</v>
      </c>
      <c r="C66" t="s">
        <v>1042</v>
      </c>
      <c r="D66" t="s">
        <v>436</v>
      </c>
      <c r="E66" t="s">
        <v>251</v>
      </c>
    </row>
    <row r="67" spans="1:5">
      <c r="A67" t="s">
        <v>6472</v>
      </c>
      <c r="B67" t="s">
        <v>4665</v>
      </c>
      <c r="C67" t="s">
        <v>307</v>
      </c>
      <c r="D67" t="s">
        <v>436</v>
      </c>
      <c r="E67" t="s">
        <v>816</v>
      </c>
    </row>
    <row r="68" spans="1:5">
      <c r="A68" t="s">
        <v>6473</v>
      </c>
      <c r="B68" t="s">
        <v>4234</v>
      </c>
      <c r="C68" t="s">
        <v>213</v>
      </c>
      <c r="D68" t="s">
        <v>436</v>
      </c>
      <c r="E68" t="s">
        <v>102</v>
      </c>
    </row>
    <row r="69" spans="1:5">
      <c r="A69" t="s">
        <v>6476</v>
      </c>
      <c r="B69" t="s">
        <v>2339</v>
      </c>
      <c r="C69" t="s">
        <v>997</v>
      </c>
      <c r="D69" t="s">
        <v>436</v>
      </c>
      <c r="E69" t="s">
        <v>1044</v>
      </c>
    </row>
    <row r="70" spans="1:5">
      <c r="A70" t="s">
        <v>6478</v>
      </c>
      <c r="B70" t="s">
        <v>2050</v>
      </c>
      <c r="C70" t="s">
        <v>1046</v>
      </c>
      <c r="D70" t="s">
        <v>436</v>
      </c>
      <c r="E70" t="s">
        <v>1049</v>
      </c>
    </row>
    <row r="71" spans="1:5">
      <c r="A71" t="s">
        <v>5986</v>
      </c>
      <c r="B71" t="s">
        <v>5157</v>
      </c>
      <c r="C71" t="s">
        <v>1051</v>
      </c>
      <c r="D71" t="s">
        <v>436</v>
      </c>
      <c r="E71" t="s">
        <v>606</v>
      </c>
    </row>
    <row r="72" spans="1:5">
      <c r="A72" t="s">
        <v>681</v>
      </c>
      <c r="B72" t="s">
        <v>5158</v>
      </c>
      <c r="C72" t="s">
        <v>46</v>
      </c>
      <c r="D72" t="s">
        <v>436</v>
      </c>
      <c r="E72" t="s">
        <v>1054</v>
      </c>
    </row>
    <row r="73" spans="1:5">
      <c r="A73" t="s">
        <v>6480</v>
      </c>
      <c r="B73" t="s">
        <v>5159</v>
      </c>
      <c r="C73" t="s">
        <v>693</v>
      </c>
      <c r="D73" t="s">
        <v>436</v>
      </c>
      <c r="E73" t="s">
        <v>61</v>
      </c>
    </row>
    <row r="74" spans="1:5">
      <c r="A74" t="s">
        <v>3761</v>
      </c>
      <c r="B74" t="s">
        <v>3297</v>
      </c>
      <c r="C74" t="s">
        <v>819</v>
      </c>
      <c r="D74" t="s">
        <v>436</v>
      </c>
      <c r="E74" t="s">
        <v>593</v>
      </c>
    </row>
    <row r="75" spans="1:5">
      <c r="A75" t="s">
        <v>379</v>
      </c>
      <c r="B75" t="s">
        <v>4984</v>
      </c>
      <c r="C75" t="s">
        <v>455</v>
      </c>
      <c r="D75" t="s">
        <v>436</v>
      </c>
      <c r="E75" t="s">
        <v>1061</v>
      </c>
    </row>
    <row r="76" spans="1:5">
      <c r="A76" t="s">
        <v>1187</v>
      </c>
      <c r="B76" t="s">
        <v>2510</v>
      </c>
      <c r="C76" t="s">
        <v>1067</v>
      </c>
      <c r="D76" t="s">
        <v>436</v>
      </c>
      <c r="E76" t="s">
        <v>638</v>
      </c>
    </row>
    <row r="77" spans="1:5">
      <c r="A77" t="s">
        <v>6482</v>
      </c>
      <c r="B77" t="s">
        <v>3742</v>
      </c>
      <c r="C77" t="s">
        <v>95</v>
      </c>
      <c r="D77" t="s">
        <v>436</v>
      </c>
      <c r="E77" t="s">
        <v>278</v>
      </c>
    </row>
    <row r="78" spans="1:5">
      <c r="A78" t="s">
        <v>6483</v>
      </c>
      <c r="B78" t="s">
        <v>4858</v>
      </c>
      <c r="C78" t="s">
        <v>1074</v>
      </c>
      <c r="D78" t="s">
        <v>436</v>
      </c>
      <c r="E78" t="s">
        <v>402</v>
      </c>
    </row>
    <row r="79" spans="1:5">
      <c r="A79" t="s">
        <v>3652</v>
      </c>
      <c r="B79" t="s">
        <v>5160</v>
      </c>
      <c r="C79" t="s">
        <v>167</v>
      </c>
      <c r="D79" t="s">
        <v>436</v>
      </c>
      <c r="E79" t="s">
        <v>1086</v>
      </c>
    </row>
    <row r="80" spans="1:5">
      <c r="A80" t="s">
        <v>6484</v>
      </c>
      <c r="B80" t="s">
        <v>4374</v>
      </c>
      <c r="C80" t="s">
        <v>327</v>
      </c>
      <c r="D80" t="s">
        <v>436</v>
      </c>
      <c r="E80" t="s">
        <v>1093</v>
      </c>
    </row>
    <row r="81" spans="1:5">
      <c r="A81" t="s">
        <v>4381</v>
      </c>
      <c r="B81" t="s">
        <v>5163</v>
      </c>
      <c r="C81" t="s">
        <v>1047</v>
      </c>
      <c r="D81" t="s">
        <v>436</v>
      </c>
      <c r="E81" t="s">
        <v>1107</v>
      </c>
    </row>
    <row r="82" spans="1:5">
      <c r="A82" t="s">
        <v>6485</v>
      </c>
      <c r="B82" t="s">
        <v>4904</v>
      </c>
      <c r="C82" t="s">
        <v>1004</v>
      </c>
      <c r="D82" t="s">
        <v>436</v>
      </c>
      <c r="E82" t="s">
        <v>1114</v>
      </c>
    </row>
    <row r="83" spans="1:5">
      <c r="A83" t="s">
        <v>6487</v>
      </c>
      <c r="B83" t="s">
        <v>285</v>
      </c>
      <c r="C83" t="s">
        <v>86</v>
      </c>
      <c r="D83" t="s">
        <v>436</v>
      </c>
      <c r="E83" t="s">
        <v>1118</v>
      </c>
    </row>
    <row r="84" spans="1:5">
      <c r="A84" t="s">
        <v>5475</v>
      </c>
      <c r="B84" t="s">
        <v>4066</v>
      </c>
      <c r="C84" t="s">
        <v>1125</v>
      </c>
      <c r="D84" t="s">
        <v>436</v>
      </c>
      <c r="E84" t="s">
        <v>1127</v>
      </c>
    </row>
    <row r="85" spans="1:5">
      <c r="A85" t="s">
        <v>6489</v>
      </c>
      <c r="B85" t="s">
        <v>2984</v>
      </c>
      <c r="C85" t="s">
        <v>1121</v>
      </c>
      <c r="D85" t="s">
        <v>436</v>
      </c>
      <c r="E85" t="s">
        <v>1135</v>
      </c>
    </row>
    <row r="86" spans="1:5">
      <c r="A86" t="s">
        <v>1459</v>
      </c>
      <c r="B86" t="s">
        <v>1958</v>
      </c>
      <c r="C86" t="s">
        <v>641</v>
      </c>
      <c r="D86" t="s">
        <v>436</v>
      </c>
      <c r="E86" t="s">
        <v>864</v>
      </c>
    </row>
    <row r="87" spans="1:5">
      <c r="A87" t="s">
        <v>3577</v>
      </c>
      <c r="B87" t="s">
        <v>5164</v>
      </c>
      <c r="C87" t="s">
        <v>536</v>
      </c>
      <c r="D87" t="s">
        <v>436</v>
      </c>
      <c r="E87" t="s">
        <v>1145</v>
      </c>
    </row>
    <row r="88" spans="1:5">
      <c r="A88" t="s">
        <v>4655</v>
      </c>
      <c r="B88" t="s">
        <v>5166</v>
      </c>
      <c r="C88" t="s">
        <v>401</v>
      </c>
      <c r="D88" t="s">
        <v>436</v>
      </c>
      <c r="E88" t="s">
        <v>1152</v>
      </c>
    </row>
    <row r="89" spans="1:5">
      <c r="A89" t="s">
        <v>6490</v>
      </c>
      <c r="B89" t="s">
        <v>5167</v>
      </c>
      <c r="C89" t="s">
        <v>1154</v>
      </c>
      <c r="D89" t="s">
        <v>436</v>
      </c>
      <c r="E89" t="s">
        <v>78</v>
      </c>
    </row>
    <row r="90" spans="1:5">
      <c r="A90" t="s">
        <v>6492</v>
      </c>
      <c r="B90" t="s">
        <v>5170</v>
      </c>
      <c r="C90" t="s">
        <v>750</v>
      </c>
      <c r="D90" t="s">
        <v>436</v>
      </c>
      <c r="E90" t="s">
        <v>1160</v>
      </c>
    </row>
    <row r="91" spans="1:5">
      <c r="A91" t="s">
        <v>3062</v>
      </c>
      <c r="B91" t="s">
        <v>1778</v>
      </c>
      <c r="C91" t="s">
        <v>415</v>
      </c>
      <c r="D91" t="s">
        <v>436</v>
      </c>
      <c r="E91" t="s">
        <v>613</v>
      </c>
    </row>
    <row r="92" spans="1:5">
      <c r="A92" t="s">
        <v>5526</v>
      </c>
      <c r="B92" t="s">
        <v>5171</v>
      </c>
      <c r="C92" t="s">
        <v>785</v>
      </c>
      <c r="D92" t="s">
        <v>436</v>
      </c>
      <c r="E92" t="s">
        <v>688</v>
      </c>
    </row>
    <row r="93" spans="1:5">
      <c r="A93" t="s">
        <v>6494</v>
      </c>
      <c r="B93" t="s">
        <v>5173</v>
      </c>
      <c r="C93" t="s">
        <v>1162</v>
      </c>
      <c r="D93" t="s">
        <v>436</v>
      </c>
      <c r="E93" t="s">
        <v>1168</v>
      </c>
    </row>
    <row r="94" spans="1:5">
      <c r="A94" t="s">
        <v>6496</v>
      </c>
      <c r="B94" t="s">
        <v>5174</v>
      </c>
      <c r="C94" t="s">
        <v>1171</v>
      </c>
      <c r="D94" t="s">
        <v>436</v>
      </c>
      <c r="E94" t="s">
        <v>1173</v>
      </c>
    </row>
    <row r="95" spans="1:5">
      <c r="A95" t="s">
        <v>6497</v>
      </c>
      <c r="B95" t="s">
        <v>232</v>
      </c>
      <c r="C95" t="s">
        <v>1177</v>
      </c>
      <c r="D95" t="s">
        <v>436</v>
      </c>
      <c r="E95" t="s">
        <v>1032</v>
      </c>
    </row>
    <row r="96" spans="1:5">
      <c r="A96" t="s">
        <v>6498</v>
      </c>
      <c r="B96" t="s">
        <v>5178</v>
      </c>
      <c r="C96" t="s">
        <v>1179</v>
      </c>
      <c r="D96" t="s">
        <v>436</v>
      </c>
      <c r="E96" t="s">
        <v>1184</v>
      </c>
    </row>
    <row r="97" spans="1:5">
      <c r="A97" t="s">
        <v>6491</v>
      </c>
      <c r="B97" t="s">
        <v>8</v>
      </c>
      <c r="C97" t="s">
        <v>1193</v>
      </c>
      <c r="D97" t="s">
        <v>436</v>
      </c>
      <c r="E97" t="s">
        <v>156</v>
      </c>
    </row>
    <row r="98" spans="1:5">
      <c r="A98" t="s">
        <v>2016</v>
      </c>
      <c r="B98" t="s">
        <v>5180</v>
      </c>
      <c r="C98" t="s">
        <v>1087</v>
      </c>
      <c r="D98" t="s">
        <v>436</v>
      </c>
      <c r="E98" t="s">
        <v>1026</v>
      </c>
    </row>
    <row r="99" spans="1:5">
      <c r="A99" t="s">
        <v>48</v>
      </c>
      <c r="B99" t="s">
        <v>5181</v>
      </c>
      <c r="C99" t="s">
        <v>1194</v>
      </c>
      <c r="D99" t="s">
        <v>436</v>
      </c>
      <c r="E99" t="s">
        <v>1196</v>
      </c>
    </row>
    <row r="100" spans="1:5">
      <c r="A100" t="s">
        <v>4739</v>
      </c>
      <c r="B100" t="s">
        <v>1468</v>
      </c>
      <c r="C100" t="s">
        <v>321</v>
      </c>
      <c r="D100" t="s">
        <v>436</v>
      </c>
      <c r="E100" t="s">
        <v>1053</v>
      </c>
    </row>
    <row r="101" spans="1:5">
      <c r="A101" t="s">
        <v>5447</v>
      </c>
      <c r="B101" t="s">
        <v>5182</v>
      </c>
      <c r="C101" t="s">
        <v>563</v>
      </c>
      <c r="D101" t="s">
        <v>436</v>
      </c>
      <c r="E101" t="s">
        <v>1198</v>
      </c>
    </row>
    <row r="102" spans="1:5">
      <c r="A102" t="s">
        <v>2701</v>
      </c>
      <c r="B102" t="s">
        <v>2752</v>
      </c>
      <c r="C102" t="s">
        <v>619</v>
      </c>
      <c r="D102" t="s">
        <v>436</v>
      </c>
      <c r="E102" t="s">
        <v>105</v>
      </c>
    </row>
    <row r="103" spans="1:5">
      <c r="A103" t="s">
        <v>3443</v>
      </c>
      <c r="B103" t="s">
        <v>5183</v>
      </c>
      <c r="C103" t="s">
        <v>1199</v>
      </c>
      <c r="D103" t="s">
        <v>436</v>
      </c>
      <c r="E103" t="s">
        <v>928</v>
      </c>
    </row>
    <row r="104" spans="1:5">
      <c r="A104" t="s">
        <v>6019</v>
      </c>
      <c r="B104" t="s">
        <v>1691</v>
      </c>
      <c r="C104" t="s">
        <v>293</v>
      </c>
      <c r="D104" t="s">
        <v>436</v>
      </c>
      <c r="E104" t="s">
        <v>1201</v>
      </c>
    </row>
    <row r="105" spans="1:5">
      <c r="A105" t="s">
        <v>6499</v>
      </c>
      <c r="B105" t="s">
        <v>4291</v>
      </c>
      <c r="C105" t="s">
        <v>128</v>
      </c>
      <c r="D105" t="s">
        <v>436</v>
      </c>
      <c r="E105" t="s">
        <v>1203</v>
      </c>
    </row>
    <row r="106" spans="1:5">
      <c r="A106" t="s">
        <v>6501</v>
      </c>
      <c r="B106" t="s">
        <v>4935</v>
      </c>
      <c r="C106" t="s">
        <v>1206</v>
      </c>
      <c r="D106" t="s">
        <v>436</v>
      </c>
      <c r="E106" t="s">
        <v>605</v>
      </c>
    </row>
    <row r="107" spans="1:5">
      <c r="A107" t="s">
        <v>6502</v>
      </c>
      <c r="B107" t="s">
        <v>5185</v>
      </c>
      <c r="C107" t="s">
        <v>1084</v>
      </c>
      <c r="D107" t="s">
        <v>436</v>
      </c>
      <c r="E107" t="s">
        <v>149</v>
      </c>
    </row>
    <row r="108" spans="1:5">
      <c r="A108" t="s">
        <v>6505</v>
      </c>
      <c r="B108" t="s">
        <v>5186</v>
      </c>
      <c r="C108" t="s">
        <v>1213</v>
      </c>
      <c r="D108" t="s">
        <v>436</v>
      </c>
      <c r="E108" t="s">
        <v>14</v>
      </c>
    </row>
    <row r="109" spans="1:5">
      <c r="A109" t="s">
        <v>473</v>
      </c>
      <c r="B109" t="s">
        <v>1021</v>
      </c>
      <c r="C109" t="s">
        <v>903</v>
      </c>
      <c r="D109" t="s">
        <v>436</v>
      </c>
      <c r="E109" t="s">
        <v>1214</v>
      </c>
    </row>
    <row r="110" spans="1:5">
      <c r="A110" t="s">
        <v>6507</v>
      </c>
      <c r="B110" t="s">
        <v>5189</v>
      </c>
      <c r="C110" t="s">
        <v>4</v>
      </c>
      <c r="D110" t="s">
        <v>436</v>
      </c>
      <c r="E110" t="s">
        <v>135</v>
      </c>
    </row>
    <row r="111" spans="1:5">
      <c r="A111" t="s">
        <v>6508</v>
      </c>
      <c r="B111" t="s">
        <v>4578</v>
      </c>
      <c r="C111" t="s">
        <v>430</v>
      </c>
      <c r="D111" t="s">
        <v>436</v>
      </c>
      <c r="E111" t="s">
        <v>1221</v>
      </c>
    </row>
    <row r="112" spans="1:5">
      <c r="A112" t="s">
        <v>6509</v>
      </c>
      <c r="B112" t="s">
        <v>5191</v>
      </c>
      <c r="C112" t="s">
        <v>1227</v>
      </c>
      <c r="D112" t="s">
        <v>436</v>
      </c>
      <c r="E112" t="s">
        <v>443</v>
      </c>
    </row>
    <row r="113" spans="1:5">
      <c r="A113" t="s">
        <v>1809</v>
      </c>
      <c r="B113" t="s">
        <v>3988</v>
      </c>
      <c r="C113" t="s">
        <v>627</v>
      </c>
      <c r="D113" t="s">
        <v>436</v>
      </c>
      <c r="E113" t="s">
        <v>1095</v>
      </c>
    </row>
    <row r="114" spans="1:5">
      <c r="A114" t="s">
        <v>4486</v>
      </c>
      <c r="B114" t="s">
        <v>1800</v>
      </c>
      <c r="C114" t="s">
        <v>1232</v>
      </c>
      <c r="D114" t="s">
        <v>436</v>
      </c>
      <c r="E114" t="s">
        <v>1183</v>
      </c>
    </row>
    <row r="115" spans="1:5">
      <c r="A115" t="s">
        <v>6510</v>
      </c>
      <c r="B115" t="s">
        <v>2689</v>
      </c>
      <c r="C115" t="s">
        <v>1233</v>
      </c>
      <c r="D115" t="s">
        <v>436</v>
      </c>
      <c r="E115" t="s">
        <v>481</v>
      </c>
    </row>
    <row r="116" spans="1:5">
      <c r="A116" t="s">
        <v>3669</v>
      </c>
      <c r="B116" t="s">
        <v>2687</v>
      </c>
      <c r="C116" t="s">
        <v>1235</v>
      </c>
      <c r="D116" t="s">
        <v>436</v>
      </c>
      <c r="E116" t="s">
        <v>145</v>
      </c>
    </row>
    <row r="117" spans="1:5">
      <c r="A117" t="s">
        <v>1326</v>
      </c>
      <c r="B117" t="s">
        <v>5192</v>
      </c>
      <c r="C117" t="s">
        <v>1237</v>
      </c>
      <c r="D117" t="s">
        <v>436</v>
      </c>
      <c r="E117" t="s">
        <v>1242</v>
      </c>
    </row>
    <row r="118" spans="1:5">
      <c r="A118" t="s">
        <v>6512</v>
      </c>
      <c r="B118" t="s">
        <v>839</v>
      </c>
      <c r="C118" t="s">
        <v>1253</v>
      </c>
      <c r="D118" t="s">
        <v>436</v>
      </c>
      <c r="E118" t="s">
        <v>1258</v>
      </c>
    </row>
    <row r="119" spans="1:5">
      <c r="A119" t="s">
        <v>6513</v>
      </c>
      <c r="B119" t="s">
        <v>5194</v>
      </c>
      <c r="C119" t="s">
        <v>1261</v>
      </c>
      <c r="D119" t="s">
        <v>436</v>
      </c>
      <c r="E119" t="s">
        <v>1263</v>
      </c>
    </row>
    <row r="120" spans="1:5">
      <c r="A120" t="s">
        <v>6514</v>
      </c>
      <c r="B120" t="s">
        <v>5195</v>
      </c>
      <c r="C120" t="s">
        <v>1265</v>
      </c>
      <c r="D120" t="s">
        <v>436</v>
      </c>
      <c r="E120" t="s">
        <v>1272</v>
      </c>
    </row>
    <row r="121" spans="1:5">
      <c r="A121" t="s">
        <v>6515</v>
      </c>
      <c r="B121" t="s">
        <v>183</v>
      </c>
      <c r="C121" t="s">
        <v>1276</v>
      </c>
      <c r="D121" t="s">
        <v>436</v>
      </c>
      <c r="E121" t="s">
        <v>273</v>
      </c>
    </row>
    <row r="122" spans="1:5">
      <c r="A122" t="s">
        <v>5485</v>
      </c>
      <c r="B122" t="s">
        <v>5091</v>
      </c>
      <c r="C122" t="s">
        <v>1280</v>
      </c>
      <c r="D122" t="s">
        <v>436</v>
      </c>
      <c r="E122" t="s">
        <v>1285</v>
      </c>
    </row>
    <row r="123" spans="1:5">
      <c r="A123" t="s">
        <v>3757</v>
      </c>
      <c r="B123" t="s">
        <v>5196</v>
      </c>
      <c r="C123" t="s">
        <v>1288</v>
      </c>
      <c r="D123" t="s">
        <v>436</v>
      </c>
      <c r="E123" t="s">
        <v>1226</v>
      </c>
    </row>
    <row r="124" spans="1:5">
      <c r="A124" t="s">
        <v>1924</v>
      </c>
      <c r="B124" t="s">
        <v>5197</v>
      </c>
      <c r="C124" t="s">
        <v>1291</v>
      </c>
      <c r="D124" t="s">
        <v>436</v>
      </c>
      <c r="E124" t="s">
        <v>1257</v>
      </c>
    </row>
    <row r="125" spans="1:5">
      <c r="A125" t="s">
        <v>5433</v>
      </c>
      <c r="B125" t="s">
        <v>1774</v>
      </c>
      <c r="C125" t="s">
        <v>1301</v>
      </c>
      <c r="D125" t="s">
        <v>436</v>
      </c>
      <c r="E125" t="s">
        <v>211</v>
      </c>
    </row>
    <row r="126" spans="1:5">
      <c r="A126" t="s">
        <v>6516</v>
      </c>
      <c r="B126" t="s">
        <v>1057</v>
      </c>
      <c r="C126" t="s">
        <v>1043</v>
      </c>
      <c r="D126" t="s">
        <v>436</v>
      </c>
      <c r="E126" t="s">
        <v>1304</v>
      </c>
    </row>
    <row r="127" spans="1:5">
      <c r="A127" t="s">
        <v>6517</v>
      </c>
      <c r="B127" t="s">
        <v>5199</v>
      </c>
      <c r="C127" t="s">
        <v>1309</v>
      </c>
      <c r="D127" t="s">
        <v>436</v>
      </c>
      <c r="E127" t="s">
        <v>1314</v>
      </c>
    </row>
    <row r="128" spans="1:5">
      <c r="A128" t="s">
        <v>2538</v>
      </c>
      <c r="B128" t="s">
        <v>4047</v>
      </c>
      <c r="C128" t="s">
        <v>954</v>
      </c>
      <c r="D128" t="s">
        <v>436</v>
      </c>
      <c r="E128" t="s">
        <v>1283</v>
      </c>
    </row>
    <row r="129" spans="1:5">
      <c r="A129" t="s">
        <v>496</v>
      </c>
      <c r="B129" t="s">
        <v>2165</v>
      </c>
      <c r="C129" t="s">
        <v>1318</v>
      </c>
      <c r="D129" t="s">
        <v>436</v>
      </c>
      <c r="E129" t="s">
        <v>1323</v>
      </c>
    </row>
    <row r="130" spans="1:5">
      <c r="A130" t="s">
        <v>6518</v>
      </c>
      <c r="B130" t="s">
        <v>1228</v>
      </c>
      <c r="C130" t="s">
        <v>1325</v>
      </c>
      <c r="D130" t="s">
        <v>436</v>
      </c>
      <c r="E130" t="s">
        <v>376</v>
      </c>
    </row>
    <row r="131" spans="1:5">
      <c r="A131" t="s">
        <v>3780</v>
      </c>
      <c r="B131" t="s">
        <v>202</v>
      </c>
      <c r="C131" t="s">
        <v>1330</v>
      </c>
      <c r="D131" t="s">
        <v>436</v>
      </c>
      <c r="E131" t="s">
        <v>1112</v>
      </c>
    </row>
    <row r="132" spans="1:5">
      <c r="A132" t="s">
        <v>6519</v>
      </c>
      <c r="B132" t="s">
        <v>5203</v>
      </c>
      <c r="C132" t="s">
        <v>353</v>
      </c>
      <c r="D132" t="s">
        <v>436</v>
      </c>
      <c r="E132" t="s">
        <v>1332</v>
      </c>
    </row>
    <row r="133" spans="1:5">
      <c r="A133" t="s">
        <v>6520</v>
      </c>
      <c r="B133" t="s">
        <v>4564</v>
      </c>
      <c r="C133" t="s">
        <v>1334</v>
      </c>
      <c r="D133" t="s">
        <v>436</v>
      </c>
      <c r="E133" t="s">
        <v>381</v>
      </c>
    </row>
    <row r="134" spans="1:5">
      <c r="A134" t="s">
        <v>4259</v>
      </c>
      <c r="B134" t="s">
        <v>2674</v>
      </c>
      <c r="C134" t="s">
        <v>1060</v>
      </c>
      <c r="D134" t="s">
        <v>436</v>
      </c>
      <c r="E134" t="s">
        <v>1071</v>
      </c>
    </row>
    <row r="135" spans="1:5">
      <c r="A135" t="s">
        <v>6521</v>
      </c>
      <c r="B135" t="s">
        <v>3301</v>
      </c>
      <c r="C135" t="s">
        <v>630</v>
      </c>
      <c r="D135" t="s">
        <v>436</v>
      </c>
      <c r="E135" t="s">
        <v>1336</v>
      </c>
    </row>
    <row r="136" spans="1:5">
      <c r="A136" t="s">
        <v>6522</v>
      </c>
      <c r="B136" t="s">
        <v>4352</v>
      </c>
      <c r="C136" t="s">
        <v>107</v>
      </c>
      <c r="D136" t="s">
        <v>436</v>
      </c>
      <c r="E136" t="s">
        <v>1338</v>
      </c>
    </row>
    <row r="137" spans="1:5">
      <c r="A137" t="s">
        <v>6080</v>
      </c>
      <c r="B137" t="s">
        <v>5204</v>
      </c>
      <c r="C137" t="s">
        <v>1341</v>
      </c>
      <c r="D137" t="s">
        <v>436</v>
      </c>
      <c r="E137" t="s">
        <v>734</v>
      </c>
    </row>
    <row r="138" spans="1:5">
      <c r="A138" t="s">
        <v>6523</v>
      </c>
      <c r="B138" t="s">
        <v>5205</v>
      </c>
      <c r="C138" t="s">
        <v>1342</v>
      </c>
      <c r="D138" t="s">
        <v>436</v>
      </c>
      <c r="E138" t="s">
        <v>330</v>
      </c>
    </row>
    <row r="139" spans="1:5">
      <c r="A139" t="s">
        <v>1364</v>
      </c>
      <c r="B139" t="s">
        <v>5207</v>
      </c>
      <c r="C139" t="s">
        <v>1347</v>
      </c>
      <c r="D139" t="s">
        <v>436</v>
      </c>
      <c r="E139" t="s">
        <v>1319</v>
      </c>
    </row>
    <row r="140" spans="1:5">
      <c r="A140" t="s">
        <v>2756</v>
      </c>
      <c r="B140" t="s">
        <v>5208</v>
      </c>
      <c r="C140" t="s">
        <v>1350</v>
      </c>
      <c r="D140" t="s">
        <v>436</v>
      </c>
      <c r="E140" t="s">
        <v>740</v>
      </c>
    </row>
    <row r="141" spans="1:5">
      <c r="A141" t="s">
        <v>6524</v>
      </c>
      <c r="B141" t="s">
        <v>2892</v>
      </c>
      <c r="C141" t="s">
        <v>184</v>
      </c>
      <c r="D141" t="s">
        <v>436</v>
      </c>
      <c r="E141" t="s">
        <v>1353</v>
      </c>
    </row>
    <row r="142" spans="1:5">
      <c r="A142" t="s">
        <v>5356</v>
      </c>
      <c r="B142" t="s">
        <v>5161</v>
      </c>
      <c r="C142" t="s">
        <v>1360</v>
      </c>
      <c r="D142" t="s">
        <v>436</v>
      </c>
      <c r="E142" t="s">
        <v>807</v>
      </c>
    </row>
    <row r="143" spans="1:5">
      <c r="A143" t="s">
        <v>6525</v>
      </c>
      <c r="B143" t="s">
        <v>2852</v>
      </c>
      <c r="C143" t="s">
        <v>83</v>
      </c>
      <c r="D143" t="s">
        <v>436</v>
      </c>
      <c r="E143" t="s">
        <v>1165</v>
      </c>
    </row>
    <row r="144" spans="1:5">
      <c r="A144" t="s">
        <v>6526</v>
      </c>
      <c r="B144" t="s">
        <v>4925</v>
      </c>
      <c r="C144" t="s">
        <v>1146</v>
      </c>
      <c r="D144" t="s">
        <v>436</v>
      </c>
      <c r="E144" t="s">
        <v>1369</v>
      </c>
    </row>
    <row r="145" spans="1:5">
      <c r="A145" t="s">
        <v>2545</v>
      </c>
      <c r="B145" t="s">
        <v>1549</v>
      </c>
      <c r="C145" t="s">
        <v>1217</v>
      </c>
      <c r="D145" t="s">
        <v>436</v>
      </c>
      <c r="E145" t="s">
        <v>1375</v>
      </c>
    </row>
    <row r="146" spans="1:5">
      <c r="A146" t="s">
        <v>6527</v>
      </c>
      <c r="B146" t="s">
        <v>5210</v>
      </c>
      <c r="C146" t="s">
        <v>1381</v>
      </c>
      <c r="D146" t="s">
        <v>436</v>
      </c>
      <c r="E146" t="s">
        <v>1383</v>
      </c>
    </row>
    <row r="147" spans="1:5">
      <c r="A147" t="s">
        <v>5730</v>
      </c>
      <c r="B147" t="s">
        <v>2479</v>
      </c>
      <c r="C147" t="s">
        <v>1388</v>
      </c>
      <c r="D147" t="s">
        <v>436</v>
      </c>
      <c r="E147" t="s">
        <v>1189</v>
      </c>
    </row>
    <row r="148" spans="1:5">
      <c r="A148" t="s">
        <v>6528</v>
      </c>
      <c r="B148" t="s">
        <v>5213</v>
      </c>
      <c r="C148" t="s">
        <v>995</v>
      </c>
      <c r="D148" t="s">
        <v>436</v>
      </c>
      <c r="E148" t="s">
        <v>1295</v>
      </c>
    </row>
    <row r="149" spans="1:5">
      <c r="A149" t="s">
        <v>4442</v>
      </c>
      <c r="B149" t="s">
        <v>3919</v>
      </c>
      <c r="C149" t="s">
        <v>1389</v>
      </c>
      <c r="D149" t="s">
        <v>436</v>
      </c>
      <c r="E149" t="s">
        <v>1398</v>
      </c>
    </row>
    <row r="150" spans="1:5">
      <c r="A150" t="s">
        <v>2700</v>
      </c>
      <c r="B150" t="s">
        <v>5214</v>
      </c>
      <c r="C150" t="s">
        <v>1410</v>
      </c>
      <c r="D150" t="s">
        <v>436</v>
      </c>
      <c r="E150" t="s">
        <v>615</v>
      </c>
    </row>
    <row r="151" spans="1:5">
      <c r="A151" t="s">
        <v>3278</v>
      </c>
      <c r="B151" t="s">
        <v>5215</v>
      </c>
      <c r="C151" t="s">
        <v>1387</v>
      </c>
      <c r="D151" t="s">
        <v>436</v>
      </c>
      <c r="E151" t="s">
        <v>258</v>
      </c>
    </row>
    <row r="152" spans="1:5">
      <c r="A152" t="s">
        <v>6529</v>
      </c>
      <c r="B152" t="s">
        <v>3692</v>
      </c>
      <c r="C152" t="s">
        <v>880</v>
      </c>
      <c r="D152" t="s">
        <v>436</v>
      </c>
      <c r="E152" t="s">
        <v>1418</v>
      </c>
    </row>
    <row r="153" spans="1:5">
      <c r="A153" t="s">
        <v>650</v>
      </c>
      <c r="B153" t="s">
        <v>5219</v>
      </c>
      <c r="C153" t="s">
        <v>54</v>
      </c>
      <c r="D153" t="s">
        <v>436</v>
      </c>
      <c r="E153" t="s">
        <v>1329</v>
      </c>
    </row>
    <row r="154" spans="1:5">
      <c r="A154" t="s">
        <v>77</v>
      </c>
      <c r="B154" t="s">
        <v>3724</v>
      </c>
      <c r="C154" t="s">
        <v>155</v>
      </c>
      <c r="D154" t="s">
        <v>436</v>
      </c>
      <c r="E154" t="s">
        <v>950</v>
      </c>
    </row>
    <row r="155" spans="1:5">
      <c r="A155" t="s">
        <v>5854</v>
      </c>
      <c r="B155" t="s">
        <v>1611</v>
      </c>
      <c r="C155" t="s">
        <v>1427</v>
      </c>
      <c r="D155" t="s">
        <v>436</v>
      </c>
      <c r="E155" t="s">
        <v>1429</v>
      </c>
    </row>
    <row r="156" spans="1:5">
      <c r="A156" t="s">
        <v>6531</v>
      </c>
      <c r="B156" t="s">
        <v>5221</v>
      </c>
      <c r="C156" t="s">
        <v>1437</v>
      </c>
      <c r="D156" t="s">
        <v>436</v>
      </c>
      <c r="E156" t="s">
        <v>268</v>
      </c>
    </row>
    <row r="157" spans="1:5">
      <c r="A157" t="s">
        <v>6532</v>
      </c>
      <c r="B157" t="s">
        <v>4758</v>
      </c>
      <c r="C157" t="s">
        <v>1439</v>
      </c>
      <c r="D157" t="s">
        <v>436</v>
      </c>
      <c r="E157" t="s">
        <v>1440</v>
      </c>
    </row>
    <row r="158" spans="1:5">
      <c r="A158" t="s">
        <v>3428</v>
      </c>
      <c r="B158" t="s">
        <v>4976</v>
      </c>
      <c r="C158" t="s">
        <v>239</v>
      </c>
      <c r="D158" t="s">
        <v>436</v>
      </c>
      <c r="E158" t="s">
        <v>715</v>
      </c>
    </row>
    <row r="159" spans="1:5">
      <c r="A159" t="s">
        <v>6151</v>
      </c>
      <c r="B159" t="s">
        <v>2435</v>
      </c>
      <c r="C159" t="s">
        <v>515</v>
      </c>
      <c r="D159" t="s">
        <v>436</v>
      </c>
      <c r="E159" t="s">
        <v>1443</v>
      </c>
    </row>
    <row r="160" spans="1:5">
      <c r="A160" t="s">
        <v>6533</v>
      </c>
      <c r="B160" t="s">
        <v>871</v>
      </c>
      <c r="C160" t="s">
        <v>916</v>
      </c>
      <c r="D160" t="s">
        <v>436</v>
      </c>
      <c r="E160" t="s">
        <v>1446</v>
      </c>
    </row>
    <row r="161" spans="1:5">
      <c r="A161" t="s">
        <v>6534</v>
      </c>
      <c r="B161" t="s">
        <v>4485</v>
      </c>
      <c r="C161" t="s">
        <v>1210</v>
      </c>
      <c r="D161" t="s">
        <v>436</v>
      </c>
      <c r="E161" t="s">
        <v>1448</v>
      </c>
    </row>
    <row r="162" spans="1:5">
      <c r="A162" t="s">
        <v>5165</v>
      </c>
      <c r="B162" t="s">
        <v>2668</v>
      </c>
      <c r="C162" t="s">
        <v>1141</v>
      </c>
      <c r="D162" t="s">
        <v>436</v>
      </c>
      <c r="E162" t="s">
        <v>526</v>
      </c>
    </row>
    <row r="163" spans="1:5">
      <c r="A163" t="s">
        <v>2572</v>
      </c>
      <c r="B163" t="s">
        <v>2269</v>
      </c>
      <c r="C163" t="s">
        <v>1277</v>
      </c>
      <c r="D163" t="s">
        <v>436</v>
      </c>
      <c r="E163" t="s">
        <v>1452</v>
      </c>
    </row>
    <row r="164" spans="1:5">
      <c r="A164" t="s">
        <v>6536</v>
      </c>
      <c r="B164" t="s">
        <v>5224</v>
      </c>
      <c r="C164" t="s">
        <v>1040</v>
      </c>
      <c r="D164" t="s">
        <v>436</v>
      </c>
      <c r="E164" t="s">
        <v>1455</v>
      </c>
    </row>
    <row r="165" spans="1:5">
      <c r="A165" t="s">
        <v>2104</v>
      </c>
      <c r="B165" t="s">
        <v>5226</v>
      </c>
      <c r="C165" t="s">
        <v>1287</v>
      </c>
      <c r="D165" t="s">
        <v>436</v>
      </c>
      <c r="E165" t="s">
        <v>1166</v>
      </c>
    </row>
    <row r="166" spans="1:5">
      <c r="A166" t="s">
        <v>1240</v>
      </c>
      <c r="B166" t="s">
        <v>3277</v>
      </c>
      <c r="C166" t="s">
        <v>497</v>
      </c>
      <c r="D166" t="s">
        <v>436</v>
      </c>
      <c r="E166" t="s">
        <v>1456</v>
      </c>
    </row>
    <row r="167" spans="1:5">
      <c r="A167" t="s">
        <v>5324</v>
      </c>
      <c r="B167" t="s">
        <v>3117</v>
      </c>
      <c r="C167" t="s">
        <v>352</v>
      </c>
      <c r="D167" t="s">
        <v>436</v>
      </c>
      <c r="E167" t="s">
        <v>1359</v>
      </c>
    </row>
    <row r="168" spans="1:5">
      <c r="A168" t="s">
        <v>6537</v>
      </c>
      <c r="B168" t="s">
        <v>3900</v>
      </c>
      <c r="C168" t="s">
        <v>975</v>
      </c>
      <c r="D168" t="s">
        <v>436</v>
      </c>
      <c r="E168" t="s">
        <v>354</v>
      </c>
    </row>
    <row r="169" spans="1:5">
      <c r="A169" t="s">
        <v>6538</v>
      </c>
      <c r="B169" t="s">
        <v>5076</v>
      </c>
      <c r="C169" t="s">
        <v>1</v>
      </c>
      <c r="D169" t="s">
        <v>436</v>
      </c>
      <c r="E169" t="s">
        <v>449</v>
      </c>
    </row>
    <row r="170" spans="1:5">
      <c r="A170" t="s">
        <v>2065</v>
      </c>
      <c r="B170" t="s">
        <v>5227</v>
      </c>
      <c r="C170" t="s">
        <v>906</v>
      </c>
      <c r="D170" t="s">
        <v>436</v>
      </c>
      <c r="E170" t="s">
        <v>1458</v>
      </c>
    </row>
    <row r="171" spans="1:5">
      <c r="A171" t="s">
        <v>388</v>
      </c>
      <c r="B171" t="s">
        <v>5228</v>
      </c>
      <c r="C171" t="s">
        <v>1461</v>
      </c>
      <c r="D171" t="s">
        <v>436</v>
      </c>
      <c r="E171" t="s">
        <v>1467</v>
      </c>
    </row>
    <row r="172" spans="1:5">
      <c r="A172" t="s">
        <v>6539</v>
      </c>
      <c r="B172" t="s">
        <v>4656</v>
      </c>
      <c r="C172" t="s">
        <v>1470</v>
      </c>
      <c r="D172" t="s">
        <v>436</v>
      </c>
      <c r="E172" t="s">
        <v>1475</v>
      </c>
    </row>
    <row r="173" spans="1:5">
      <c r="A173" t="s">
        <v>6540</v>
      </c>
      <c r="B173" t="s">
        <v>5229</v>
      </c>
      <c r="C173" t="s">
        <v>346</v>
      </c>
      <c r="D173" t="s">
        <v>436</v>
      </c>
      <c r="E173" t="s">
        <v>1477</v>
      </c>
    </row>
    <row r="174" spans="1:5">
      <c r="A174" t="s">
        <v>6541</v>
      </c>
      <c r="B174" t="s">
        <v>3431</v>
      </c>
      <c r="C174" t="s">
        <v>986</v>
      </c>
      <c r="D174" t="s">
        <v>436</v>
      </c>
      <c r="E174" t="s">
        <v>1481</v>
      </c>
    </row>
    <row r="175" spans="1:5">
      <c r="A175" t="s">
        <v>6542</v>
      </c>
      <c r="B175" t="s">
        <v>5230</v>
      </c>
      <c r="C175" t="s">
        <v>1487</v>
      </c>
      <c r="D175" t="s">
        <v>436</v>
      </c>
      <c r="E175" t="s">
        <v>1488</v>
      </c>
    </row>
    <row r="176" spans="1:5">
      <c r="A176" t="s">
        <v>5446</v>
      </c>
      <c r="B176" t="s">
        <v>4733</v>
      </c>
      <c r="C176" t="s">
        <v>756</v>
      </c>
      <c r="D176" t="s">
        <v>436</v>
      </c>
      <c r="E176" t="s">
        <v>1489</v>
      </c>
    </row>
    <row r="177" spans="1:5">
      <c r="A177" t="s">
        <v>6543</v>
      </c>
      <c r="B177" t="s">
        <v>426</v>
      </c>
      <c r="C177" t="s">
        <v>25</v>
      </c>
      <c r="D177" t="s">
        <v>436</v>
      </c>
      <c r="E177" t="s">
        <v>373</v>
      </c>
    </row>
    <row r="178" spans="1:5">
      <c r="A178" t="s">
        <v>3280</v>
      </c>
      <c r="B178" t="s">
        <v>5231</v>
      </c>
      <c r="C178" t="s">
        <v>1403</v>
      </c>
      <c r="D178" t="s">
        <v>436</v>
      </c>
      <c r="E178" t="s">
        <v>6366</v>
      </c>
    </row>
    <row r="179" spans="1:5">
      <c r="A179" t="s">
        <v>243</v>
      </c>
      <c r="B179" t="s">
        <v>65</v>
      </c>
      <c r="C179" t="s">
        <v>1492</v>
      </c>
      <c r="D179" t="s">
        <v>436</v>
      </c>
      <c r="E179" t="s">
        <v>1241</v>
      </c>
    </row>
    <row r="180" spans="1:5">
      <c r="A180" t="s">
        <v>6544</v>
      </c>
      <c r="B180" t="s">
        <v>4702</v>
      </c>
      <c r="C180" t="s">
        <v>1497</v>
      </c>
      <c r="D180" t="s">
        <v>436</v>
      </c>
      <c r="E180" t="s">
        <v>1498</v>
      </c>
    </row>
    <row r="181" spans="1:5">
      <c r="A181" t="s">
        <v>3550</v>
      </c>
      <c r="B181" t="s">
        <v>5233</v>
      </c>
      <c r="C181" t="s">
        <v>581</v>
      </c>
      <c r="D181" t="s">
        <v>436</v>
      </c>
      <c r="E181" t="s">
        <v>1420</v>
      </c>
    </row>
    <row r="182" spans="1:5">
      <c r="A182" t="s">
        <v>1502</v>
      </c>
      <c r="B182" t="s">
        <v>5285</v>
      </c>
      <c r="C182" t="s">
        <v>749</v>
      </c>
      <c r="D182" t="s">
        <v>1502</v>
      </c>
    </row>
    <row r="183" spans="1:5">
      <c r="A183" t="s">
        <v>6274</v>
      </c>
      <c r="B183" t="s">
        <v>1002</v>
      </c>
      <c r="C183" t="s">
        <v>133</v>
      </c>
      <c r="D183" t="s">
        <v>1502</v>
      </c>
      <c r="E183" t="s">
        <v>1511</v>
      </c>
    </row>
    <row r="184" spans="1:5">
      <c r="A184" t="s">
        <v>6545</v>
      </c>
      <c r="B184" t="s">
        <v>5234</v>
      </c>
      <c r="C184" t="s">
        <v>393</v>
      </c>
      <c r="D184" t="s">
        <v>1502</v>
      </c>
      <c r="E184" t="s">
        <v>1517</v>
      </c>
    </row>
    <row r="185" spans="1:5">
      <c r="A185" t="s">
        <v>6546</v>
      </c>
      <c r="B185" t="s">
        <v>5235</v>
      </c>
      <c r="C185" t="s">
        <v>1534</v>
      </c>
      <c r="D185" t="s">
        <v>1502</v>
      </c>
      <c r="E185" t="s">
        <v>1540</v>
      </c>
    </row>
    <row r="186" spans="1:5">
      <c r="A186" t="s">
        <v>2577</v>
      </c>
      <c r="B186" t="s">
        <v>5187</v>
      </c>
      <c r="C186" t="s">
        <v>222</v>
      </c>
      <c r="D186" t="s">
        <v>1502</v>
      </c>
      <c r="E186" t="s">
        <v>1521</v>
      </c>
    </row>
    <row r="187" spans="1:5">
      <c r="A187" t="s">
        <v>2679</v>
      </c>
      <c r="B187" t="s">
        <v>1416</v>
      </c>
      <c r="C187" t="s">
        <v>1542</v>
      </c>
      <c r="D187" t="s">
        <v>1502</v>
      </c>
      <c r="E187" t="s">
        <v>1544</v>
      </c>
    </row>
    <row r="188" spans="1:5">
      <c r="A188" t="s">
        <v>817</v>
      </c>
      <c r="B188" t="s">
        <v>1059</v>
      </c>
      <c r="C188" t="s">
        <v>1551</v>
      </c>
      <c r="D188" t="s">
        <v>1502</v>
      </c>
      <c r="E188" t="s">
        <v>226</v>
      </c>
    </row>
    <row r="189" spans="1:5">
      <c r="A189" t="s">
        <v>3566</v>
      </c>
      <c r="B189" t="s">
        <v>3418</v>
      </c>
      <c r="C189" t="s">
        <v>467</v>
      </c>
      <c r="D189" t="s">
        <v>1502</v>
      </c>
      <c r="E189" t="s">
        <v>1180</v>
      </c>
    </row>
    <row r="190" spans="1:5">
      <c r="A190" t="s">
        <v>5223</v>
      </c>
      <c r="B190" t="s">
        <v>5236</v>
      </c>
      <c r="C190" t="s">
        <v>678</v>
      </c>
      <c r="D190" t="s">
        <v>1502</v>
      </c>
      <c r="E190" t="s">
        <v>812</v>
      </c>
    </row>
    <row r="191" spans="1:5">
      <c r="A191" t="s">
        <v>6548</v>
      </c>
      <c r="B191" t="s">
        <v>5089</v>
      </c>
      <c r="C191" t="s">
        <v>284</v>
      </c>
      <c r="D191" t="s">
        <v>1502</v>
      </c>
      <c r="E191" t="s">
        <v>1554</v>
      </c>
    </row>
    <row r="192" spans="1:5">
      <c r="A192" t="s">
        <v>6549</v>
      </c>
      <c r="B192" t="s">
        <v>4651</v>
      </c>
      <c r="C192" t="s">
        <v>869</v>
      </c>
      <c r="D192" t="s">
        <v>1502</v>
      </c>
      <c r="E192" t="s">
        <v>1518</v>
      </c>
    </row>
    <row r="193" spans="1:5">
      <c r="A193" t="s">
        <v>143</v>
      </c>
      <c r="B193" t="s">
        <v>3246</v>
      </c>
      <c r="C193" t="s">
        <v>1556</v>
      </c>
      <c r="D193" t="s">
        <v>1502</v>
      </c>
      <c r="E193" t="s">
        <v>683</v>
      </c>
    </row>
    <row r="194" spans="1:5">
      <c r="A194" t="s">
        <v>781</v>
      </c>
      <c r="B194" t="s">
        <v>1345</v>
      </c>
      <c r="C194" t="s">
        <v>31</v>
      </c>
      <c r="D194" t="s">
        <v>1502</v>
      </c>
      <c r="E194" t="s">
        <v>859</v>
      </c>
    </row>
    <row r="195" spans="1:5">
      <c r="A195" t="s">
        <v>6550</v>
      </c>
      <c r="B195" t="s">
        <v>5237</v>
      </c>
      <c r="C195" t="s">
        <v>1557</v>
      </c>
      <c r="D195" t="s">
        <v>1502</v>
      </c>
      <c r="E195" t="s">
        <v>588</v>
      </c>
    </row>
    <row r="196" spans="1:5">
      <c r="A196" t="s">
        <v>6551</v>
      </c>
      <c r="B196" t="s">
        <v>5066</v>
      </c>
      <c r="C196" t="s">
        <v>1133</v>
      </c>
      <c r="D196" t="s">
        <v>1502</v>
      </c>
      <c r="E196" t="s">
        <v>1563</v>
      </c>
    </row>
    <row r="197" spans="1:5">
      <c r="A197" t="s">
        <v>6553</v>
      </c>
      <c r="B197" t="s">
        <v>5193</v>
      </c>
      <c r="C197" t="s">
        <v>237</v>
      </c>
      <c r="D197" t="s">
        <v>1502</v>
      </c>
      <c r="E197" t="s">
        <v>1569</v>
      </c>
    </row>
    <row r="198" spans="1:5">
      <c r="A198" t="s">
        <v>4199</v>
      </c>
      <c r="B198" t="s">
        <v>5175</v>
      </c>
      <c r="C198" t="s">
        <v>1064</v>
      </c>
      <c r="D198" t="s">
        <v>1502</v>
      </c>
      <c r="E198" t="s">
        <v>883</v>
      </c>
    </row>
    <row r="199" spans="1:5">
      <c r="A199" t="s">
        <v>119</v>
      </c>
      <c r="B199" t="s">
        <v>5238</v>
      </c>
      <c r="C199" t="s">
        <v>1570</v>
      </c>
      <c r="D199" t="s">
        <v>1502</v>
      </c>
      <c r="E199" t="s">
        <v>1580</v>
      </c>
    </row>
    <row r="200" spans="1:5">
      <c r="A200" t="s">
        <v>6555</v>
      </c>
      <c r="B200" t="s">
        <v>5239</v>
      </c>
      <c r="C200" t="s">
        <v>1582</v>
      </c>
      <c r="D200" t="s">
        <v>1502</v>
      </c>
      <c r="E200" t="s">
        <v>1507</v>
      </c>
    </row>
    <row r="201" spans="1:5">
      <c r="A201" t="s">
        <v>2010</v>
      </c>
      <c r="B201" t="s">
        <v>4881</v>
      </c>
      <c r="C201" t="s">
        <v>1306</v>
      </c>
      <c r="D201" t="s">
        <v>1502</v>
      </c>
      <c r="E201" t="s">
        <v>1131</v>
      </c>
    </row>
    <row r="202" spans="1:5">
      <c r="A202" t="s">
        <v>5001</v>
      </c>
      <c r="B202" t="s">
        <v>3255</v>
      </c>
      <c r="C202" t="s">
        <v>1587</v>
      </c>
      <c r="D202" t="s">
        <v>1502</v>
      </c>
      <c r="E202" t="s">
        <v>1368</v>
      </c>
    </row>
    <row r="203" spans="1:5">
      <c r="A203" t="s">
        <v>6556</v>
      </c>
      <c r="B203" t="s">
        <v>5240</v>
      </c>
      <c r="C203" t="s">
        <v>1478</v>
      </c>
      <c r="D203" t="s">
        <v>1502</v>
      </c>
      <c r="E203" t="s">
        <v>1588</v>
      </c>
    </row>
    <row r="204" spans="1:5">
      <c r="A204" t="s">
        <v>5136</v>
      </c>
      <c r="B204" t="s">
        <v>764</v>
      </c>
      <c r="C204" t="s">
        <v>1501</v>
      </c>
      <c r="D204" t="s">
        <v>1502</v>
      </c>
      <c r="E204" t="s">
        <v>75</v>
      </c>
    </row>
    <row r="205" spans="1:5">
      <c r="A205" t="s">
        <v>6557</v>
      </c>
      <c r="B205" t="s">
        <v>5241</v>
      </c>
      <c r="C205" t="s">
        <v>1591</v>
      </c>
      <c r="D205" t="s">
        <v>1502</v>
      </c>
      <c r="E205" t="s">
        <v>660</v>
      </c>
    </row>
    <row r="206" spans="1:5">
      <c r="A206" t="s">
        <v>5057</v>
      </c>
      <c r="B206" t="s">
        <v>5242</v>
      </c>
      <c r="C206" t="s">
        <v>1595</v>
      </c>
      <c r="D206" t="s">
        <v>1502</v>
      </c>
      <c r="E206" t="s">
        <v>1598</v>
      </c>
    </row>
    <row r="207" spans="1:5">
      <c r="A207" t="s">
        <v>6558</v>
      </c>
      <c r="B207" t="s">
        <v>5244</v>
      </c>
      <c r="C207" t="s">
        <v>395</v>
      </c>
      <c r="D207" t="s">
        <v>1502</v>
      </c>
      <c r="E207" t="s">
        <v>1602</v>
      </c>
    </row>
    <row r="208" spans="1:5">
      <c r="A208" t="s">
        <v>6559</v>
      </c>
      <c r="B208" t="s">
        <v>4246</v>
      </c>
      <c r="C208" t="s">
        <v>782</v>
      </c>
      <c r="D208" t="s">
        <v>1502</v>
      </c>
      <c r="E208" t="s">
        <v>264</v>
      </c>
    </row>
    <row r="209" spans="1:5">
      <c r="A209" t="s">
        <v>4270</v>
      </c>
      <c r="B209" t="s">
        <v>5245</v>
      </c>
      <c r="C209" t="s">
        <v>1516</v>
      </c>
      <c r="D209" t="s">
        <v>1502</v>
      </c>
      <c r="E209" t="s">
        <v>844</v>
      </c>
    </row>
    <row r="210" spans="1:5">
      <c r="A210" t="s">
        <v>3030</v>
      </c>
      <c r="B210" t="s">
        <v>5246</v>
      </c>
      <c r="C210" t="s">
        <v>1604</v>
      </c>
      <c r="D210" t="s">
        <v>1502</v>
      </c>
      <c r="E210" t="s">
        <v>1606</v>
      </c>
    </row>
    <row r="211" spans="1:5">
      <c r="A211" t="s">
        <v>6560</v>
      </c>
      <c r="B211" t="s">
        <v>4552</v>
      </c>
      <c r="C211" t="s">
        <v>573</v>
      </c>
      <c r="D211" t="s">
        <v>1502</v>
      </c>
      <c r="E211" t="s">
        <v>132</v>
      </c>
    </row>
    <row r="212" spans="1:5">
      <c r="A212" t="s">
        <v>6561</v>
      </c>
      <c r="B212" t="s">
        <v>5248</v>
      </c>
      <c r="C212" t="s">
        <v>1607</v>
      </c>
      <c r="D212" t="s">
        <v>1502</v>
      </c>
      <c r="E212" t="s">
        <v>1070</v>
      </c>
    </row>
    <row r="213" spans="1:5">
      <c r="A213" t="s">
        <v>6562</v>
      </c>
      <c r="B213" t="s">
        <v>3489</v>
      </c>
      <c r="C213" t="s">
        <v>476</v>
      </c>
      <c r="D213" t="s">
        <v>1502</v>
      </c>
      <c r="E213" t="s">
        <v>109</v>
      </c>
    </row>
    <row r="214" spans="1:5">
      <c r="A214" t="s">
        <v>414</v>
      </c>
      <c r="B214" t="s">
        <v>4275</v>
      </c>
      <c r="C214" t="s">
        <v>669</v>
      </c>
      <c r="D214" t="s">
        <v>1502</v>
      </c>
      <c r="E214" t="s">
        <v>637</v>
      </c>
    </row>
    <row r="215" spans="1:5">
      <c r="A215" t="s">
        <v>2607</v>
      </c>
      <c r="B215" t="s">
        <v>5249</v>
      </c>
      <c r="C215" t="s">
        <v>1618</v>
      </c>
      <c r="D215" t="s">
        <v>1502</v>
      </c>
      <c r="E215" t="s">
        <v>205</v>
      </c>
    </row>
    <row r="216" spans="1:5">
      <c r="A216" t="s">
        <v>261</v>
      </c>
      <c r="B216" t="s">
        <v>5250</v>
      </c>
      <c r="C216" t="s">
        <v>1623</v>
      </c>
      <c r="D216" t="s">
        <v>1502</v>
      </c>
      <c r="E216" t="s">
        <v>1626</v>
      </c>
    </row>
    <row r="217" spans="1:5">
      <c r="A217" t="s">
        <v>2119</v>
      </c>
      <c r="B217" t="s">
        <v>2964</v>
      </c>
      <c r="C217" t="s">
        <v>341</v>
      </c>
      <c r="D217" t="s">
        <v>1502</v>
      </c>
      <c r="E217" t="s">
        <v>1627</v>
      </c>
    </row>
    <row r="218" spans="1:5">
      <c r="A218" t="s">
        <v>2506</v>
      </c>
      <c r="B218" t="s">
        <v>5251</v>
      </c>
      <c r="C218" t="s">
        <v>907</v>
      </c>
      <c r="D218" t="s">
        <v>1502</v>
      </c>
      <c r="E218" t="s">
        <v>244</v>
      </c>
    </row>
    <row r="219" spans="1:5">
      <c r="A219" t="s">
        <v>6563</v>
      </c>
      <c r="B219" t="s">
        <v>2719</v>
      </c>
      <c r="C219" t="s">
        <v>16</v>
      </c>
      <c r="D219" t="s">
        <v>1502</v>
      </c>
      <c r="E219" t="s">
        <v>884</v>
      </c>
    </row>
    <row r="220" spans="1:5">
      <c r="A220" t="s">
        <v>6564</v>
      </c>
      <c r="B220" t="s">
        <v>2225</v>
      </c>
      <c r="C220" t="s">
        <v>1631</v>
      </c>
      <c r="D220" t="s">
        <v>1502</v>
      </c>
      <c r="E220" t="s">
        <v>1633</v>
      </c>
    </row>
    <row r="221" spans="1:5">
      <c r="A221" t="s">
        <v>6566</v>
      </c>
      <c r="B221" t="s">
        <v>3003</v>
      </c>
      <c r="C221" t="s">
        <v>1215</v>
      </c>
      <c r="D221" t="s">
        <v>1502</v>
      </c>
      <c r="E221" t="s">
        <v>1637</v>
      </c>
    </row>
    <row r="222" spans="1:5">
      <c r="A222" t="s">
        <v>299</v>
      </c>
      <c r="B222" t="s">
        <v>2386</v>
      </c>
      <c r="C222" t="s">
        <v>1641</v>
      </c>
      <c r="D222" t="s">
        <v>1502</v>
      </c>
      <c r="E222" t="s">
        <v>886</v>
      </c>
    </row>
    <row r="223" spans="1:5">
      <c r="A223" t="s">
        <v>1650</v>
      </c>
      <c r="B223" t="s">
        <v>7384</v>
      </c>
      <c r="C223" t="s">
        <v>6367</v>
      </c>
      <c r="D223" t="s">
        <v>1650</v>
      </c>
    </row>
    <row r="224" spans="1:5">
      <c r="A224" t="s">
        <v>2265</v>
      </c>
      <c r="B224" t="s">
        <v>409</v>
      </c>
      <c r="C224" t="s">
        <v>1648</v>
      </c>
      <c r="D224" t="s">
        <v>1650</v>
      </c>
      <c r="E224" t="s">
        <v>1653</v>
      </c>
    </row>
    <row r="225" spans="1:5">
      <c r="A225" t="s">
        <v>4284</v>
      </c>
      <c r="B225" t="s">
        <v>1703</v>
      </c>
      <c r="C225" t="s">
        <v>1654</v>
      </c>
      <c r="D225" t="s">
        <v>1650</v>
      </c>
      <c r="E225" t="s">
        <v>882</v>
      </c>
    </row>
    <row r="226" spans="1:5">
      <c r="A226" t="s">
        <v>6567</v>
      </c>
      <c r="B226" t="s">
        <v>5021</v>
      </c>
      <c r="C226" t="s">
        <v>955</v>
      </c>
      <c r="D226" t="s">
        <v>1650</v>
      </c>
      <c r="E226" t="s">
        <v>1463</v>
      </c>
    </row>
    <row r="227" spans="1:5">
      <c r="A227" t="s">
        <v>6569</v>
      </c>
      <c r="B227" t="s">
        <v>5252</v>
      </c>
      <c r="C227" t="s">
        <v>1660</v>
      </c>
      <c r="D227" t="s">
        <v>1650</v>
      </c>
      <c r="E227" t="s">
        <v>1664</v>
      </c>
    </row>
    <row r="228" spans="1:5">
      <c r="A228" t="s">
        <v>6156</v>
      </c>
      <c r="B228" t="s">
        <v>3518</v>
      </c>
      <c r="C228" t="s">
        <v>1395</v>
      </c>
      <c r="D228" t="s">
        <v>1650</v>
      </c>
      <c r="E228" t="s">
        <v>1583</v>
      </c>
    </row>
    <row r="229" spans="1:5">
      <c r="A229" t="s">
        <v>6570</v>
      </c>
      <c r="B229" t="s">
        <v>5254</v>
      </c>
      <c r="C229" t="s">
        <v>1667</v>
      </c>
      <c r="D229" t="s">
        <v>1650</v>
      </c>
      <c r="E229" t="s">
        <v>398</v>
      </c>
    </row>
    <row r="230" spans="1:5">
      <c r="A230" t="s">
        <v>2467</v>
      </c>
      <c r="B230" t="s">
        <v>649</v>
      </c>
      <c r="C230" t="s">
        <v>266</v>
      </c>
      <c r="D230" t="s">
        <v>1650</v>
      </c>
      <c r="E230" t="s">
        <v>1673</v>
      </c>
    </row>
    <row r="231" spans="1:5">
      <c r="A231" t="s">
        <v>2028</v>
      </c>
      <c r="B231" t="s">
        <v>227</v>
      </c>
      <c r="C231" t="s">
        <v>728</v>
      </c>
      <c r="D231" t="s">
        <v>1650</v>
      </c>
      <c r="E231" t="s">
        <v>1677</v>
      </c>
    </row>
    <row r="232" spans="1:5">
      <c r="A232" t="s">
        <v>6571</v>
      </c>
      <c r="B232" t="s">
        <v>4276</v>
      </c>
      <c r="C232" t="s">
        <v>1679</v>
      </c>
      <c r="D232" t="s">
        <v>1650</v>
      </c>
      <c r="E232" t="s">
        <v>1682</v>
      </c>
    </row>
    <row r="233" spans="1:5">
      <c r="A233" t="s">
        <v>6572</v>
      </c>
      <c r="B233" t="s">
        <v>863</v>
      </c>
      <c r="C233" t="s">
        <v>961</v>
      </c>
      <c r="D233" t="s">
        <v>1650</v>
      </c>
      <c r="E233" t="s">
        <v>217</v>
      </c>
    </row>
    <row r="234" spans="1:5">
      <c r="A234" t="s">
        <v>6573</v>
      </c>
      <c r="B234" t="s">
        <v>5255</v>
      </c>
      <c r="C234" t="s">
        <v>1686</v>
      </c>
      <c r="D234" t="s">
        <v>1650</v>
      </c>
      <c r="E234" t="s">
        <v>1688</v>
      </c>
    </row>
    <row r="235" spans="1:5">
      <c r="A235" t="s">
        <v>1838</v>
      </c>
      <c r="B235" t="s">
        <v>2226</v>
      </c>
      <c r="C235" t="s">
        <v>1690</v>
      </c>
      <c r="D235" t="s">
        <v>1650</v>
      </c>
      <c r="E235" t="s">
        <v>1692</v>
      </c>
    </row>
    <row r="236" spans="1:5">
      <c r="A236" t="s">
        <v>4027</v>
      </c>
      <c r="B236" t="s">
        <v>5257</v>
      </c>
      <c r="C236" t="s">
        <v>1698</v>
      </c>
      <c r="D236" t="s">
        <v>1650</v>
      </c>
      <c r="E236" t="s">
        <v>1700</v>
      </c>
    </row>
    <row r="237" spans="1:5">
      <c r="A237" t="s">
        <v>6574</v>
      </c>
      <c r="B237" t="s">
        <v>1407</v>
      </c>
      <c r="C237" t="s">
        <v>3913</v>
      </c>
      <c r="D237" t="s">
        <v>1650</v>
      </c>
      <c r="E237" t="s">
        <v>5904</v>
      </c>
    </row>
    <row r="238" spans="1:5">
      <c r="A238" t="s">
        <v>6575</v>
      </c>
      <c r="B238" t="s">
        <v>3565</v>
      </c>
      <c r="C238" t="s">
        <v>1706</v>
      </c>
      <c r="D238" t="s">
        <v>1650</v>
      </c>
      <c r="E238" t="s">
        <v>1707</v>
      </c>
    </row>
    <row r="239" spans="1:5">
      <c r="A239" t="s">
        <v>6576</v>
      </c>
      <c r="B239" t="s">
        <v>5260</v>
      </c>
      <c r="C239" t="s">
        <v>96</v>
      </c>
      <c r="D239" t="s">
        <v>1650</v>
      </c>
      <c r="E239" t="s">
        <v>192</v>
      </c>
    </row>
    <row r="240" spans="1:5">
      <c r="A240" t="s">
        <v>6578</v>
      </c>
      <c r="B240" t="s">
        <v>3986</v>
      </c>
      <c r="C240" t="s">
        <v>90</v>
      </c>
      <c r="D240" t="s">
        <v>1650</v>
      </c>
      <c r="E240" t="s">
        <v>1708</v>
      </c>
    </row>
    <row r="241" spans="1:5">
      <c r="A241" t="s">
        <v>4902</v>
      </c>
      <c r="B241" t="s">
        <v>5261</v>
      </c>
      <c r="C241" t="s">
        <v>1357</v>
      </c>
      <c r="D241" t="s">
        <v>1650</v>
      </c>
      <c r="E241" t="s">
        <v>1712</v>
      </c>
    </row>
    <row r="242" spans="1:5">
      <c r="A242" t="s">
        <v>6579</v>
      </c>
      <c r="B242" t="s">
        <v>459</v>
      </c>
      <c r="C242" t="s">
        <v>1670</v>
      </c>
      <c r="D242" t="s">
        <v>1650</v>
      </c>
      <c r="E242" t="s">
        <v>1552</v>
      </c>
    </row>
    <row r="243" spans="1:5">
      <c r="A243" t="s">
        <v>1264</v>
      </c>
      <c r="B243" t="s">
        <v>5262</v>
      </c>
      <c r="C243" t="s">
        <v>1719</v>
      </c>
      <c r="D243" t="s">
        <v>1650</v>
      </c>
      <c r="E243" t="s">
        <v>1724</v>
      </c>
    </row>
    <row r="244" spans="1:5">
      <c r="A244" t="s">
        <v>4423</v>
      </c>
      <c r="B244" t="s">
        <v>5263</v>
      </c>
      <c r="C244" t="s">
        <v>1085</v>
      </c>
      <c r="D244" t="s">
        <v>1650</v>
      </c>
      <c r="E244" t="s">
        <v>900</v>
      </c>
    </row>
    <row r="245" spans="1:5">
      <c r="A245" t="s">
        <v>6580</v>
      </c>
      <c r="B245" t="s">
        <v>5264</v>
      </c>
      <c r="C245" t="s">
        <v>1726</v>
      </c>
      <c r="D245" t="s">
        <v>1650</v>
      </c>
      <c r="E245" t="s">
        <v>1735</v>
      </c>
    </row>
    <row r="246" spans="1:5">
      <c r="A246" t="s">
        <v>4982</v>
      </c>
      <c r="B246" t="s">
        <v>5265</v>
      </c>
      <c r="C246" t="s">
        <v>1741</v>
      </c>
      <c r="D246" t="s">
        <v>1650</v>
      </c>
      <c r="E246" t="s">
        <v>1742</v>
      </c>
    </row>
    <row r="247" spans="1:5">
      <c r="A247" t="s">
        <v>2395</v>
      </c>
      <c r="B247" t="s">
        <v>5052</v>
      </c>
      <c r="C247" t="s">
        <v>108</v>
      </c>
      <c r="D247" t="s">
        <v>1650</v>
      </c>
      <c r="E247" t="s">
        <v>32</v>
      </c>
    </row>
    <row r="248" spans="1:5">
      <c r="A248" t="s">
        <v>1888</v>
      </c>
      <c r="B248" t="s">
        <v>2096</v>
      </c>
      <c r="C248" t="s">
        <v>440</v>
      </c>
      <c r="D248" t="s">
        <v>1650</v>
      </c>
      <c r="E248" t="s">
        <v>221</v>
      </c>
    </row>
    <row r="249" spans="1:5">
      <c r="A249" t="s">
        <v>6582</v>
      </c>
      <c r="B249" t="s">
        <v>4662</v>
      </c>
      <c r="C249" t="s">
        <v>1748</v>
      </c>
      <c r="D249" t="s">
        <v>1650</v>
      </c>
      <c r="E249" t="s">
        <v>1033</v>
      </c>
    </row>
    <row r="250" spans="1:5">
      <c r="A250" t="s">
        <v>6583</v>
      </c>
      <c r="B250" t="s">
        <v>161</v>
      </c>
      <c r="C250" t="s">
        <v>1750</v>
      </c>
      <c r="D250" t="s">
        <v>1650</v>
      </c>
      <c r="E250" t="s">
        <v>1754</v>
      </c>
    </row>
    <row r="251" spans="1:5">
      <c r="A251" t="s">
        <v>1063</v>
      </c>
      <c r="B251" t="s">
        <v>4908</v>
      </c>
      <c r="C251" t="s">
        <v>1757</v>
      </c>
      <c r="D251" t="s">
        <v>1650</v>
      </c>
      <c r="E251" t="s">
        <v>1546</v>
      </c>
    </row>
    <row r="252" spans="1:5">
      <c r="A252" t="s">
        <v>6584</v>
      </c>
      <c r="B252" t="s">
        <v>5266</v>
      </c>
      <c r="C252" t="s">
        <v>1758</v>
      </c>
      <c r="D252" t="s">
        <v>1650</v>
      </c>
      <c r="E252" t="s">
        <v>1151</v>
      </c>
    </row>
    <row r="253" spans="1:5">
      <c r="A253" t="s">
        <v>6585</v>
      </c>
      <c r="B253" t="s">
        <v>5022</v>
      </c>
      <c r="C253" t="s">
        <v>1600</v>
      </c>
      <c r="D253" t="s">
        <v>1650</v>
      </c>
      <c r="E253" t="s">
        <v>270</v>
      </c>
    </row>
    <row r="254" spans="1:5">
      <c r="A254" t="s">
        <v>475</v>
      </c>
      <c r="B254" t="s">
        <v>5267</v>
      </c>
      <c r="C254" t="s">
        <v>763</v>
      </c>
      <c r="D254" t="s">
        <v>1650</v>
      </c>
      <c r="E254" t="s">
        <v>1760</v>
      </c>
    </row>
    <row r="255" spans="1:5">
      <c r="A255" t="s">
        <v>6586</v>
      </c>
      <c r="B255" t="s">
        <v>5268</v>
      </c>
      <c r="C255" t="s">
        <v>1761</v>
      </c>
      <c r="D255" t="s">
        <v>1650</v>
      </c>
      <c r="E255" t="s">
        <v>860</v>
      </c>
    </row>
    <row r="256" spans="1:5">
      <c r="A256" t="s">
        <v>2057</v>
      </c>
      <c r="B256" t="s">
        <v>5271</v>
      </c>
      <c r="C256" t="s">
        <v>1762</v>
      </c>
      <c r="D256" t="s">
        <v>1650</v>
      </c>
      <c r="E256" t="s">
        <v>1764</v>
      </c>
    </row>
    <row r="257" spans="1:5">
      <c r="A257" t="s">
        <v>351</v>
      </c>
      <c r="B257" t="s">
        <v>7386</v>
      </c>
      <c r="C257" t="s">
        <v>1867</v>
      </c>
      <c r="D257" t="s">
        <v>351</v>
      </c>
    </row>
    <row r="258" spans="1:5">
      <c r="A258" t="s">
        <v>6587</v>
      </c>
      <c r="B258" t="s">
        <v>575</v>
      </c>
      <c r="C258" t="s">
        <v>252</v>
      </c>
      <c r="D258" t="s">
        <v>351</v>
      </c>
      <c r="E258" t="s">
        <v>1766</v>
      </c>
    </row>
    <row r="259" spans="1:5">
      <c r="A259" t="s">
        <v>6588</v>
      </c>
      <c r="B259" t="s">
        <v>4940</v>
      </c>
      <c r="C259" t="s">
        <v>1769</v>
      </c>
      <c r="D259" t="s">
        <v>351</v>
      </c>
      <c r="E259" t="s">
        <v>1770</v>
      </c>
    </row>
    <row r="260" spans="1:5">
      <c r="A260" t="s">
        <v>340</v>
      </c>
      <c r="B260" t="s">
        <v>5273</v>
      </c>
      <c r="C260" t="s">
        <v>920</v>
      </c>
      <c r="D260" t="s">
        <v>351</v>
      </c>
      <c r="E260" t="s">
        <v>1584</v>
      </c>
    </row>
    <row r="261" spans="1:5">
      <c r="A261" t="s">
        <v>6589</v>
      </c>
      <c r="B261" t="s">
        <v>639</v>
      </c>
      <c r="C261" t="s">
        <v>1773</v>
      </c>
      <c r="D261" t="s">
        <v>351</v>
      </c>
      <c r="E261" t="s">
        <v>1775</v>
      </c>
    </row>
    <row r="262" spans="1:5">
      <c r="A262" t="s">
        <v>2473</v>
      </c>
      <c r="B262" t="s">
        <v>5276</v>
      </c>
      <c r="C262" t="s">
        <v>1779</v>
      </c>
      <c r="D262" t="s">
        <v>351</v>
      </c>
      <c r="E262" t="s">
        <v>1780</v>
      </c>
    </row>
    <row r="263" spans="1:5">
      <c r="A263" t="s">
        <v>6591</v>
      </c>
      <c r="B263" t="s">
        <v>4672</v>
      </c>
      <c r="C263" t="s">
        <v>1789</v>
      </c>
      <c r="D263" t="s">
        <v>351</v>
      </c>
      <c r="E263" t="s">
        <v>1792</v>
      </c>
    </row>
    <row r="264" spans="1:5">
      <c r="A264" t="s">
        <v>5272</v>
      </c>
      <c r="B264" t="s">
        <v>5277</v>
      </c>
      <c r="C264" t="s">
        <v>1793</v>
      </c>
      <c r="D264" t="s">
        <v>351</v>
      </c>
      <c r="E264" t="s">
        <v>1038</v>
      </c>
    </row>
    <row r="265" spans="1:5">
      <c r="A265" t="s">
        <v>5994</v>
      </c>
      <c r="B265" t="s">
        <v>5278</v>
      </c>
      <c r="C265" t="s">
        <v>1794</v>
      </c>
      <c r="D265" t="s">
        <v>351</v>
      </c>
      <c r="E265" t="s">
        <v>1799</v>
      </c>
    </row>
    <row r="266" spans="1:5">
      <c r="A266" t="s">
        <v>1130</v>
      </c>
      <c r="B266" t="s">
        <v>4300</v>
      </c>
      <c r="C266" t="s">
        <v>1802</v>
      </c>
      <c r="D266" t="s">
        <v>351</v>
      </c>
      <c r="E266" t="s">
        <v>939</v>
      </c>
    </row>
    <row r="267" spans="1:5">
      <c r="A267" t="s">
        <v>6592</v>
      </c>
      <c r="B267" t="s">
        <v>5279</v>
      </c>
      <c r="C267" t="s">
        <v>1804</v>
      </c>
      <c r="D267" t="s">
        <v>351</v>
      </c>
      <c r="E267" t="s">
        <v>1522</v>
      </c>
    </row>
    <row r="268" spans="1:5">
      <c r="A268" t="s">
        <v>6593</v>
      </c>
      <c r="B268" t="s">
        <v>5280</v>
      </c>
      <c r="C268" t="s">
        <v>1805</v>
      </c>
      <c r="D268" t="s">
        <v>351</v>
      </c>
      <c r="E268" t="s">
        <v>1810</v>
      </c>
    </row>
    <row r="269" spans="1:5">
      <c r="A269" t="s">
        <v>6430</v>
      </c>
      <c r="B269" t="s">
        <v>1273</v>
      </c>
      <c r="C269" t="s">
        <v>912</v>
      </c>
      <c r="D269" t="s">
        <v>351</v>
      </c>
      <c r="E269" t="s">
        <v>774</v>
      </c>
    </row>
    <row r="270" spans="1:5">
      <c r="A270" t="s">
        <v>6594</v>
      </c>
      <c r="B270" t="s">
        <v>5028</v>
      </c>
      <c r="C270" t="s">
        <v>815</v>
      </c>
      <c r="D270" t="s">
        <v>351</v>
      </c>
      <c r="E270" t="s">
        <v>1821</v>
      </c>
    </row>
    <row r="271" spans="1:5">
      <c r="A271" t="s">
        <v>162</v>
      </c>
      <c r="B271" t="s">
        <v>5281</v>
      </c>
      <c r="C271" t="s">
        <v>2163</v>
      </c>
      <c r="D271" t="s">
        <v>351</v>
      </c>
      <c r="E271" t="s">
        <v>1486</v>
      </c>
    </row>
    <row r="272" spans="1:5">
      <c r="A272" t="s">
        <v>6595</v>
      </c>
      <c r="B272" t="s">
        <v>2398</v>
      </c>
      <c r="C272" t="s">
        <v>1825</v>
      </c>
      <c r="D272" t="s">
        <v>351</v>
      </c>
      <c r="E272" t="s">
        <v>1009</v>
      </c>
    </row>
    <row r="273" spans="1:5">
      <c r="A273" t="s">
        <v>5576</v>
      </c>
      <c r="B273" t="s">
        <v>1441</v>
      </c>
      <c r="C273" t="s">
        <v>1832</v>
      </c>
      <c r="D273" t="s">
        <v>351</v>
      </c>
      <c r="E273" t="s">
        <v>1833</v>
      </c>
    </row>
    <row r="274" spans="1:5">
      <c r="A274" t="s">
        <v>6596</v>
      </c>
      <c r="B274" t="s">
        <v>5284</v>
      </c>
      <c r="C274" t="s">
        <v>1835</v>
      </c>
      <c r="D274" t="s">
        <v>351</v>
      </c>
      <c r="E274" t="s">
        <v>1843</v>
      </c>
    </row>
    <row r="275" spans="1:5">
      <c r="A275" t="s">
        <v>3353</v>
      </c>
      <c r="B275" t="s">
        <v>5286</v>
      </c>
      <c r="C275" t="s">
        <v>1844</v>
      </c>
      <c r="D275" t="s">
        <v>351</v>
      </c>
      <c r="E275" t="s">
        <v>1847</v>
      </c>
    </row>
    <row r="276" spans="1:5">
      <c r="A276" t="s">
        <v>1425</v>
      </c>
      <c r="B276" t="s">
        <v>2365</v>
      </c>
      <c r="C276" t="s">
        <v>1851</v>
      </c>
      <c r="D276" t="s">
        <v>351</v>
      </c>
      <c r="E276" t="s">
        <v>1853</v>
      </c>
    </row>
    <row r="277" spans="1:5">
      <c r="A277" t="s">
        <v>6597</v>
      </c>
      <c r="B277" t="s">
        <v>2684</v>
      </c>
      <c r="C277" t="s">
        <v>1445</v>
      </c>
      <c r="D277" t="s">
        <v>351</v>
      </c>
      <c r="E277" t="s">
        <v>1861</v>
      </c>
    </row>
    <row r="278" spans="1:5">
      <c r="A278" t="s">
        <v>2170</v>
      </c>
      <c r="B278" t="s">
        <v>4660</v>
      </c>
      <c r="C278" t="s">
        <v>1862</v>
      </c>
      <c r="D278" t="s">
        <v>351</v>
      </c>
      <c r="E278" t="s">
        <v>1865</v>
      </c>
    </row>
    <row r="279" spans="1:5">
      <c r="A279" t="s">
        <v>6599</v>
      </c>
      <c r="B279" t="s">
        <v>3072</v>
      </c>
      <c r="C279" t="s">
        <v>1661</v>
      </c>
      <c r="D279" t="s">
        <v>351</v>
      </c>
      <c r="E279" t="s">
        <v>1868</v>
      </c>
    </row>
    <row r="280" spans="1:5">
      <c r="A280" t="s">
        <v>4248</v>
      </c>
      <c r="B280" t="s">
        <v>5289</v>
      </c>
      <c r="C280" t="s">
        <v>1872</v>
      </c>
      <c r="D280" t="s">
        <v>351</v>
      </c>
      <c r="E280" t="s">
        <v>1243</v>
      </c>
    </row>
    <row r="281" spans="1:5">
      <c r="A281" t="s">
        <v>2018</v>
      </c>
      <c r="B281" t="s">
        <v>1524</v>
      </c>
      <c r="C281" t="s">
        <v>1873</v>
      </c>
      <c r="D281" t="s">
        <v>351</v>
      </c>
      <c r="E281" t="s">
        <v>458</v>
      </c>
    </row>
    <row r="282" spans="1:5">
      <c r="A282" t="s">
        <v>4130</v>
      </c>
      <c r="B282" t="s">
        <v>4536</v>
      </c>
      <c r="C282" t="s">
        <v>386</v>
      </c>
      <c r="D282" t="s">
        <v>351</v>
      </c>
      <c r="E282" t="s">
        <v>1881</v>
      </c>
    </row>
    <row r="283" spans="1:5">
      <c r="A283" t="s">
        <v>4337</v>
      </c>
      <c r="B283" t="s">
        <v>5290</v>
      </c>
      <c r="C283" t="s">
        <v>42</v>
      </c>
      <c r="D283" t="s">
        <v>351</v>
      </c>
      <c r="E283" t="s">
        <v>827</v>
      </c>
    </row>
    <row r="284" spans="1:5">
      <c r="A284" t="s">
        <v>3455</v>
      </c>
      <c r="B284" t="s">
        <v>1824</v>
      </c>
      <c r="C284" t="s">
        <v>1717</v>
      </c>
      <c r="D284" t="s">
        <v>351</v>
      </c>
      <c r="E284" t="s">
        <v>1883</v>
      </c>
    </row>
    <row r="285" spans="1:5">
      <c r="A285" t="s">
        <v>1986</v>
      </c>
      <c r="B285" t="s">
        <v>3751</v>
      </c>
      <c r="C285" t="s">
        <v>1886</v>
      </c>
      <c r="D285" t="s">
        <v>351</v>
      </c>
      <c r="E285" t="s">
        <v>1890</v>
      </c>
    </row>
    <row r="286" spans="1:5">
      <c r="A286" t="s">
        <v>6600</v>
      </c>
      <c r="B286" t="s">
        <v>1669</v>
      </c>
      <c r="C286" t="s">
        <v>1161</v>
      </c>
      <c r="D286" t="s">
        <v>351</v>
      </c>
      <c r="E286" t="s">
        <v>1892</v>
      </c>
    </row>
    <row r="287" spans="1:5">
      <c r="A287" t="s">
        <v>5617</v>
      </c>
      <c r="B287" t="s">
        <v>3833</v>
      </c>
      <c r="C287" t="s">
        <v>254</v>
      </c>
      <c r="D287" t="s">
        <v>351</v>
      </c>
      <c r="E287" t="s">
        <v>1622</v>
      </c>
    </row>
    <row r="288" spans="1:5">
      <c r="A288" t="s">
        <v>6601</v>
      </c>
      <c r="B288" t="s">
        <v>3338</v>
      </c>
      <c r="C288" t="s">
        <v>1896</v>
      </c>
      <c r="D288" t="s">
        <v>351</v>
      </c>
      <c r="E288" t="s">
        <v>1385</v>
      </c>
    </row>
    <row r="289" spans="1:5">
      <c r="A289" t="s">
        <v>6602</v>
      </c>
      <c r="B289" t="s">
        <v>4119</v>
      </c>
      <c r="C289" t="s">
        <v>1899</v>
      </c>
      <c r="D289" t="s">
        <v>351</v>
      </c>
      <c r="E289" t="s">
        <v>1902</v>
      </c>
    </row>
    <row r="290" spans="1:5">
      <c r="A290" t="s">
        <v>1916</v>
      </c>
      <c r="B290" t="s">
        <v>4083</v>
      </c>
      <c r="C290" t="s">
        <v>1906</v>
      </c>
      <c r="D290" t="s">
        <v>351</v>
      </c>
      <c r="E290" t="s">
        <v>1910</v>
      </c>
    </row>
    <row r="291" spans="1:5">
      <c r="A291" t="s">
        <v>6603</v>
      </c>
      <c r="B291" t="s">
        <v>4871</v>
      </c>
      <c r="C291" t="s">
        <v>1912</v>
      </c>
      <c r="D291" t="s">
        <v>351</v>
      </c>
      <c r="E291" t="s">
        <v>1803</v>
      </c>
    </row>
    <row r="292" spans="1:5">
      <c r="A292" t="s">
        <v>6605</v>
      </c>
      <c r="B292" t="s">
        <v>2802</v>
      </c>
      <c r="C292" t="s">
        <v>690</v>
      </c>
      <c r="D292" t="s">
        <v>351</v>
      </c>
      <c r="E292" t="s">
        <v>1921</v>
      </c>
    </row>
    <row r="293" spans="1:5">
      <c r="A293" t="s">
        <v>1940</v>
      </c>
      <c r="B293" t="s">
        <v>7387</v>
      </c>
      <c r="C293" t="s">
        <v>6369</v>
      </c>
      <c r="D293" t="s">
        <v>1940</v>
      </c>
    </row>
    <row r="294" spans="1:5">
      <c r="A294" t="s">
        <v>6606</v>
      </c>
      <c r="B294" t="s">
        <v>3779</v>
      </c>
      <c r="C294" t="s">
        <v>1935</v>
      </c>
      <c r="D294" t="s">
        <v>1940</v>
      </c>
      <c r="E294" t="s">
        <v>1592</v>
      </c>
    </row>
    <row r="295" spans="1:5">
      <c r="A295" t="s">
        <v>6607</v>
      </c>
      <c r="B295" t="s">
        <v>1723</v>
      </c>
      <c r="C295" t="s">
        <v>1944</v>
      </c>
      <c r="D295" t="s">
        <v>1940</v>
      </c>
      <c r="E295" t="s">
        <v>1948</v>
      </c>
    </row>
    <row r="296" spans="1:5">
      <c r="A296" t="s">
        <v>6608</v>
      </c>
      <c r="B296" t="s">
        <v>429</v>
      </c>
      <c r="C296" t="s">
        <v>1953</v>
      </c>
      <c r="D296" t="s">
        <v>1940</v>
      </c>
      <c r="E296" t="s">
        <v>1328</v>
      </c>
    </row>
    <row r="297" spans="1:5">
      <c r="A297" t="s">
        <v>6609</v>
      </c>
      <c r="B297" t="s">
        <v>3350</v>
      </c>
      <c r="C297" t="s">
        <v>913</v>
      </c>
      <c r="D297" t="s">
        <v>1940</v>
      </c>
      <c r="E297" t="s">
        <v>1954</v>
      </c>
    </row>
    <row r="298" spans="1:5">
      <c r="A298" t="s">
        <v>6612</v>
      </c>
      <c r="B298" t="s">
        <v>5291</v>
      </c>
      <c r="C298" t="s">
        <v>1956</v>
      </c>
      <c r="D298" t="s">
        <v>1940</v>
      </c>
      <c r="E298" t="s">
        <v>890</v>
      </c>
    </row>
    <row r="299" spans="1:5">
      <c r="A299" t="s">
        <v>6614</v>
      </c>
      <c r="B299" t="s">
        <v>661</v>
      </c>
      <c r="C299" t="s">
        <v>1963</v>
      </c>
      <c r="D299" t="s">
        <v>1940</v>
      </c>
      <c r="E299" t="s">
        <v>1474</v>
      </c>
    </row>
    <row r="300" spans="1:5">
      <c r="A300" t="s">
        <v>5416</v>
      </c>
      <c r="B300" t="s">
        <v>5292</v>
      </c>
      <c r="C300" t="s">
        <v>1967</v>
      </c>
      <c r="D300" t="s">
        <v>1940</v>
      </c>
      <c r="E300" t="s">
        <v>528</v>
      </c>
    </row>
    <row r="301" spans="1:5">
      <c r="A301" t="s">
        <v>6615</v>
      </c>
      <c r="B301" t="s">
        <v>5293</v>
      </c>
      <c r="C301" t="s">
        <v>1971</v>
      </c>
      <c r="D301" t="s">
        <v>1940</v>
      </c>
      <c r="E301" t="s">
        <v>1076</v>
      </c>
    </row>
    <row r="302" spans="1:5">
      <c r="A302" t="s">
        <v>901</v>
      </c>
      <c r="B302" t="s">
        <v>5294</v>
      </c>
      <c r="C302" t="s">
        <v>1976</v>
      </c>
      <c r="D302" t="s">
        <v>1940</v>
      </c>
      <c r="E302" t="s">
        <v>1979</v>
      </c>
    </row>
    <row r="303" spans="1:5">
      <c r="A303" t="s">
        <v>6616</v>
      </c>
      <c r="B303" t="s">
        <v>5295</v>
      </c>
      <c r="C303" t="s">
        <v>1581</v>
      </c>
      <c r="D303" t="s">
        <v>1940</v>
      </c>
      <c r="E303" t="s">
        <v>1491</v>
      </c>
    </row>
    <row r="304" spans="1:5">
      <c r="A304" t="s">
        <v>6617</v>
      </c>
      <c r="B304" t="s">
        <v>5296</v>
      </c>
      <c r="C304" t="s">
        <v>1981</v>
      </c>
      <c r="D304" t="s">
        <v>1940</v>
      </c>
      <c r="E304" t="s">
        <v>1983</v>
      </c>
    </row>
    <row r="305" spans="1:5">
      <c r="A305" t="s">
        <v>6372</v>
      </c>
      <c r="B305" t="s">
        <v>92</v>
      </c>
      <c r="C305" t="s">
        <v>1920</v>
      </c>
      <c r="D305" t="s">
        <v>1940</v>
      </c>
      <c r="E305" t="s">
        <v>1989</v>
      </c>
    </row>
    <row r="306" spans="1:5">
      <c r="A306" t="s">
        <v>4722</v>
      </c>
      <c r="B306" t="s">
        <v>5297</v>
      </c>
      <c r="C306" t="s">
        <v>1991</v>
      </c>
      <c r="D306" t="s">
        <v>1940</v>
      </c>
      <c r="E306" t="s">
        <v>364</v>
      </c>
    </row>
    <row r="307" spans="1:5">
      <c r="A307" t="s">
        <v>5190</v>
      </c>
      <c r="B307" t="s">
        <v>5300</v>
      </c>
      <c r="C307" t="s">
        <v>1995</v>
      </c>
      <c r="D307" t="s">
        <v>1940</v>
      </c>
      <c r="E307" t="s">
        <v>1997</v>
      </c>
    </row>
    <row r="308" spans="1:5">
      <c r="A308" t="s">
        <v>6618</v>
      </c>
      <c r="B308" t="s">
        <v>269</v>
      </c>
      <c r="C308" t="s">
        <v>1560</v>
      </c>
      <c r="D308" t="s">
        <v>1940</v>
      </c>
      <c r="E308" t="s">
        <v>1720</v>
      </c>
    </row>
    <row r="309" spans="1:5">
      <c r="A309" t="s">
        <v>4939</v>
      </c>
      <c r="B309" t="s">
        <v>3098</v>
      </c>
      <c r="C309" t="s">
        <v>2002</v>
      </c>
      <c r="D309" t="s">
        <v>1940</v>
      </c>
      <c r="E309" t="s">
        <v>2011</v>
      </c>
    </row>
    <row r="310" spans="1:5">
      <c r="A310" t="s">
        <v>5847</v>
      </c>
      <c r="B310" t="s">
        <v>3898</v>
      </c>
      <c r="C310" t="s">
        <v>2017</v>
      </c>
      <c r="D310" t="s">
        <v>1940</v>
      </c>
      <c r="E310" t="s">
        <v>1999</v>
      </c>
    </row>
    <row r="311" spans="1:5">
      <c r="A311" t="s">
        <v>322</v>
      </c>
      <c r="B311" t="s">
        <v>5301</v>
      </c>
      <c r="C311" t="s">
        <v>442</v>
      </c>
      <c r="D311" t="s">
        <v>1940</v>
      </c>
      <c r="E311" t="s">
        <v>1205</v>
      </c>
    </row>
    <row r="312" spans="1:5">
      <c r="A312" t="s">
        <v>6619</v>
      </c>
      <c r="B312" t="s">
        <v>5302</v>
      </c>
      <c r="C312" t="s">
        <v>944</v>
      </c>
      <c r="D312" t="s">
        <v>1940</v>
      </c>
      <c r="E312" t="s">
        <v>2019</v>
      </c>
    </row>
    <row r="313" spans="1:5">
      <c r="A313" t="s">
        <v>6620</v>
      </c>
      <c r="B313" t="s">
        <v>5303</v>
      </c>
      <c r="C313" t="s">
        <v>1109</v>
      </c>
      <c r="D313" t="s">
        <v>1940</v>
      </c>
      <c r="E313" t="s">
        <v>743</v>
      </c>
    </row>
    <row r="314" spans="1:5">
      <c r="A314" t="s">
        <v>6621</v>
      </c>
      <c r="B314" t="s">
        <v>4006</v>
      </c>
      <c r="C314" t="s">
        <v>1836</v>
      </c>
      <c r="D314" t="s">
        <v>1940</v>
      </c>
      <c r="E314" t="s">
        <v>2024</v>
      </c>
    </row>
    <row r="315" spans="1:5">
      <c r="A315" t="s">
        <v>6622</v>
      </c>
      <c r="B315" t="s">
        <v>517</v>
      </c>
      <c r="C315" t="s">
        <v>1449</v>
      </c>
      <c r="D315" t="s">
        <v>1940</v>
      </c>
      <c r="E315" t="s">
        <v>219</v>
      </c>
    </row>
    <row r="316" spans="1:5">
      <c r="A316" t="s">
        <v>6623</v>
      </c>
      <c r="B316" t="s">
        <v>4076</v>
      </c>
      <c r="C316" t="s">
        <v>2025</v>
      </c>
      <c r="D316" t="s">
        <v>1940</v>
      </c>
      <c r="E316" t="s">
        <v>1267</v>
      </c>
    </row>
    <row r="317" spans="1:5">
      <c r="A317" t="s">
        <v>1050</v>
      </c>
      <c r="B317" t="s">
        <v>5304</v>
      </c>
      <c r="C317" t="s">
        <v>1699</v>
      </c>
      <c r="D317" t="s">
        <v>1940</v>
      </c>
      <c r="E317" t="s">
        <v>178</v>
      </c>
    </row>
    <row r="318" spans="1:5">
      <c r="A318" t="s">
        <v>3181</v>
      </c>
      <c r="B318" t="s">
        <v>5306</v>
      </c>
      <c r="C318" t="s">
        <v>786</v>
      </c>
      <c r="D318" t="s">
        <v>1940</v>
      </c>
      <c r="E318" t="s">
        <v>1736</v>
      </c>
    </row>
    <row r="319" spans="1:5">
      <c r="A319" t="s">
        <v>2026</v>
      </c>
      <c r="B319" t="s">
        <v>672</v>
      </c>
      <c r="C319" t="s">
        <v>9</v>
      </c>
      <c r="D319" t="s">
        <v>2026</v>
      </c>
    </row>
    <row r="320" spans="1:5">
      <c r="A320" t="s">
        <v>6624</v>
      </c>
      <c r="B320" t="s">
        <v>3475</v>
      </c>
      <c r="C320" t="s">
        <v>1419</v>
      </c>
      <c r="D320" t="s">
        <v>2026</v>
      </c>
      <c r="E320" t="s">
        <v>316</v>
      </c>
    </row>
    <row r="321" spans="1:5">
      <c r="A321" t="s">
        <v>5275</v>
      </c>
      <c r="B321" t="s">
        <v>5307</v>
      </c>
      <c r="C321" t="s">
        <v>2030</v>
      </c>
      <c r="D321" t="s">
        <v>2026</v>
      </c>
      <c r="E321" t="s">
        <v>2034</v>
      </c>
    </row>
    <row r="322" spans="1:5">
      <c r="A322" t="s">
        <v>6246</v>
      </c>
      <c r="B322" t="s">
        <v>1204</v>
      </c>
      <c r="C322" t="s">
        <v>820</v>
      </c>
      <c r="D322" t="s">
        <v>2026</v>
      </c>
      <c r="E322" t="s">
        <v>1655</v>
      </c>
    </row>
    <row r="323" spans="1:5">
      <c r="A323" t="s">
        <v>147</v>
      </c>
      <c r="B323" t="s">
        <v>329</v>
      </c>
      <c r="C323" t="s">
        <v>2040</v>
      </c>
      <c r="D323" t="s">
        <v>2026</v>
      </c>
      <c r="E323" t="s">
        <v>2041</v>
      </c>
    </row>
    <row r="324" spans="1:5">
      <c r="A324" t="s">
        <v>6625</v>
      </c>
      <c r="B324" t="s">
        <v>5309</v>
      </c>
      <c r="C324" t="s">
        <v>1138</v>
      </c>
      <c r="D324" t="s">
        <v>2026</v>
      </c>
      <c r="E324" t="s">
        <v>2044</v>
      </c>
    </row>
    <row r="325" spans="1:5">
      <c r="A325" t="s">
        <v>6627</v>
      </c>
      <c r="B325" t="s">
        <v>3505</v>
      </c>
      <c r="C325" t="s">
        <v>797</v>
      </c>
      <c r="D325" t="s">
        <v>2026</v>
      </c>
      <c r="E325" t="s">
        <v>1965</v>
      </c>
    </row>
    <row r="326" spans="1:5">
      <c r="A326" t="s">
        <v>6628</v>
      </c>
      <c r="B326" t="s">
        <v>1322</v>
      </c>
      <c r="C326" t="s">
        <v>2049</v>
      </c>
      <c r="D326" t="s">
        <v>2026</v>
      </c>
      <c r="E326" t="s">
        <v>2055</v>
      </c>
    </row>
    <row r="327" spans="1:5">
      <c r="A327" t="s">
        <v>6629</v>
      </c>
      <c r="B327" t="s">
        <v>5311</v>
      </c>
      <c r="C327" t="s">
        <v>2060</v>
      </c>
      <c r="D327" t="s">
        <v>2026</v>
      </c>
      <c r="E327" t="s">
        <v>2071</v>
      </c>
    </row>
    <row r="328" spans="1:5">
      <c r="A328" t="s">
        <v>3167</v>
      </c>
      <c r="B328" t="s">
        <v>3360</v>
      </c>
      <c r="C328" t="s">
        <v>2073</v>
      </c>
      <c r="D328" t="s">
        <v>2026</v>
      </c>
      <c r="E328" t="s">
        <v>247</v>
      </c>
    </row>
    <row r="329" spans="1:5">
      <c r="A329" t="s">
        <v>6630</v>
      </c>
      <c r="B329" t="s">
        <v>4905</v>
      </c>
      <c r="C329" t="s">
        <v>2053</v>
      </c>
      <c r="D329" t="s">
        <v>2026</v>
      </c>
      <c r="E329" t="s">
        <v>2078</v>
      </c>
    </row>
    <row r="330" spans="1:5">
      <c r="A330" t="s">
        <v>6631</v>
      </c>
      <c r="B330" t="s">
        <v>4937</v>
      </c>
      <c r="C330" t="s">
        <v>2079</v>
      </c>
      <c r="D330" t="s">
        <v>2026</v>
      </c>
      <c r="E330" t="s">
        <v>2081</v>
      </c>
    </row>
    <row r="331" spans="1:5">
      <c r="A331" t="s">
        <v>5799</v>
      </c>
      <c r="B331" t="s">
        <v>5312</v>
      </c>
      <c r="C331" t="s">
        <v>540</v>
      </c>
      <c r="D331" t="s">
        <v>2026</v>
      </c>
      <c r="E331" t="s">
        <v>1320</v>
      </c>
    </row>
    <row r="332" spans="1:5">
      <c r="A332" t="s">
        <v>1110</v>
      </c>
      <c r="B332" t="s">
        <v>2837</v>
      </c>
      <c r="C332" t="s">
        <v>1548</v>
      </c>
      <c r="D332" t="s">
        <v>2026</v>
      </c>
      <c r="E332" t="s">
        <v>116</v>
      </c>
    </row>
    <row r="333" spans="1:5">
      <c r="A333" t="s">
        <v>4131</v>
      </c>
      <c r="B333" t="s">
        <v>3203</v>
      </c>
      <c r="C333" t="s">
        <v>1806</v>
      </c>
      <c r="D333" t="s">
        <v>2026</v>
      </c>
      <c r="E333" t="s">
        <v>2084</v>
      </c>
    </row>
    <row r="334" spans="1:5">
      <c r="A334" t="s">
        <v>6632</v>
      </c>
      <c r="B334" t="s">
        <v>5315</v>
      </c>
      <c r="C334" t="s">
        <v>2086</v>
      </c>
      <c r="D334" t="s">
        <v>2026</v>
      </c>
      <c r="E334" t="s">
        <v>2089</v>
      </c>
    </row>
    <row r="335" spans="1:5">
      <c r="A335" t="s">
        <v>1739</v>
      </c>
      <c r="B335" t="s">
        <v>5316</v>
      </c>
      <c r="C335" t="s">
        <v>2094</v>
      </c>
      <c r="D335" t="s">
        <v>2026</v>
      </c>
      <c r="E335" t="s">
        <v>1635</v>
      </c>
    </row>
    <row r="336" spans="1:5">
      <c r="A336" t="s">
        <v>6633</v>
      </c>
      <c r="B336" t="s">
        <v>5317</v>
      </c>
      <c r="C336" t="s">
        <v>624</v>
      </c>
      <c r="D336" t="s">
        <v>2026</v>
      </c>
      <c r="E336" t="s">
        <v>1610</v>
      </c>
    </row>
    <row r="337" spans="1:5">
      <c r="A337" t="s">
        <v>878</v>
      </c>
      <c r="B337" t="s">
        <v>5169</v>
      </c>
      <c r="C337" t="s">
        <v>1812</v>
      </c>
      <c r="D337" t="s">
        <v>2026</v>
      </c>
      <c r="E337" t="s">
        <v>1493</v>
      </c>
    </row>
    <row r="338" spans="1:5">
      <c r="A338" t="s">
        <v>5337</v>
      </c>
      <c r="B338" t="s">
        <v>5318</v>
      </c>
      <c r="C338" t="s">
        <v>2097</v>
      </c>
      <c r="D338" t="s">
        <v>2026</v>
      </c>
      <c r="E338" t="s">
        <v>1933</v>
      </c>
    </row>
    <row r="339" spans="1:5">
      <c r="A339" t="s">
        <v>6635</v>
      </c>
      <c r="B339" t="s">
        <v>5320</v>
      </c>
      <c r="C339" t="s">
        <v>2100</v>
      </c>
      <c r="D339" t="s">
        <v>2026</v>
      </c>
      <c r="E339" t="s">
        <v>1898</v>
      </c>
    </row>
    <row r="340" spans="1:5">
      <c r="A340" t="s">
        <v>4115</v>
      </c>
      <c r="B340" t="s">
        <v>3984</v>
      </c>
      <c r="C340" t="s">
        <v>1841</v>
      </c>
      <c r="D340" t="s">
        <v>2026</v>
      </c>
      <c r="E340" t="s">
        <v>2103</v>
      </c>
    </row>
    <row r="341" spans="1:5">
      <c r="A341" t="s">
        <v>6636</v>
      </c>
      <c r="B341" t="s">
        <v>3198</v>
      </c>
      <c r="C341" t="s">
        <v>1543</v>
      </c>
      <c r="D341" t="s">
        <v>2026</v>
      </c>
      <c r="E341" t="s">
        <v>84</v>
      </c>
    </row>
    <row r="342" spans="1:5">
      <c r="A342" t="s">
        <v>5509</v>
      </c>
      <c r="B342" t="s">
        <v>3433</v>
      </c>
      <c r="C342" t="s">
        <v>2106</v>
      </c>
      <c r="D342" t="s">
        <v>2026</v>
      </c>
      <c r="E342" t="s">
        <v>1299</v>
      </c>
    </row>
    <row r="343" spans="1:5">
      <c r="A343" t="s">
        <v>5594</v>
      </c>
      <c r="B343" t="s">
        <v>1031</v>
      </c>
      <c r="C343" t="s">
        <v>2109</v>
      </c>
      <c r="D343" t="s">
        <v>2026</v>
      </c>
      <c r="E343" t="s">
        <v>1918</v>
      </c>
    </row>
    <row r="344" spans="1:5">
      <c r="A344" t="s">
        <v>1658</v>
      </c>
      <c r="B344" t="s">
        <v>4058</v>
      </c>
      <c r="C344" t="s">
        <v>2112</v>
      </c>
      <c r="D344" t="s">
        <v>2026</v>
      </c>
      <c r="E344" t="s">
        <v>336</v>
      </c>
    </row>
    <row r="345" spans="1:5">
      <c r="A345" t="s">
        <v>4971</v>
      </c>
      <c r="B345" t="s">
        <v>5323</v>
      </c>
      <c r="C345" t="s">
        <v>1225</v>
      </c>
      <c r="D345" t="s">
        <v>2026</v>
      </c>
      <c r="E345" t="s">
        <v>967</v>
      </c>
    </row>
    <row r="346" spans="1:5">
      <c r="A346" t="s">
        <v>6637</v>
      </c>
      <c r="B346" t="s">
        <v>4164</v>
      </c>
      <c r="C346" t="s">
        <v>1377</v>
      </c>
      <c r="D346" t="s">
        <v>2026</v>
      </c>
      <c r="E346" t="s">
        <v>2114</v>
      </c>
    </row>
    <row r="347" spans="1:5">
      <c r="A347" t="s">
        <v>6638</v>
      </c>
      <c r="B347" t="s">
        <v>204</v>
      </c>
      <c r="C347" t="s">
        <v>2118</v>
      </c>
      <c r="D347" t="s">
        <v>2026</v>
      </c>
      <c r="E347" t="s">
        <v>1433</v>
      </c>
    </row>
    <row r="348" spans="1:5">
      <c r="A348" t="s">
        <v>6639</v>
      </c>
      <c r="B348" t="s">
        <v>4187</v>
      </c>
      <c r="C348" t="s">
        <v>2121</v>
      </c>
      <c r="D348" t="s">
        <v>2026</v>
      </c>
      <c r="E348" t="s">
        <v>2122</v>
      </c>
    </row>
    <row r="349" spans="1:5">
      <c r="A349" t="s">
        <v>2893</v>
      </c>
      <c r="B349" t="s">
        <v>4613</v>
      </c>
      <c r="C349" t="s">
        <v>1850</v>
      </c>
      <c r="D349" t="s">
        <v>2026</v>
      </c>
      <c r="E349" t="s">
        <v>2124</v>
      </c>
    </row>
    <row r="350" spans="1:5">
      <c r="A350" t="s">
        <v>6640</v>
      </c>
      <c r="B350" t="s">
        <v>5325</v>
      </c>
      <c r="C350" t="s">
        <v>2126</v>
      </c>
      <c r="D350" t="s">
        <v>2026</v>
      </c>
      <c r="E350" t="s">
        <v>2128</v>
      </c>
    </row>
    <row r="351" spans="1:5">
      <c r="A351" t="s">
        <v>1153</v>
      </c>
      <c r="B351" t="s">
        <v>4698</v>
      </c>
      <c r="C351" t="s">
        <v>2130</v>
      </c>
      <c r="D351" t="s">
        <v>2026</v>
      </c>
      <c r="E351" t="s">
        <v>121</v>
      </c>
    </row>
    <row r="352" spans="1:5">
      <c r="A352" t="s">
        <v>1515</v>
      </c>
      <c r="B352" t="s">
        <v>5326</v>
      </c>
      <c r="C352" t="s">
        <v>279</v>
      </c>
      <c r="D352" t="s">
        <v>2026</v>
      </c>
      <c r="E352" t="s">
        <v>1523</v>
      </c>
    </row>
    <row r="353" spans="1:5">
      <c r="A353" t="s">
        <v>6641</v>
      </c>
      <c r="B353" t="s">
        <v>1808</v>
      </c>
      <c r="C353" t="s">
        <v>945</v>
      </c>
      <c r="D353" t="s">
        <v>2026</v>
      </c>
      <c r="E353" t="s">
        <v>2131</v>
      </c>
    </row>
    <row r="354" spans="1:5">
      <c r="A354" t="s">
        <v>6642</v>
      </c>
      <c r="B354" t="s">
        <v>2291</v>
      </c>
      <c r="C354" t="s">
        <v>1343</v>
      </c>
      <c r="D354" t="s">
        <v>2026</v>
      </c>
      <c r="E354" t="s">
        <v>2133</v>
      </c>
    </row>
    <row r="355" spans="1:5">
      <c r="A355" t="s">
        <v>1045</v>
      </c>
      <c r="B355" t="s">
        <v>7388</v>
      </c>
      <c r="C355" t="s">
        <v>6370</v>
      </c>
      <c r="D355" t="s">
        <v>1045</v>
      </c>
    </row>
    <row r="356" spans="1:5">
      <c r="A356" t="s">
        <v>6643</v>
      </c>
      <c r="B356" t="s">
        <v>3374</v>
      </c>
      <c r="C356" t="s">
        <v>2138</v>
      </c>
      <c r="D356" t="s">
        <v>1045</v>
      </c>
      <c r="E356" t="s">
        <v>2139</v>
      </c>
    </row>
    <row r="357" spans="1:5">
      <c r="A357" t="s">
        <v>772</v>
      </c>
      <c r="B357" t="s">
        <v>5328</v>
      </c>
      <c r="C357" t="s">
        <v>1331</v>
      </c>
      <c r="D357" t="s">
        <v>1045</v>
      </c>
      <c r="E357" t="s">
        <v>438</v>
      </c>
    </row>
    <row r="358" spans="1:5">
      <c r="A358" t="s">
        <v>6644</v>
      </c>
      <c r="B358" t="s">
        <v>3479</v>
      </c>
      <c r="C358" t="s">
        <v>2146</v>
      </c>
      <c r="D358" t="s">
        <v>1045</v>
      </c>
      <c r="E358" t="s">
        <v>2151</v>
      </c>
    </row>
    <row r="359" spans="1:5">
      <c r="A359" t="s">
        <v>6456</v>
      </c>
      <c r="B359" t="s">
        <v>3899</v>
      </c>
      <c r="C359" t="s">
        <v>1374</v>
      </c>
      <c r="D359" t="s">
        <v>1045</v>
      </c>
      <c r="E359" t="s">
        <v>2153</v>
      </c>
    </row>
    <row r="360" spans="1:5">
      <c r="A360" t="s">
        <v>209</v>
      </c>
      <c r="B360" t="s">
        <v>5330</v>
      </c>
      <c r="C360" t="s">
        <v>2037</v>
      </c>
      <c r="D360" t="s">
        <v>1045</v>
      </c>
      <c r="E360" t="s">
        <v>2158</v>
      </c>
    </row>
    <row r="361" spans="1:5">
      <c r="A361" t="s">
        <v>6645</v>
      </c>
      <c r="B361" t="s">
        <v>7</v>
      </c>
      <c r="C361" t="s">
        <v>923</v>
      </c>
      <c r="D361" t="s">
        <v>1045</v>
      </c>
      <c r="E361" t="s">
        <v>2167</v>
      </c>
    </row>
    <row r="362" spans="1:5">
      <c r="A362" t="s">
        <v>6646</v>
      </c>
      <c r="B362" t="s">
        <v>5000</v>
      </c>
      <c r="C362" t="s">
        <v>2173</v>
      </c>
      <c r="D362" t="s">
        <v>1045</v>
      </c>
      <c r="E362" t="s">
        <v>1930</v>
      </c>
    </row>
    <row r="363" spans="1:5">
      <c r="A363" t="s">
        <v>892</v>
      </c>
      <c r="B363" t="s">
        <v>3275</v>
      </c>
      <c r="C363" t="s">
        <v>1874</v>
      </c>
      <c r="D363" t="s">
        <v>1045</v>
      </c>
      <c r="E363" t="s">
        <v>2179</v>
      </c>
    </row>
    <row r="364" spans="1:5">
      <c r="A364" t="s">
        <v>6647</v>
      </c>
      <c r="B364" t="s">
        <v>5331</v>
      </c>
      <c r="C364" t="s">
        <v>686</v>
      </c>
      <c r="D364" t="s">
        <v>1045</v>
      </c>
      <c r="E364" t="s">
        <v>1139</v>
      </c>
    </row>
    <row r="365" spans="1:5">
      <c r="A365" t="s">
        <v>2419</v>
      </c>
      <c r="B365" t="s">
        <v>4895</v>
      </c>
      <c r="C365" t="s">
        <v>2031</v>
      </c>
      <c r="D365" t="s">
        <v>1045</v>
      </c>
      <c r="E365" t="s">
        <v>2183</v>
      </c>
    </row>
    <row r="366" spans="1:5">
      <c r="A366" t="s">
        <v>6649</v>
      </c>
      <c r="B366" t="s">
        <v>5333</v>
      </c>
      <c r="C366" t="s">
        <v>2176</v>
      </c>
      <c r="D366" t="s">
        <v>1045</v>
      </c>
      <c r="E366" t="s">
        <v>1605</v>
      </c>
    </row>
    <row r="367" spans="1:5">
      <c r="A367" t="s">
        <v>6651</v>
      </c>
      <c r="B367" t="s">
        <v>3977</v>
      </c>
      <c r="C367" t="s">
        <v>6371</v>
      </c>
      <c r="D367" t="s">
        <v>1045</v>
      </c>
      <c r="E367" t="s">
        <v>766</v>
      </c>
    </row>
    <row r="368" spans="1:5">
      <c r="A368" t="s">
        <v>1815</v>
      </c>
      <c r="B368" t="s">
        <v>3635</v>
      </c>
      <c r="C368" t="s">
        <v>2188</v>
      </c>
      <c r="D368" t="s">
        <v>1045</v>
      </c>
      <c r="E368" t="s">
        <v>1286</v>
      </c>
    </row>
    <row r="369" spans="1:5">
      <c r="A369" t="s">
        <v>6653</v>
      </c>
      <c r="B369" t="s">
        <v>3293</v>
      </c>
      <c r="C369" t="s">
        <v>2120</v>
      </c>
      <c r="D369" t="s">
        <v>1045</v>
      </c>
      <c r="E369" t="s">
        <v>1639</v>
      </c>
    </row>
    <row r="370" spans="1:5">
      <c r="A370" t="s">
        <v>6654</v>
      </c>
      <c r="B370" t="s">
        <v>4600</v>
      </c>
      <c r="C370" t="s">
        <v>2190</v>
      </c>
      <c r="D370" t="s">
        <v>1045</v>
      </c>
      <c r="E370" t="s">
        <v>2115</v>
      </c>
    </row>
    <row r="371" spans="1:5">
      <c r="A371" t="s">
        <v>5088</v>
      </c>
      <c r="B371" t="s">
        <v>5335</v>
      </c>
      <c r="C371" t="s">
        <v>925</v>
      </c>
      <c r="D371" t="s">
        <v>1045</v>
      </c>
      <c r="E371" t="s">
        <v>2192</v>
      </c>
    </row>
    <row r="372" spans="1:5">
      <c r="A372" t="s">
        <v>2369</v>
      </c>
      <c r="B372" t="s">
        <v>5336</v>
      </c>
      <c r="C372" t="s">
        <v>1752</v>
      </c>
      <c r="D372" t="s">
        <v>1045</v>
      </c>
      <c r="E372" t="s">
        <v>2196</v>
      </c>
    </row>
    <row r="373" spans="1:5">
      <c r="A373" t="s">
        <v>6655</v>
      </c>
      <c r="B373" t="s">
        <v>851</v>
      </c>
      <c r="C373" t="s">
        <v>2201</v>
      </c>
      <c r="D373" t="s">
        <v>1045</v>
      </c>
      <c r="E373" t="s">
        <v>2205</v>
      </c>
    </row>
    <row r="374" spans="1:5">
      <c r="A374" t="s">
        <v>4559</v>
      </c>
      <c r="B374" t="s">
        <v>5338</v>
      </c>
      <c r="C374" t="s">
        <v>2208</v>
      </c>
      <c r="D374" t="s">
        <v>1045</v>
      </c>
      <c r="E374" t="s">
        <v>479</v>
      </c>
    </row>
    <row r="375" spans="1:5">
      <c r="A375" t="s">
        <v>6656</v>
      </c>
      <c r="B375" t="s">
        <v>5341</v>
      </c>
      <c r="C375" t="s">
        <v>201</v>
      </c>
      <c r="D375" t="s">
        <v>1045</v>
      </c>
      <c r="E375" t="s">
        <v>2212</v>
      </c>
    </row>
    <row r="376" spans="1:5">
      <c r="A376" t="s">
        <v>2990</v>
      </c>
      <c r="B376" t="s">
        <v>5342</v>
      </c>
      <c r="C376" t="s">
        <v>2216</v>
      </c>
      <c r="D376" t="s">
        <v>1045</v>
      </c>
      <c r="E376" t="s">
        <v>2219</v>
      </c>
    </row>
    <row r="377" spans="1:5">
      <c r="A377" t="s">
        <v>1978</v>
      </c>
      <c r="B377" t="s">
        <v>5344</v>
      </c>
      <c r="C377" t="s">
        <v>1250</v>
      </c>
      <c r="D377" t="s">
        <v>1045</v>
      </c>
      <c r="E377" t="s">
        <v>2221</v>
      </c>
    </row>
    <row r="378" spans="1:5">
      <c r="A378" t="s">
        <v>6657</v>
      </c>
      <c r="B378" t="s">
        <v>5346</v>
      </c>
      <c r="C378" t="s">
        <v>1937</v>
      </c>
      <c r="D378" t="s">
        <v>1045</v>
      </c>
      <c r="E378" t="s">
        <v>2222</v>
      </c>
    </row>
    <row r="379" spans="1:5">
      <c r="A379" t="s">
        <v>2166</v>
      </c>
      <c r="B379" t="s">
        <v>3497</v>
      </c>
      <c r="C379" t="s">
        <v>938</v>
      </c>
      <c r="D379" t="s">
        <v>1045</v>
      </c>
      <c r="E379" t="s">
        <v>214</v>
      </c>
    </row>
    <row r="380" spans="1:5">
      <c r="A380" t="s">
        <v>6658</v>
      </c>
      <c r="B380" t="s">
        <v>4848</v>
      </c>
      <c r="C380" t="s">
        <v>1077</v>
      </c>
      <c r="D380" t="s">
        <v>1045</v>
      </c>
      <c r="E380" t="s">
        <v>1422</v>
      </c>
    </row>
    <row r="381" spans="1:5">
      <c r="A381" t="s">
        <v>4703</v>
      </c>
      <c r="B381" t="s">
        <v>1408</v>
      </c>
      <c r="C381" t="s">
        <v>2224</v>
      </c>
      <c r="D381" t="s">
        <v>1045</v>
      </c>
      <c r="E381" t="s">
        <v>2229</v>
      </c>
    </row>
    <row r="382" spans="1:5">
      <c r="A382" t="s">
        <v>3837</v>
      </c>
      <c r="B382" t="s">
        <v>3639</v>
      </c>
      <c r="C382" t="s">
        <v>2230</v>
      </c>
      <c r="D382" t="s">
        <v>1045</v>
      </c>
      <c r="E382" t="s">
        <v>2209</v>
      </c>
    </row>
    <row r="383" spans="1:5">
      <c r="A383" t="s">
        <v>1409</v>
      </c>
      <c r="B383" t="s">
        <v>2659</v>
      </c>
      <c r="C383" t="s">
        <v>1108</v>
      </c>
      <c r="D383" t="s">
        <v>1045</v>
      </c>
      <c r="E383" t="s">
        <v>753</v>
      </c>
    </row>
    <row r="384" spans="1:5">
      <c r="A384" t="s">
        <v>3658</v>
      </c>
      <c r="B384" t="s">
        <v>5348</v>
      </c>
      <c r="C384" t="s">
        <v>94</v>
      </c>
      <c r="D384" t="s">
        <v>1045</v>
      </c>
      <c r="E384" t="s">
        <v>2232</v>
      </c>
    </row>
    <row r="385" spans="1:5">
      <c r="A385" t="s">
        <v>6660</v>
      </c>
      <c r="B385" t="s">
        <v>3525</v>
      </c>
      <c r="C385" t="s">
        <v>320</v>
      </c>
      <c r="D385" t="s">
        <v>1045</v>
      </c>
      <c r="E385" t="s">
        <v>2233</v>
      </c>
    </row>
    <row r="386" spans="1:5">
      <c r="A386" t="s">
        <v>745</v>
      </c>
      <c r="B386" t="s">
        <v>5349</v>
      </c>
      <c r="C386" t="s">
        <v>1472</v>
      </c>
      <c r="D386" t="s">
        <v>1045</v>
      </c>
      <c r="E386" t="s">
        <v>2235</v>
      </c>
    </row>
    <row r="387" spans="1:5">
      <c r="A387" t="s">
        <v>4286</v>
      </c>
      <c r="B387" t="s">
        <v>7389</v>
      </c>
      <c r="C387" t="s">
        <v>6373</v>
      </c>
      <c r="D387" t="s">
        <v>1045</v>
      </c>
      <c r="E387" t="s">
        <v>2103</v>
      </c>
    </row>
    <row r="388" spans="1:5">
      <c r="A388" t="s">
        <v>6048</v>
      </c>
      <c r="B388" t="s">
        <v>5351</v>
      </c>
      <c r="C388" t="s">
        <v>1877</v>
      </c>
      <c r="D388" t="s">
        <v>1045</v>
      </c>
      <c r="E388" t="s">
        <v>1783</v>
      </c>
    </row>
    <row r="389" spans="1:5">
      <c r="A389" t="s">
        <v>2485</v>
      </c>
      <c r="B389" t="s">
        <v>4538</v>
      </c>
      <c r="C389" t="s">
        <v>505</v>
      </c>
      <c r="D389" t="s">
        <v>1045</v>
      </c>
      <c r="E389" t="s">
        <v>856</v>
      </c>
    </row>
    <row r="390" spans="1:5">
      <c r="A390" t="s">
        <v>3769</v>
      </c>
      <c r="B390" t="s">
        <v>5352</v>
      </c>
      <c r="C390" t="s">
        <v>1577</v>
      </c>
      <c r="D390" t="s">
        <v>1045</v>
      </c>
      <c r="E390" t="s">
        <v>2239</v>
      </c>
    </row>
    <row r="391" spans="1:5">
      <c r="A391" t="s">
        <v>6661</v>
      </c>
      <c r="B391" t="s">
        <v>3067</v>
      </c>
      <c r="C391" t="s">
        <v>1415</v>
      </c>
      <c r="D391" t="s">
        <v>1045</v>
      </c>
      <c r="E391" t="s">
        <v>979</v>
      </c>
    </row>
    <row r="392" spans="1:5">
      <c r="A392" t="s">
        <v>6663</v>
      </c>
      <c r="B392" t="s">
        <v>3189</v>
      </c>
      <c r="C392" t="s">
        <v>2243</v>
      </c>
      <c r="D392" t="s">
        <v>1045</v>
      </c>
      <c r="E392" t="s">
        <v>679</v>
      </c>
    </row>
    <row r="393" spans="1:5">
      <c r="A393" t="s">
        <v>4674</v>
      </c>
      <c r="B393" t="s">
        <v>5353</v>
      </c>
      <c r="C393" t="s">
        <v>2244</v>
      </c>
      <c r="D393" t="s">
        <v>1045</v>
      </c>
      <c r="E393" t="s">
        <v>2246</v>
      </c>
    </row>
    <row r="394" spans="1:5">
      <c r="A394" t="s">
        <v>6664</v>
      </c>
      <c r="B394" t="s">
        <v>1239</v>
      </c>
      <c r="C394" t="s">
        <v>2249</v>
      </c>
      <c r="D394" t="s">
        <v>1045</v>
      </c>
      <c r="E394" t="s">
        <v>2250</v>
      </c>
    </row>
    <row r="395" spans="1:5">
      <c r="A395" t="s">
        <v>4141</v>
      </c>
      <c r="B395" t="s">
        <v>927</v>
      </c>
      <c r="C395" t="s">
        <v>2251</v>
      </c>
      <c r="D395" t="s">
        <v>1045</v>
      </c>
      <c r="E395" t="s">
        <v>2253</v>
      </c>
    </row>
    <row r="396" spans="1:5">
      <c r="A396" t="s">
        <v>4405</v>
      </c>
      <c r="B396" t="s">
        <v>3743</v>
      </c>
      <c r="C396" t="s">
        <v>347</v>
      </c>
      <c r="D396" t="s">
        <v>1045</v>
      </c>
      <c r="E396" t="s">
        <v>1893</v>
      </c>
    </row>
    <row r="397" spans="1:5">
      <c r="A397" t="s">
        <v>6506</v>
      </c>
      <c r="B397" t="s">
        <v>5354</v>
      </c>
      <c r="C397" t="s">
        <v>2259</v>
      </c>
      <c r="D397" t="s">
        <v>1045</v>
      </c>
      <c r="E397" t="s">
        <v>725</v>
      </c>
    </row>
    <row r="398" spans="1:5">
      <c r="A398" t="s">
        <v>5975</v>
      </c>
      <c r="B398" t="s">
        <v>804</v>
      </c>
      <c r="C398" t="s">
        <v>793</v>
      </c>
      <c r="D398" t="s">
        <v>1045</v>
      </c>
      <c r="E398" t="s">
        <v>1056</v>
      </c>
    </row>
    <row r="399" spans="1:5">
      <c r="A399" t="s">
        <v>4658</v>
      </c>
      <c r="B399" t="s">
        <v>5355</v>
      </c>
      <c r="C399" t="s">
        <v>2260</v>
      </c>
      <c r="D399" t="s">
        <v>1045</v>
      </c>
      <c r="E399" t="s">
        <v>2262</v>
      </c>
    </row>
    <row r="400" spans="1:5">
      <c r="A400" t="s">
        <v>2505</v>
      </c>
      <c r="B400" t="s">
        <v>224</v>
      </c>
      <c r="C400" t="s">
        <v>2154</v>
      </c>
      <c r="D400" t="s">
        <v>1045</v>
      </c>
      <c r="E400" t="s">
        <v>113</v>
      </c>
    </row>
    <row r="401" spans="1:5">
      <c r="A401" t="s">
        <v>4664</v>
      </c>
      <c r="B401" t="s">
        <v>719</v>
      </c>
      <c r="C401" t="s">
        <v>1729</v>
      </c>
      <c r="D401" t="s">
        <v>1045</v>
      </c>
      <c r="E401" t="s">
        <v>2267</v>
      </c>
    </row>
    <row r="402" spans="1:5">
      <c r="A402" t="s">
        <v>6666</v>
      </c>
      <c r="B402" t="s">
        <v>5357</v>
      </c>
      <c r="C402" t="s">
        <v>1185</v>
      </c>
      <c r="D402" t="s">
        <v>1045</v>
      </c>
      <c r="E402" t="s">
        <v>2272</v>
      </c>
    </row>
    <row r="403" spans="1:5">
      <c r="A403" t="s">
        <v>6667</v>
      </c>
      <c r="B403" t="s">
        <v>2873</v>
      </c>
      <c r="C403" t="s">
        <v>500</v>
      </c>
      <c r="D403" t="s">
        <v>1045</v>
      </c>
      <c r="E403" t="s">
        <v>1725</v>
      </c>
    </row>
    <row r="404" spans="1:5">
      <c r="A404" t="s">
        <v>1278</v>
      </c>
      <c r="B404" t="s">
        <v>2636</v>
      </c>
      <c r="C404" t="s">
        <v>2273</v>
      </c>
      <c r="D404" t="s">
        <v>1045</v>
      </c>
      <c r="E404" t="s">
        <v>2277</v>
      </c>
    </row>
    <row r="405" spans="1:5">
      <c r="A405" t="s">
        <v>1932</v>
      </c>
      <c r="B405" t="s">
        <v>1533</v>
      </c>
      <c r="C405" t="s">
        <v>1504</v>
      </c>
      <c r="D405" t="s">
        <v>1045</v>
      </c>
      <c r="E405" t="s">
        <v>1985</v>
      </c>
    </row>
    <row r="406" spans="1:5">
      <c r="A406" t="s">
        <v>6668</v>
      </c>
      <c r="B406" t="s">
        <v>3847</v>
      </c>
      <c r="C406" t="s">
        <v>2279</v>
      </c>
      <c r="D406" t="s">
        <v>1045</v>
      </c>
      <c r="E406" t="s">
        <v>309</v>
      </c>
    </row>
    <row r="407" spans="1:5">
      <c r="A407" t="s">
        <v>6554</v>
      </c>
      <c r="B407" t="s">
        <v>653</v>
      </c>
      <c r="C407" t="s">
        <v>1959</v>
      </c>
      <c r="D407" t="s">
        <v>1045</v>
      </c>
      <c r="E407" t="s">
        <v>35</v>
      </c>
    </row>
    <row r="408" spans="1:5">
      <c r="A408" t="s">
        <v>6074</v>
      </c>
      <c r="B408" t="s">
        <v>2712</v>
      </c>
      <c r="C408" t="s">
        <v>1845</v>
      </c>
      <c r="D408" t="s">
        <v>1045</v>
      </c>
      <c r="E408" t="s">
        <v>5</v>
      </c>
    </row>
    <row r="409" spans="1:5">
      <c r="A409" t="s">
        <v>6669</v>
      </c>
      <c r="B409" t="s">
        <v>3776</v>
      </c>
      <c r="C409" t="s">
        <v>1589</v>
      </c>
      <c r="D409" t="s">
        <v>1045</v>
      </c>
      <c r="E409" t="s">
        <v>2282</v>
      </c>
    </row>
    <row r="410" spans="1:5">
      <c r="A410" t="s">
        <v>2330</v>
      </c>
      <c r="B410" t="s">
        <v>5359</v>
      </c>
      <c r="C410" t="s">
        <v>2285</v>
      </c>
      <c r="D410" t="s">
        <v>1045</v>
      </c>
      <c r="E410" t="s">
        <v>2064</v>
      </c>
    </row>
    <row r="411" spans="1:5">
      <c r="A411" t="s">
        <v>6671</v>
      </c>
      <c r="B411" t="s">
        <v>4970</v>
      </c>
      <c r="C411" t="s">
        <v>676</v>
      </c>
      <c r="D411" t="s">
        <v>1045</v>
      </c>
      <c r="E411" t="s">
        <v>1974</v>
      </c>
    </row>
    <row r="412" spans="1:5">
      <c r="A412" t="s">
        <v>700</v>
      </c>
      <c r="B412" t="s">
        <v>5361</v>
      </c>
      <c r="C412" t="s">
        <v>164</v>
      </c>
      <c r="D412" t="s">
        <v>1045</v>
      </c>
      <c r="E412" t="s">
        <v>2286</v>
      </c>
    </row>
    <row r="413" spans="1:5">
      <c r="A413" t="s">
        <v>1785</v>
      </c>
      <c r="B413" t="s">
        <v>5145</v>
      </c>
      <c r="C413" t="s">
        <v>1230</v>
      </c>
      <c r="D413" t="s">
        <v>1045</v>
      </c>
      <c r="E413" t="s">
        <v>583</v>
      </c>
    </row>
    <row r="414" spans="1:5">
      <c r="A414" t="s">
        <v>6674</v>
      </c>
      <c r="B414" t="s">
        <v>5362</v>
      </c>
      <c r="C414" t="s">
        <v>635</v>
      </c>
      <c r="D414" t="s">
        <v>1045</v>
      </c>
      <c r="E414" t="s">
        <v>1858</v>
      </c>
    </row>
    <row r="415" spans="1:5">
      <c r="A415" t="s">
        <v>1869</v>
      </c>
      <c r="B415" t="s">
        <v>7390</v>
      </c>
      <c r="C415" t="s">
        <v>6375</v>
      </c>
      <c r="D415" t="s">
        <v>1869</v>
      </c>
    </row>
    <row r="416" spans="1:5">
      <c r="A416" t="s">
        <v>3415</v>
      </c>
      <c r="B416" t="s">
        <v>5363</v>
      </c>
      <c r="C416" t="s">
        <v>657</v>
      </c>
      <c r="D416" t="s">
        <v>1869</v>
      </c>
      <c r="E416" t="s">
        <v>2293</v>
      </c>
    </row>
    <row r="417" spans="1:5">
      <c r="A417" t="s">
        <v>4608</v>
      </c>
      <c r="B417" t="s">
        <v>5366</v>
      </c>
      <c r="C417" t="s">
        <v>1238</v>
      </c>
      <c r="D417" t="s">
        <v>1869</v>
      </c>
      <c r="E417" t="s">
        <v>1801</v>
      </c>
    </row>
    <row r="418" spans="1:5">
      <c r="A418" t="s">
        <v>4861</v>
      </c>
      <c r="B418" t="s">
        <v>3733</v>
      </c>
      <c r="C418" t="s">
        <v>2294</v>
      </c>
      <c r="D418" t="s">
        <v>1869</v>
      </c>
      <c r="E418" t="s">
        <v>2298</v>
      </c>
    </row>
    <row r="419" spans="1:5">
      <c r="A419" t="s">
        <v>2414</v>
      </c>
      <c r="B419" t="s">
        <v>3842</v>
      </c>
      <c r="C419" t="s">
        <v>1167</v>
      </c>
      <c r="D419" t="s">
        <v>1869</v>
      </c>
      <c r="E419" t="s">
        <v>1365</v>
      </c>
    </row>
    <row r="420" spans="1:5">
      <c r="A420" t="s">
        <v>5795</v>
      </c>
      <c r="B420" t="s">
        <v>3843</v>
      </c>
      <c r="C420" t="s">
        <v>411</v>
      </c>
      <c r="D420" t="s">
        <v>1869</v>
      </c>
      <c r="E420" t="s">
        <v>15</v>
      </c>
    </row>
    <row r="421" spans="1:5">
      <c r="A421" t="s">
        <v>6676</v>
      </c>
      <c r="B421" t="s">
        <v>5367</v>
      </c>
      <c r="C421" t="s">
        <v>2299</v>
      </c>
      <c r="D421" t="s">
        <v>1869</v>
      </c>
      <c r="E421" t="s">
        <v>2301</v>
      </c>
    </row>
    <row r="422" spans="1:5">
      <c r="A422" t="s">
        <v>6678</v>
      </c>
      <c r="B422" t="s">
        <v>1525</v>
      </c>
      <c r="C422" t="s">
        <v>2304</v>
      </c>
      <c r="D422" t="s">
        <v>1869</v>
      </c>
      <c r="E422" t="s">
        <v>20</v>
      </c>
    </row>
    <row r="423" spans="1:5">
      <c r="A423" t="s">
        <v>5591</v>
      </c>
      <c r="B423" t="s">
        <v>5113</v>
      </c>
      <c r="C423" t="s">
        <v>1905</v>
      </c>
      <c r="D423" t="s">
        <v>1869</v>
      </c>
      <c r="E423" t="s">
        <v>1646</v>
      </c>
    </row>
    <row r="424" spans="1:5">
      <c r="A424" t="s">
        <v>6679</v>
      </c>
      <c r="B424" t="s">
        <v>2240</v>
      </c>
      <c r="C424" t="s">
        <v>2305</v>
      </c>
      <c r="D424" t="s">
        <v>1869</v>
      </c>
      <c r="E424" t="s">
        <v>1640</v>
      </c>
    </row>
    <row r="425" spans="1:5">
      <c r="A425" t="s">
        <v>6680</v>
      </c>
      <c r="B425" s="661" t="s">
        <v>7504</v>
      </c>
      <c r="C425" t="s">
        <v>1465</v>
      </c>
      <c r="D425" t="s">
        <v>1869</v>
      </c>
      <c r="E425" t="s">
        <v>2309</v>
      </c>
    </row>
    <row r="426" spans="1:5">
      <c r="A426" t="s">
        <v>6681</v>
      </c>
      <c r="B426" t="s">
        <v>3625</v>
      </c>
      <c r="C426" t="s">
        <v>1290</v>
      </c>
      <c r="D426" t="s">
        <v>1869</v>
      </c>
      <c r="E426" t="s">
        <v>2312</v>
      </c>
    </row>
    <row r="427" spans="1:5">
      <c r="A427" t="s">
        <v>4788</v>
      </c>
      <c r="B427" t="s">
        <v>387</v>
      </c>
      <c r="C427" t="s">
        <v>2315</v>
      </c>
      <c r="D427" t="s">
        <v>1869</v>
      </c>
      <c r="E427" t="s">
        <v>2321</v>
      </c>
    </row>
    <row r="428" spans="1:5">
      <c r="A428" t="s">
        <v>5350</v>
      </c>
      <c r="B428" t="s">
        <v>1083</v>
      </c>
      <c r="C428" t="s">
        <v>1082</v>
      </c>
      <c r="D428" t="s">
        <v>1869</v>
      </c>
      <c r="E428" t="s">
        <v>2247</v>
      </c>
    </row>
    <row r="429" spans="1:5">
      <c r="A429" t="s">
        <v>4768</v>
      </c>
      <c r="B429" t="s">
        <v>5368</v>
      </c>
      <c r="C429" t="s">
        <v>233</v>
      </c>
      <c r="D429" t="s">
        <v>1869</v>
      </c>
      <c r="E429" t="s">
        <v>2327</v>
      </c>
    </row>
    <row r="430" spans="1:5">
      <c r="A430" t="s">
        <v>6682</v>
      </c>
      <c r="B430" t="s">
        <v>5370</v>
      </c>
      <c r="C430" t="s">
        <v>2331</v>
      </c>
      <c r="D430" t="s">
        <v>1869</v>
      </c>
      <c r="E430" t="s">
        <v>2333</v>
      </c>
    </row>
    <row r="431" spans="1:5">
      <c r="A431" t="s">
        <v>6683</v>
      </c>
      <c r="B431" t="s">
        <v>1574</v>
      </c>
      <c r="C431" t="s">
        <v>2343</v>
      </c>
      <c r="D431" t="s">
        <v>1869</v>
      </c>
      <c r="E431" t="s">
        <v>2284</v>
      </c>
    </row>
    <row r="432" spans="1:5">
      <c r="A432" t="s">
        <v>6684</v>
      </c>
      <c r="B432" t="s">
        <v>5372</v>
      </c>
      <c r="C432" t="s">
        <v>836</v>
      </c>
      <c r="D432" t="s">
        <v>1869</v>
      </c>
      <c r="E432" t="s">
        <v>372</v>
      </c>
    </row>
    <row r="433" spans="1:5">
      <c r="A433" t="s">
        <v>2148</v>
      </c>
      <c r="B433" t="s">
        <v>5373</v>
      </c>
      <c r="C433" t="s">
        <v>1482</v>
      </c>
      <c r="D433" t="s">
        <v>1869</v>
      </c>
      <c r="E433" t="s">
        <v>2337</v>
      </c>
    </row>
    <row r="434" spans="1:5">
      <c r="A434" t="s">
        <v>4519</v>
      </c>
      <c r="B434" t="s">
        <v>5375</v>
      </c>
      <c r="C434" t="s">
        <v>1894</v>
      </c>
      <c r="D434" t="s">
        <v>1869</v>
      </c>
      <c r="E434" t="s">
        <v>2344</v>
      </c>
    </row>
    <row r="435" spans="1:5">
      <c r="A435" t="s">
        <v>6685</v>
      </c>
      <c r="B435" t="s">
        <v>4157</v>
      </c>
      <c r="C435" t="s">
        <v>2348</v>
      </c>
      <c r="D435" t="s">
        <v>1869</v>
      </c>
      <c r="E435" t="s">
        <v>2350</v>
      </c>
    </row>
    <row r="436" spans="1:5">
      <c r="A436" t="s">
        <v>6686</v>
      </c>
      <c r="B436" t="s">
        <v>182</v>
      </c>
      <c r="C436" t="s">
        <v>1744</v>
      </c>
      <c r="D436" t="s">
        <v>1869</v>
      </c>
      <c r="E436" t="s">
        <v>171</v>
      </c>
    </row>
    <row r="437" spans="1:5">
      <c r="A437" t="s">
        <v>3817</v>
      </c>
      <c r="B437" t="s">
        <v>5376</v>
      </c>
      <c r="C437" t="s">
        <v>2356</v>
      </c>
      <c r="D437" t="s">
        <v>1869</v>
      </c>
      <c r="E437" t="s">
        <v>2203</v>
      </c>
    </row>
    <row r="438" spans="1:5">
      <c r="A438" t="s">
        <v>6481</v>
      </c>
      <c r="B438" t="s">
        <v>5152</v>
      </c>
      <c r="C438" t="s">
        <v>2360</v>
      </c>
      <c r="D438" t="s">
        <v>1869</v>
      </c>
      <c r="E438" t="s">
        <v>2288</v>
      </c>
    </row>
    <row r="439" spans="1:5">
      <c r="A439" t="s">
        <v>6687</v>
      </c>
      <c r="B439" t="s">
        <v>5015</v>
      </c>
      <c r="C439" t="s">
        <v>2363</v>
      </c>
      <c r="D439" t="s">
        <v>1869</v>
      </c>
      <c r="E439" t="s">
        <v>2368</v>
      </c>
    </row>
    <row r="440" spans="1:5">
      <c r="A440" t="s">
        <v>2</v>
      </c>
      <c r="B440" t="s">
        <v>3877</v>
      </c>
      <c r="C440" t="s">
        <v>2144</v>
      </c>
      <c r="D440" t="s">
        <v>1869</v>
      </c>
      <c r="E440" t="s">
        <v>2155</v>
      </c>
    </row>
    <row r="441" spans="1:5">
      <c r="A441" t="s">
        <v>6688</v>
      </c>
      <c r="B441" t="s">
        <v>5377</v>
      </c>
      <c r="C441" t="s">
        <v>163</v>
      </c>
      <c r="D441" t="s">
        <v>1869</v>
      </c>
      <c r="E441" t="s">
        <v>1072</v>
      </c>
    </row>
    <row r="442" spans="1:5">
      <c r="A442" t="s">
        <v>4707</v>
      </c>
      <c r="B442" t="s">
        <v>5378</v>
      </c>
      <c r="C442" t="s">
        <v>2372</v>
      </c>
      <c r="D442" t="s">
        <v>1869</v>
      </c>
      <c r="E442" t="s">
        <v>2377</v>
      </c>
    </row>
    <row r="443" spans="1:5">
      <c r="A443" t="s">
        <v>6690</v>
      </c>
      <c r="B443" t="s">
        <v>2853</v>
      </c>
      <c r="C443" t="s">
        <v>1327</v>
      </c>
      <c r="D443" t="s">
        <v>1869</v>
      </c>
      <c r="E443" t="s">
        <v>1531</v>
      </c>
    </row>
    <row r="444" spans="1:5">
      <c r="A444" t="s">
        <v>6691</v>
      </c>
      <c r="B444" t="s">
        <v>5380</v>
      </c>
      <c r="C444" t="s">
        <v>72</v>
      </c>
      <c r="D444" t="s">
        <v>1869</v>
      </c>
      <c r="E444" t="s">
        <v>2199</v>
      </c>
    </row>
    <row r="445" spans="1:5">
      <c r="A445" t="s">
        <v>6692</v>
      </c>
      <c r="B445" t="s">
        <v>5381</v>
      </c>
      <c r="C445" t="s">
        <v>2129</v>
      </c>
      <c r="D445" t="s">
        <v>1869</v>
      </c>
      <c r="E445" t="s">
        <v>1156</v>
      </c>
    </row>
    <row r="446" spans="1:5">
      <c r="A446" t="s">
        <v>472</v>
      </c>
      <c r="B446" t="s">
        <v>1996</v>
      </c>
      <c r="C446" t="s">
        <v>2184</v>
      </c>
      <c r="D446" t="s">
        <v>1869</v>
      </c>
      <c r="E446" t="s">
        <v>298</v>
      </c>
    </row>
    <row r="447" spans="1:5">
      <c r="A447" t="s">
        <v>6397</v>
      </c>
      <c r="B447" t="s">
        <v>585</v>
      </c>
      <c r="C447" t="s">
        <v>2378</v>
      </c>
      <c r="D447" t="s">
        <v>1869</v>
      </c>
      <c r="E447" t="s">
        <v>946</v>
      </c>
    </row>
    <row r="448" spans="1:5">
      <c r="A448" t="s">
        <v>6694</v>
      </c>
      <c r="B448" t="s">
        <v>5382</v>
      </c>
      <c r="C448" t="s">
        <v>2381</v>
      </c>
      <c r="D448" t="s">
        <v>1869</v>
      </c>
      <c r="E448" t="s">
        <v>1480</v>
      </c>
    </row>
    <row r="449" spans="1:5">
      <c r="A449" t="s">
        <v>5724</v>
      </c>
      <c r="B449" t="s">
        <v>1528</v>
      </c>
      <c r="C449" t="s">
        <v>1914</v>
      </c>
      <c r="D449" t="s">
        <v>1869</v>
      </c>
      <c r="E449" t="s">
        <v>2388</v>
      </c>
    </row>
    <row r="450" spans="1:5">
      <c r="A450" t="s">
        <v>6695</v>
      </c>
      <c r="B450" t="s">
        <v>5383</v>
      </c>
      <c r="C450" t="s">
        <v>2393</v>
      </c>
      <c r="D450" t="s">
        <v>1869</v>
      </c>
      <c r="E450" t="s">
        <v>2394</v>
      </c>
    </row>
    <row r="451" spans="1:5">
      <c r="A451" t="s">
        <v>6696</v>
      </c>
      <c r="B451" t="s">
        <v>5384</v>
      </c>
      <c r="C451" t="s">
        <v>2397</v>
      </c>
      <c r="D451" t="s">
        <v>1869</v>
      </c>
      <c r="E451" t="s">
        <v>831</v>
      </c>
    </row>
    <row r="452" spans="1:5">
      <c r="A452" t="s">
        <v>6697</v>
      </c>
      <c r="B452" t="s">
        <v>3423</v>
      </c>
      <c r="C452" t="s">
        <v>937</v>
      </c>
      <c r="D452" t="s">
        <v>1869</v>
      </c>
      <c r="E452" t="s">
        <v>2399</v>
      </c>
    </row>
    <row r="453" spans="1:5">
      <c r="A453" t="s">
        <v>290</v>
      </c>
      <c r="B453" t="s">
        <v>1356</v>
      </c>
      <c r="C453" t="s">
        <v>2402</v>
      </c>
      <c r="D453" t="s">
        <v>1869</v>
      </c>
      <c r="E453" t="s">
        <v>2152</v>
      </c>
    </row>
    <row r="454" spans="1:5">
      <c r="A454" t="s">
        <v>6699</v>
      </c>
      <c r="B454" t="s">
        <v>2387</v>
      </c>
      <c r="C454" t="s">
        <v>2405</v>
      </c>
      <c r="D454" t="s">
        <v>1869</v>
      </c>
      <c r="E454" t="s">
        <v>905</v>
      </c>
    </row>
    <row r="455" spans="1:5">
      <c r="A455" t="s">
        <v>5274</v>
      </c>
      <c r="B455" t="s">
        <v>5385</v>
      </c>
      <c r="C455" t="s">
        <v>2059</v>
      </c>
      <c r="D455" t="s">
        <v>1869</v>
      </c>
      <c r="E455" t="s">
        <v>881</v>
      </c>
    </row>
    <row r="456" spans="1:5">
      <c r="A456" t="s">
        <v>6701</v>
      </c>
      <c r="B456" t="s">
        <v>2890</v>
      </c>
      <c r="C456" t="s">
        <v>2391</v>
      </c>
      <c r="D456" t="s">
        <v>1869</v>
      </c>
      <c r="E456" t="s">
        <v>1990</v>
      </c>
    </row>
    <row r="457" spans="1:5">
      <c r="A457" t="s">
        <v>6702</v>
      </c>
      <c r="B457" t="s">
        <v>656</v>
      </c>
      <c r="C457" t="s">
        <v>2411</v>
      </c>
      <c r="D457" t="s">
        <v>1869</v>
      </c>
      <c r="E457" t="s">
        <v>2413</v>
      </c>
    </row>
    <row r="458" spans="1:5">
      <c r="A458" t="s">
        <v>6703</v>
      </c>
      <c r="B458" t="s">
        <v>5386</v>
      </c>
      <c r="C458" t="s">
        <v>2415</v>
      </c>
      <c r="D458" t="s">
        <v>1869</v>
      </c>
      <c r="E458" t="s">
        <v>2416</v>
      </c>
    </row>
    <row r="459" spans="1:5">
      <c r="A459" t="s">
        <v>6704</v>
      </c>
      <c r="B459" t="s">
        <v>1519</v>
      </c>
      <c r="C459" t="s">
        <v>2228</v>
      </c>
      <c r="D459" t="s">
        <v>1869</v>
      </c>
      <c r="E459" t="s">
        <v>2420</v>
      </c>
    </row>
    <row r="460" spans="1:5">
      <c r="A460" t="s">
        <v>1281</v>
      </c>
      <c r="B460" t="s">
        <v>7391</v>
      </c>
      <c r="C460" t="s">
        <v>6376</v>
      </c>
      <c r="D460" t="s">
        <v>1281</v>
      </c>
    </row>
    <row r="461" spans="1:5">
      <c r="A461" t="s">
        <v>6347</v>
      </c>
      <c r="B461" t="s">
        <v>1335</v>
      </c>
      <c r="C461" t="s">
        <v>823</v>
      </c>
      <c r="D461" t="s">
        <v>1281</v>
      </c>
      <c r="E461" t="s">
        <v>2421</v>
      </c>
    </row>
    <row r="462" spans="1:5">
      <c r="A462" t="s">
        <v>3215</v>
      </c>
      <c r="B462" t="s">
        <v>5387</v>
      </c>
      <c r="C462" t="s">
        <v>1401</v>
      </c>
      <c r="D462" t="s">
        <v>1281</v>
      </c>
      <c r="E462" t="s">
        <v>1572</v>
      </c>
    </row>
    <row r="463" spans="1:5">
      <c r="A463" t="s">
        <v>6706</v>
      </c>
      <c r="B463" t="s">
        <v>5388</v>
      </c>
      <c r="C463" t="s">
        <v>2426</v>
      </c>
      <c r="D463" t="s">
        <v>1281</v>
      </c>
      <c r="E463" t="s">
        <v>1089</v>
      </c>
    </row>
    <row r="464" spans="1:5">
      <c r="A464" t="s">
        <v>6707</v>
      </c>
      <c r="B464" t="s">
        <v>5390</v>
      </c>
      <c r="C464" t="s">
        <v>2431</v>
      </c>
      <c r="D464" t="s">
        <v>1281</v>
      </c>
      <c r="E464" t="s">
        <v>2434</v>
      </c>
    </row>
    <row r="465" spans="1:5">
      <c r="A465" t="s">
        <v>6708</v>
      </c>
      <c r="B465" t="s">
        <v>483</v>
      </c>
      <c r="C465" t="s">
        <v>2254</v>
      </c>
      <c r="D465" t="s">
        <v>1281</v>
      </c>
      <c r="E465" t="s">
        <v>2442</v>
      </c>
    </row>
    <row r="466" spans="1:5">
      <c r="A466" t="s">
        <v>6709</v>
      </c>
      <c r="B466" t="s">
        <v>5391</v>
      </c>
      <c r="C466" t="s">
        <v>1081</v>
      </c>
      <c r="D466" t="s">
        <v>1281</v>
      </c>
      <c r="E466" t="s">
        <v>2444</v>
      </c>
    </row>
    <row r="467" spans="1:5">
      <c r="A467" t="s">
        <v>6710</v>
      </c>
      <c r="B467" t="s">
        <v>1307</v>
      </c>
      <c r="C467" t="s">
        <v>1756</v>
      </c>
      <c r="D467" t="s">
        <v>1281</v>
      </c>
      <c r="E467" t="s">
        <v>2446</v>
      </c>
    </row>
    <row r="468" spans="1:5">
      <c r="A468" t="s">
        <v>2805</v>
      </c>
      <c r="B468" t="s">
        <v>5392</v>
      </c>
      <c r="C468" t="s">
        <v>2447</v>
      </c>
      <c r="D468" t="s">
        <v>1281</v>
      </c>
      <c r="E468" t="s">
        <v>1028</v>
      </c>
    </row>
    <row r="469" spans="1:5">
      <c r="A469" t="s">
        <v>6712</v>
      </c>
      <c r="B469" t="s">
        <v>5394</v>
      </c>
      <c r="C469" t="s">
        <v>2449</v>
      </c>
      <c r="D469" t="s">
        <v>1281</v>
      </c>
      <c r="E469" t="s">
        <v>2451</v>
      </c>
    </row>
    <row r="470" spans="1:5">
      <c r="A470" t="s">
        <v>2287</v>
      </c>
      <c r="B470" t="s">
        <v>5395</v>
      </c>
      <c r="C470" t="s">
        <v>2456</v>
      </c>
      <c r="D470" t="s">
        <v>1281</v>
      </c>
      <c r="E470" t="s">
        <v>1346</v>
      </c>
    </row>
    <row r="471" spans="1:5">
      <c r="A471" t="s">
        <v>6713</v>
      </c>
      <c r="B471" t="s">
        <v>4463</v>
      </c>
      <c r="C471" t="s">
        <v>2462</v>
      </c>
      <c r="D471" t="s">
        <v>1281</v>
      </c>
      <c r="E471" t="s">
        <v>2464</v>
      </c>
    </row>
    <row r="472" spans="1:5">
      <c r="A472" t="s">
        <v>1553</v>
      </c>
      <c r="B472" t="s">
        <v>1303</v>
      </c>
      <c r="C472" t="s">
        <v>1513</v>
      </c>
      <c r="D472" t="s">
        <v>1281</v>
      </c>
      <c r="E472" t="s">
        <v>306</v>
      </c>
    </row>
    <row r="473" spans="1:5">
      <c r="A473" t="s">
        <v>6714</v>
      </c>
      <c r="B473" t="s">
        <v>2644</v>
      </c>
      <c r="C473" t="s">
        <v>2455</v>
      </c>
      <c r="D473" t="s">
        <v>1281</v>
      </c>
      <c r="E473" t="s">
        <v>2466</v>
      </c>
    </row>
    <row r="474" spans="1:5">
      <c r="A474" t="s">
        <v>6715</v>
      </c>
      <c r="B474" t="s">
        <v>5397</v>
      </c>
      <c r="C474" t="s">
        <v>1404</v>
      </c>
      <c r="D474" t="s">
        <v>1281</v>
      </c>
      <c r="E474" t="s">
        <v>1530</v>
      </c>
    </row>
    <row r="475" spans="1:5">
      <c r="A475" t="s">
        <v>6718</v>
      </c>
      <c r="B475" t="s">
        <v>780</v>
      </c>
      <c r="C475" t="s">
        <v>1362</v>
      </c>
      <c r="D475" t="s">
        <v>1281</v>
      </c>
      <c r="E475" t="s">
        <v>1675</v>
      </c>
    </row>
    <row r="476" spans="1:5">
      <c r="A476" t="s">
        <v>2366</v>
      </c>
      <c r="B476" t="s">
        <v>3836</v>
      </c>
      <c r="C476" t="s">
        <v>2470</v>
      </c>
      <c r="D476" t="s">
        <v>1281</v>
      </c>
      <c r="E476" t="s">
        <v>2472</v>
      </c>
    </row>
    <row r="477" spans="1:5">
      <c r="A477" t="s">
        <v>6719</v>
      </c>
      <c r="B477" t="s">
        <v>2934</v>
      </c>
      <c r="C477" t="s">
        <v>1870</v>
      </c>
      <c r="D477" t="s">
        <v>1281</v>
      </c>
      <c r="E477" t="s">
        <v>1457</v>
      </c>
    </row>
    <row r="478" spans="1:5">
      <c r="A478" t="s">
        <v>6092</v>
      </c>
      <c r="B478" t="s">
        <v>5345</v>
      </c>
      <c r="C478" t="s">
        <v>2475</v>
      </c>
      <c r="D478" t="s">
        <v>1281</v>
      </c>
      <c r="E478" t="s">
        <v>2481</v>
      </c>
    </row>
    <row r="479" spans="1:5">
      <c r="A479" t="s">
        <v>5444</v>
      </c>
      <c r="B479" t="s">
        <v>2319</v>
      </c>
      <c r="C479" t="s">
        <v>2213</v>
      </c>
      <c r="D479" t="s">
        <v>1281</v>
      </c>
      <c r="E479" t="s">
        <v>280</v>
      </c>
    </row>
    <row r="480" spans="1:5">
      <c r="A480" t="s">
        <v>6721</v>
      </c>
      <c r="B480" t="s">
        <v>5398</v>
      </c>
      <c r="C480" t="s">
        <v>67</v>
      </c>
      <c r="D480" t="s">
        <v>1281</v>
      </c>
      <c r="E480" t="s">
        <v>2437</v>
      </c>
    </row>
    <row r="481" spans="1:5">
      <c r="A481" t="s">
        <v>4123</v>
      </c>
      <c r="B481" t="s">
        <v>5400</v>
      </c>
      <c r="C481" t="s">
        <v>502</v>
      </c>
      <c r="D481" t="s">
        <v>1281</v>
      </c>
      <c r="E481" t="s">
        <v>850</v>
      </c>
    </row>
    <row r="482" spans="1:5">
      <c r="A482" t="s">
        <v>6070</v>
      </c>
      <c r="B482" t="s">
        <v>5329</v>
      </c>
      <c r="C482" t="s">
        <v>2482</v>
      </c>
      <c r="D482" t="s">
        <v>1281</v>
      </c>
      <c r="E482" t="s">
        <v>1702</v>
      </c>
    </row>
    <row r="483" spans="1:5">
      <c r="A483" t="s">
        <v>6722</v>
      </c>
      <c r="B483" t="s">
        <v>4193</v>
      </c>
      <c r="C483" t="s">
        <v>2486</v>
      </c>
      <c r="D483" t="s">
        <v>1281</v>
      </c>
      <c r="E483" t="s">
        <v>2492</v>
      </c>
    </row>
    <row r="484" spans="1:5">
      <c r="A484" t="s">
        <v>5901</v>
      </c>
      <c r="B484" t="s">
        <v>1484</v>
      </c>
      <c r="C484" t="s">
        <v>592</v>
      </c>
      <c r="D484" t="s">
        <v>1281</v>
      </c>
      <c r="E484" t="s">
        <v>288</v>
      </c>
    </row>
    <row r="485" spans="1:5">
      <c r="A485" t="s">
        <v>6723</v>
      </c>
      <c r="B485" t="s">
        <v>5401</v>
      </c>
      <c r="C485" t="s">
        <v>2494</v>
      </c>
      <c r="D485" t="s">
        <v>1281</v>
      </c>
      <c r="E485" t="s">
        <v>988</v>
      </c>
    </row>
    <row r="486" spans="1:5">
      <c r="A486" t="s">
        <v>2504</v>
      </c>
      <c r="B486" t="s">
        <v>359</v>
      </c>
      <c r="C486" t="s">
        <v>6224</v>
      </c>
      <c r="D486" t="s">
        <v>2504</v>
      </c>
    </row>
    <row r="487" spans="1:5">
      <c r="A487" t="s">
        <v>6724</v>
      </c>
      <c r="B487" t="s">
        <v>4749</v>
      </c>
      <c r="C487" t="s">
        <v>2498</v>
      </c>
      <c r="D487" t="s">
        <v>2504</v>
      </c>
      <c r="E487" t="s">
        <v>1279</v>
      </c>
    </row>
    <row r="488" spans="1:5">
      <c r="A488" t="s">
        <v>1490</v>
      </c>
      <c r="B488" t="s">
        <v>2417</v>
      </c>
      <c r="C488" t="s">
        <v>2182</v>
      </c>
      <c r="D488" t="s">
        <v>2504</v>
      </c>
      <c r="E488" t="s">
        <v>2507</v>
      </c>
    </row>
    <row r="489" spans="1:5">
      <c r="A489" t="s">
        <v>6725</v>
      </c>
      <c r="B489" t="s">
        <v>1781</v>
      </c>
      <c r="C489" t="s">
        <v>1349</v>
      </c>
      <c r="D489" t="s">
        <v>2504</v>
      </c>
      <c r="E489" t="s">
        <v>1857</v>
      </c>
    </row>
    <row r="490" spans="1:5">
      <c r="A490" t="s">
        <v>3959</v>
      </c>
      <c r="B490" t="s">
        <v>1396</v>
      </c>
      <c r="C490" t="s">
        <v>2508</v>
      </c>
      <c r="D490" t="s">
        <v>2504</v>
      </c>
      <c r="E490" t="s">
        <v>2513</v>
      </c>
    </row>
    <row r="491" spans="1:5">
      <c r="A491" t="s">
        <v>2204</v>
      </c>
      <c r="B491" t="s">
        <v>601</v>
      </c>
      <c r="C491" t="s">
        <v>2517</v>
      </c>
      <c r="D491" t="s">
        <v>2504</v>
      </c>
      <c r="E491" t="s">
        <v>2520</v>
      </c>
    </row>
    <row r="492" spans="1:5">
      <c r="A492" t="s">
        <v>6727</v>
      </c>
      <c r="B492" t="s">
        <v>3811</v>
      </c>
      <c r="C492" t="s">
        <v>2278</v>
      </c>
      <c r="D492" t="s">
        <v>2504</v>
      </c>
      <c r="E492" t="s">
        <v>915</v>
      </c>
    </row>
    <row r="493" spans="1:5">
      <c r="A493" t="s">
        <v>6728</v>
      </c>
      <c r="B493" t="s">
        <v>4105</v>
      </c>
      <c r="C493" t="s">
        <v>21</v>
      </c>
      <c r="D493" t="s">
        <v>2504</v>
      </c>
      <c r="E493" t="s">
        <v>2524</v>
      </c>
    </row>
    <row r="494" spans="1:5">
      <c r="A494" t="s">
        <v>6729</v>
      </c>
      <c r="B494" t="s">
        <v>3225</v>
      </c>
      <c r="C494" t="s">
        <v>28</v>
      </c>
      <c r="D494" t="s">
        <v>2504</v>
      </c>
      <c r="E494" t="s">
        <v>2125</v>
      </c>
    </row>
    <row r="495" spans="1:5">
      <c r="A495" t="s">
        <v>6730</v>
      </c>
      <c r="B495" t="s">
        <v>5402</v>
      </c>
      <c r="C495" t="s">
        <v>2532</v>
      </c>
      <c r="D495" t="s">
        <v>2504</v>
      </c>
      <c r="E495" t="s">
        <v>365</v>
      </c>
    </row>
    <row r="496" spans="1:5">
      <c r="A496" t="s">
        <v>5084</v>
      </c>
      <c r="B496" t="s">
        <v>4441</v>
      </c>
      <c r="C496" t="s">
        <v>144</v>
      </c>
      <c r="D496" t="s">
        <v>2504</v>
      </c>
      <c r="E496" t="s">
        <v>2536</v>
      </c>
    </row>
    <row r="497" spans="1:5">
      <c r="A497" t="s">
        <v>6731</v>
      </c>
      <c r="B497" t="s">
        <v>1643</v>
      </c>
      <c r="C497" t="s">
        <v>441</v>
      </c>
      <c r="D497" t="s">
        <v>2504</v>
      </c>
      <c r="E497" t="s">
        <v>2311</v>
      </c>
    </row>
    <row r="498" spans="1:5">
      <c r="A498" t="s">
        <v>2880</v>
      </c>
      <c r="B498" t="s">
        <v>5403</v>
      </c>
      <c r="C498" t="s">
        <v>2283</v>
      </c>
      <c r="D498" t="s">
        <v>2504</v>
      </c>
      <c r="E498" t="s">
        <v>2540</v>
      </c>
    </row>
    <row r="499" spans="1:5">
      <c r="A499" t="s">
        <v>1246</v>
      </c>
      <c r="B499" t="s">
        <v>5364</v>
      </c>
      <c r="C499" t="s">
        <v>489</v>
      </c>
      <c r="D499" t="s">
        <v>2504</v>
      </c>
      <c r="E499" t="s">
        <v>2543</v>
      </c>
    </row>
    <row r="500" spans="1:5">
      <c r="A500" t="s">
        <v>6732</v>
      </c>
      <c r="B500" t="s">
        <v>3608</v>
      </c>
      <c r="C500" t="s">
        <v>2549</v>
      </c>
      <c r="D500" t="s">
        <v>2504</v>
      </c>
      <c r="E500" t="s">
        <v>2551</v>
      </c>
    </row>
    <row r="501" spans="1:5">
      <c r="A501" t="s">
        <v>1738</v>
      </c>
      <c r="B501" t="s">
        <v>5404</v>
      </c>
      <c r="C501" t="s">
        <v>2553</v>
      </c>
      <c r="D501" t="s">
        <v>2504</v>
      </c>
      <c r="E501" t="s">
        <v>160</v>
      </c>
    </row>
    <row r="502" spans="1:5">
      <c r="A502" t="s">
        <v>6733</v>
      </c>
      <c r="B502" t="s">
        <v>5406</v>
      </c>
      <c r="C502" t="s">
        <v>2546</v>
      </c>
      <c r="D502" t="s">
        <v>2504</v>
      </c>
      <c r="E502" t="s">
        <v>2336</v>
      </c>
    </row>
    <row r="503" spans="1:5">
      <c r="A503" t="s">
        <v>6734</v>
      </c>
      <c r="B503" t="s">
        <v>5408</v>
      </c>
      <c r="C503" t="s">
        <v>2556</v>
      </c>
      <c r="D503" t="s">
        <v>2504</v>
      </c>
      <c r="E503" t="s">
        <v>2559</v>
      </c>
    </row>
    <row r="504" spans="1:5">
      <c r="A504" t="s">
        <v>5906</v>
      </c>
      <c r="B504" t="s">
        <v>5410</v>
      </c>
      <c r="C504" t="s">
        <v>2562</v>
      </c>
      <c r="D504" t="s">
        <v>2504</v>
      </c>
      <c r="E504" t="s">
        <v>1876</v>
      </c>
    </row>
    <row r="505" spans="1:5">
      <c r="A505" t="s">
        <v>6735</v>
      </c>
      <c r="B505" t="s">
        <v>3093</v>
      </c>
      <c r="C505" t="s">
        <v>1817</v>
      </c>
      <c r="D505" t="s">
        <v>2504</v>
      </c>
      <c r="E505" t="s">
        <v>1202</v>
      </c>
    </row>
    <row r="506" spans="1:5">
      <c r="A506" t="s">
        <v>6736</v>
      </c>
      <c r="B506" t="s">
        <v>599</v>
      </c>
      <c r="C506" t="s">
        <v>1901</v>
      </c>
      <c r="D506" t="s">
        <v>2504</v>
      </c>
      <c r="E506" t="s">
        <v>234</v>
      </c>
    </row>
    <row r="507" spans="1:5">
      <c r="A507" t="s">
        <v>3308</v>
      </c>
      <c r="B507" t="s">
        <v>3666</v>
      </c>
      <c r="C507" t="s">
        <v>2564</v>
      </c>
      <c r="D507" t="s">
        <v>2504</v>
      </c>
      <c r="E507" t="s">
        <v>2569</v>
      </c>
    </row>
    <row r="508" spans="1:5">
      <c r="A508" t="s">
        <v>6311</v>
      </c>
      <c r="B508" t="s">
        <v>5411</v>
      </c>
      <c r="C508" t="s">
        <v>2571</v>
      </c>
      <c r="D508" t="s">
        <v>2504</v>
      </c>
      <c r="E508" t="s">
        <v>1889</v>
      </c>
    </row>
    <row r="509" spans="1:5">
      <c r="A509" t="s">
        <v>2261</v>
      </c>
      <c r="B509" t="s">
        <v>4293</v>
      </c>
      <c r="C509" t="s">
        <v>2576</v>
      </c>
      <c r="D509" t="s">
        <v>2504</v>
      </c>
      <c r="E509" t="s">
        <v>57</v>
      </c>
    </row>
    <row r="510" spans="1:5">
      <c r="A510" t="s">
        <v>1424</v>
      </c>
      <c r="B510" t="s">
        <v>2745</v>
      </c>
      <c r="C510" t="s">
        <v>1926</v>
      </c>
      <c r="D510" t="s">
        <v>2504</v>
      </c>
      <c r="E510" t="s">
        <v>2088</v>
      </c>
    </row>
    <row r="511" spans="1:5">
      <c r="A511" t="s">
        <v>4620</v>
      </c>
      <c r="B511" t="s">
        <v>2490</v>
      </c>
      <c r="C511" t="s">
        <v>695</v>
      </c>
      <c r="D511" t="s">
        <v>2504</v>
      </c>
      <c r="E511" t="s">
        <v>2578</v>
      </c>
    </row>
    <row r="512" spans="1:5">
      <c r="A512" t="s">
        <v>3368</v>
      </c>
      <c r="B512" t="s">
        <v>1485</v>
      </c>
      <c r="C512" t="s">
        <v>2038</v>
      </c>
      <c r="D512" t="s">
        <v>2504</v>
      </c>
      <c r="E512" t="s">
        <v>2579</v>
      </c>
    </row>
    <row r="513" spans="1:5">
      <c r="A513" t="s">
        <v>6737</v>
      </c>
      <c r="B513" t="s">
        <v>5412</v>
      </c>
      <c r="C513" t="s">
        <v>2074</v>
      </c>
      <c r="D513" t="s">
        <v>2504</v>
      </c>
      <c r="E513" t="s">
        <v>2584</v>
      </c>
    </row>
    <row r="514" spans="1:5">
      <c r="A514" t="s">
        <v>6738</v>
      </c>
      <c r="B514" t="s">
        <v>858</v>
      </c>
      <c r="C514" t="s">
        <v>6280</v>
      </c>
      <c r="D514" t="s">
        <v>2504</v>
      </c>
      <c r="E514" t="s">
        <v>1783</v>
      </c>
    </row>
    <row r="515" spans="1:5">
      <c r="A515" t="s">
        <v>6739</v>
      </c>
      <c r="B515" t="s">
        <v>5413</v>
      </c>
      <c r="C515" t="s">
        <v>2586</v>
      </c>
      <c r="D515" t="s">
        <v>2504</v>
      </c>
      <c r="E515" t="s">
        <v>2445</v>
      </c>
    </row>
    <row r="516" spans="1:5">
      <c r="A516" t="s">
        <v>6740</v>
      </c>
      <c r="B516" t="s">
        <v>1837</v>
      </c>
      <c r="C516" t="s">
        <v>2588</v>
      </c>
      <c r="D516" t="s">
        <v>2504</v>
      </c>
      <c r="E516" t="s">
        <v>2193</v>
      </c>
    </row>
    <row r="517" spans="1:5">
      <c r="A517" t="s">
        <v>2503</v>
      </c>
      <c r="B517" t="s">
        <v>2036</v>
      </c>
      <c r="C517" t="s">
        <v>2511</v>
      </c>
      <c r="D517" t="s">
        <v>2504</v>
      </c>
      <c r="E517" t="s">
        <v>2043</v>
      </c>
    </row>
    <row r="518" spans="1:5">
      <c r="A518" t="s">
        <v>1962</v>
      </c>
      <c r="B518" t="s">
        <v>5073</v>
      </c>
      <c r="C518" t="s">
        <v>2092</v>
      </c>
      <c r="D518" t="s">
        <v>2504</v>
      </c>
      <c r="E518" t="s">
        <v>1797</v>
      </c>
    </row>
    <row r="519" spans="1:5">
      <c r="A519" t="s">
        <v>6741</v>
      </c>
      <c r="B519" t="s">
        <v>2172</v>
      </c>
      <c r="C519" t="s">
        <v>2463</v>
      </c>
      <c r="D519" t="s">
        <v>2504</v>
      </c>
      <c r="E519" t="s">
        <v>1559</v>
      </c>
    </row>
    <row r="520" spans="1:5">
      <c r="A520" t="s">
        <v>6742</v>
      </c>
      <c r="B520" t="s">
        <v>4556</v>
      </c>
      <c r="C520" t="s">
        <v>2592</v>
      </c>
      <c r="D520" t="s">
        <v>2504</v>
      </c>
      <c r="E520" t="s">
        <v>2593</v>
      </c>
    </row>
    <row r="521" spans="1:5">
      <c r="A521" t="s">
        <v>6745</v>
      </c>
      <c r="B521" t="s">
        <v>1316</v>
      </c>
      <c r="C521" t="s">
        <v>2595</v>
      </c>
      <c r="D521" t="s">
        <v>2504</v>
      </c>
      <c r="E521" t="s">
        <v>2597</v>
      </c>
    </row>
    <row r="522" spans="1:5">
      <c r="A522" t="s">
        <v>2605</v>
      </c>
      <c r="B522" t="s">
        <v>6237</v>
      </c>
      <c r="C522" t="s">
        <v>5456</v>
      </c>
      <c r="D522" t="s">
        <v>2605</v>
      </c>
    </row>
    <row r="523" spans="1:5">
      <c r="A523" t="s">
        <v>5574</v>
      </c>
      <c r="B523" t="s">
        <v>3956</v>
      </c>
      <c r="C523" t="s">
        <v>2601</v>
      </c>
      <c r="D523" t="s">
        <v>2605</v>
      </c>
      <c r="E523" t="s">
        <v>2609</v>
      </c>
    </row>
    <row r="524" spans="1:5">
      <c r="A524" t="s">
        <v>6746</v>
      </c>
      <c r="B524" t="s">
        <v>5414</v>
      </c>
      <c r="C524" t="s">
        <v>2611</v>
      </c>
      <c r="D524" t="s">
        <v>2605</v>
      </c>
      <c r="E524" t="s">
        <v>2612</v>
      </c>
    </row>
    <row r="525" spans="1:5">
      <c r="A525" t="s">
        <v>3328</v>
      </c>
      <c r="B525" t="s">
        <v>5417</v>
      </c>
      <c r="C525" t="s">
        <v>1695</v>
      </c>
      <c r="D525" t="s">
        <v>2605</v>
      </c>
      <c r="E525" t="s">
        <v>2613</v>
      </c>
    </row>
    <row r="526" spans="1:5">
      <c r="A526" t="s">
        <v>891</v>
      </c>
      <c r="B526" t="s">
        <v>2652</v>
      </c>
      <c r="C526" t="s">
        <v>2618</v>
      </c>
      <c r="D526" t="s">
        <v>2605</v>
      </c>
      <c r="E526" t="s">
        <v>2615</v>
      </c>
    </row>
    <row r="527" spans="1:5">
      <c r="A527" t="s">
        <v>6747</v>
      </c>
      <c r="B527" t="s">
        <v>3963</v>
      </c>
      <c r="C527" t="s">
        <v>2622</v>
      </c>
      <c r="D527" t="s">
        <v>2605</v>
      </c>
      <c r="E527" t="s">
        <v>2539</v>
      </c>
    </row>
    <row r="528" spans="1:5">
      <c r="A528" t="s">
        <v>1939</v>
      </c>
      <c r="B528" t="s">
        <v>1464</v>
      </c>
      <c r="C528" t="s">
        <v>2625</v>
      </c>
      <c r="D528" t="s">
        <v>2605</v>
      </c>
      <c r="E528" t="s">
        <v>2632</v>
      </c>
    </row>
    <row r="529" spans="1:5">
      <c r="A529" t="s">
        <v>6748</v>
      </c>
      <c r="B529" t="s">
        <v>5418</v>
      </c>
      <c r="C529" t="s">
        <v>2634</v>
      </c>
      <c r="D529" t="s">
        <v>2605</v>
      </c>
      <c r="E529" t="s">
        <v>2638</v>
      </c>
    </row>
    <row r="530" spans="1:5">
      <c r="A530" t="s">
        <v>4388</v>
      </c>
      <c r="B530" t="s">
        <v>5419</v>
      </c>
      <c r="C530" t="s">
        <v>2640</v>
      </c>
      <c r="D530" t="s">
        <v>2605</v>
      </c>
      <c r="E530" t="s">
        <v>2296</v>
      </c>
    </row>
    <row r="531" spans="1:5">
      <c r="A531" t="s">
        <v>6750</v>
      </c>
      <c r="B531" t="s">
        <v>5420</v>
      </c>
      <c r="C531" t="s">
        <v>2641</v>
      </c>
      <c r="D531" t="s">
        <v>2605</v>
      </c>
      <c r="E531" t="s">
        <v>2643</v>
      </c>
    </row>
    <row r="532" spans="1:5">
      <c r="A532" t="s">
        <v>5143</v>
      </c>
      <c r="B532" t="s">
        <v>3205</v>
      </c>
      <c r="C532" t="s">
        <v>2535</v>
      </c>
      <c r="D532" t="s">
        <v>2605</v>
      </c>
      <c r="E532" t="s">
        <v>2646</v>
      </c>
    </row>
    <row r="533" spans="1:5">
      <c r="A533" t="s">
        <v>3174</v>
      </c>
      <c r="B533" t="s">
        <v>1405</v>
      </c>
      <c r="C533" t="s">
        <v>2132</v>
      </c>
      <c r="D533" t="s">
        <v>2605</v>
      </c>
      <c r="E533" t="s">
        <v>2649</v>
      </c>
    </row>
    <row r="534" spans="1:5">
      <c r="A534" t="s">
        <v>6132</v>
      </c>
      <c r="B534" t="s">
        <v>3734</v>
      </c>
      <c r="C534" t="s">
        <v>1023</v>
      </c>
      <c r="D534" t="s">
        <v>2605</v>
      </c>
      <c r="E534" t="s">
        <v>846</v>
      </c>
    </row>
    <row r="535" spans="1:5">
      <c r="A535" t="s">
        <v>1571</v>
      </c>
      <c r="B535" t="s">
        <v>5423</v>
      </c>
      <c r="C535" t="s">
        <v>2651</v>
      </c>
      <c r="D535" t="s">
        <v>2605</v>
      </c>
      <c r="E535" t="s">
        <v>2653</v>
      </c>
    </row>
    <row r="536" spans="1:5">
      <c r="A536" t="s">
        <v>5640</v>
      </c>
      <c r="B536" t="s">
        <v>1998</v>
      </c>
      <c r="C536" t="s">
        <v>2655</v>
      </c>
      <c r="D536" t="s">
        <v>2605</v>
      </c>
      <c r="E536" t="s">
        <v>2658</v>
      </c>
    </row>
    <row r="537" spans="1:5">
      <c r="A537" t="s">
        <v>6751</v>
      </c>
      <c r="B537" t="s">
        <v>5425</v>
      </c>
      <c r="C537" t="s">
        <v>2661</v>
      </c>
      <c r="D537" t="s">
        <v>2605</v>
      </c>
      <c r="E537" t="s">
        <v>2666</v>
      </c>
    </row>
    <row r="538" spans="1:5">
      <c r="A538" t="s">
        <v>5334</v>
      </c>
      <c r="B538" t="s">
        <v>2808</v>
      </c>
      <c r="C538" t="s">
        <v>2670</v>
      </c>
      <c r="D538" t="s">
        <v>2605</v>
      </c>
      <c r="E538" t="s">
        <v>2671</v>
      </c>
    </row>
    <row r="539" spans="1:5">
      <c r="A539" t="s">
        <v>1354</v>
      </c>
      <c r="B539" t="s">
        <v>5426</v>
      </c>
      <c r="C539" t="s">
        <v>1527</v>
      </c>
      <c r="D539" t="s">
        <v>2605</v>
      </c>
      <c r="E539" t="s">
        <v>537</v>
      </c>
    </row>
    <row r="540" spans="1:5">
      <c r="A540" t="s">
        <v>3814</v>
      </c>
      <c r="B540" t="s">
        <v>3934</v>
      </c>
      <c r="C540" t="s">
        <v>2676</v>
      </c>
      <c r="D540" t="s">
        <v>2605</v>
      </c>
      <c r="E540" t="s">
        <v>1923</v>
      </c>
    </row>
    <row r="541" spans="1:5">
      <c r="A541" t="s">
        <v>5563</v>
      </c>
      <c r="B541" t="s">
        <v>2046</v>
      </c>
      <c r="C541" t="s">
        <v>2680</v>
      </c>
      <c r="D541" t="s">
        <v>2605</v>
      </c>
      <c r="E541" t="s">
        <v>1313</v>
      </c>
    </row>
    <row r="542" spans="1:5">
      <c r="A542" t="s">
        <v>6752</v>
      </c>
      <c r="B542" t="s">
        <v>5428</v>
      </c>
      <c r="C542" t="s">
        <v>2686</v>
      </c>
      <c r="D542" t="s">
        <v>2605</v>
      </c>
      <c r="E542" t="s">
        <v>762</v>
      </c>
    </row>
    <row r="543" spans="1:5">
      <c r="A543" t="s">
        <v>5650</v>
      </c>
      <c r="B543" t="s">
        <v>3427</v>
      </c>
      <c r="C543" t="s">
        <v>2690</v>
      </c>
      <c r="D543" t="s">
        <v>2605</v>
      </c>
      <c r="E543" t="s">
        <v>2695</v>
      </c>
    </row>
    <row r="544" spans="1:5">
      <c r="A544" t="s">
        <v>6753</v>
      </c>
      <c r="B544" t="s">
        <v>2891</v>
      </c>
      <c r="C544" t="s">
        <v>2696</v>
      </c>
      <c r="D544" t="s">
        <v>2605</v>
      </c>
      <c r="E544" t="s">
        <v>2698</v>
      </c>
    </row>
    <row r="545" spans="1:5">
      <c r="A545" t="s">
        <v>6754</v>
      </c>
      <c r="B545" t="s">
        <v>1952</v>
      </c>
      <c r="C545" t="s">
        <v>2705</v>
      </c>
      <c r="D545" t="s">
        <v>2605</v>
      </c>
      <c r="E545" t="s">
        <v>2706</v>
      </c>
    </row>
    <row r="546" spans="1:5">
      <c r="A546" t="s">
        <v>2673</v>
      </c>
      <c r="B546" t="s">
        <v>5430</v>
      </c>
      <c r="C546" t="s">
        <v>2708</v>
      </c>
      <c r="D546" t="s">
        <v>2605</v>
      </c>
      <c r="E546" t="s">
        <v>2533</v>
      </c>
    </row>
    <row r="547" spans="1:5">
      <c r="A547" t="s">
        <v>699</v>
      </c>
      <c r="B547" t="s">
        <v>5431</v>
      </c>
      <c r="C547" t="s">
        <v>648</v>
      </c>
      <c r="D547" t="s">
        <v>2605</v>
      </c>
      <c r="E547" t="s">
        <v>2710</v>
      </c>
    </row>
    <row r="548" spans="1:5">
      <c r="A548" t="s">
        <v>6757</v>
      </c>
      <c r="B548" t="s">
        <v>259</v>
      </c>
      <c r="C548" t="s">
        <v>335</v>
      </c>
      <c r="D548" t="s">
        <v>2605</v>
      </c>
      <c r="E548" t="s">
        <v>2035</v>
      </c>
    </row>
    <row r="549" spans="1:5">
      <c r="A549" t="s">
        <v>6760</v>
      </c>
      <c r="B549" t="s">
        <v>5432</v>
      </c>
      <c r="C549" t="s">
        <v>1192</v>
      </c>
      <c r="D549" t="s">
        <v>2605</v>
      </c>
      <c r="E549" t="s">
        <v>2541</v>
      </c>
    </row>
    <row r="550" spans="1:5">
      <c r="A550" t="s">
        <v>5049</v>
      </c>
      <c r="B550" t="s">
        <v>5434</v>
      </c>
      <c r="C550" t="s">
        <v>2714</v>
      </c>
      <c r="D550" t="s">
        <v>2605</v>
      </c>
      <c r="E550" t="s">
        <v>2718</v>
      </c>
    </row>
    <row r="551" spans="1:5">
      <c r="A551" t="s">
        <v>206</v>
      </c>
      <c r="B551" t="s">
        <v>5436</v>
      </c>
      <c r="C551" t="s">
        <v>1687</v>
      </c>
      <c r="D551" t="s">
        <v>2605</v>
      </c>
      <c r="E551" t="s">
        <v>187</v>
      </c>
    </row>
    <row r="552" spans="1:5">
      <c r="A552" t="s">
        <v>5666</v>
      </c>
      <c r="B552" t="s">
        <v>2869</v>
      </c>
      <c r="C552" t="s">
        <v>2720</v>
      </c>
      <c r="D552" t="s">
        <v>2605</v>
      </c>
      <c r="E552" t="s">
        <v>2726</v>
      </c>
    </row>
    <row r="553" spans="1:5">
      <c r="A553" t="s">
        <v>6670</v>
      </c>
      <c r="B553" t="s">
        <v>4481</v>
      </c>
      <c r="C553" t="s">
        <v>1402</v>
      </c>
      <c r="D553" t="s">
        <v>2605</v>
      </c>
      <c r="E553" t="s">
        <v>208</v>
      </c>
    </row>
    <row r="554" spans="1:5">
      <c r="A554" t="s">
        <v>6761</v>
      </c>
      <c r="B554" t="s">
        <v>1073</v>
      </c>
      <c r="C554" t="s">
        <v>2727</v>
      </c>
      <c r="D554" t="s">
        <v>2605</v>
      </c>
      <c r="E554" t="s">
        <v>2732</v>
      </c>
    </row>
    <row r="555" spans="1:5">
      <c r="A555" t="s">
        <v>4060</v>
      </c>
      <c r="B555" t="s">
        <v>1537</v>
      </c>
      <c r="C555" t="s">
        <v>2734</v>
      </c>
      <c r="D555" t="s">
        <v>2605</v>
      </c>
      <c r="E555" t="s">
        <v>2735</v>
      </c>
    </row>
    <row r="556" spans="1:5">
      <c r="A556" t="s">
        <v>1532</v>
      </c>
      <c r="B556" t="s">
        <v>5437</v>
      </c>
      <c r="C556" t="s">
        <v>1807</v>
      </c>
      <c r="D556" t="s">
        <v>2605</v>
      </c>
      <c r="E556" t="s">
        <v>2736</v>
      </c>
    </row>
    <row r="557" spans="1:5">
      <c r="A557" t="s">
        <v>6762</v>
      </c>
      <c r="B557" t="s">
        <v>5439</v>
      </c>
      <c r="C557" t="s">
        <v>2374</v>
      </c>
      <c r="D557" t="s">
        <v>2605</v>
      </c>
      <c r="E557" t="s">
        <v>2738</v>
      </c>
    </row>
    <row r="558" spans="1:5">
      <c r="A558" t="s">
        <v>5424</v>
      </c>
      <c r="B558" t="s">
        <v>5440</v>
      </c>
      <c r="C558" t="s">
        <v>2741</v>
      </c>
      <c r="D558" t="s">
        <v>2605</v>
      </c>
      <c r="E558" t="s">
        <v>1839</v>
      </c>
    </row>
    <row r="559" spans="1:5">
      <c r="A559" t="s">
        <v>6763</v>
      </c>
      <c r="B559" t="s">
        <v>5200</v>
      </c>
      <c r="C559" t="s">
        <v>554</v>
      </c>
      <c r="D559" t="s">
        <v>2605</v>
      </c>
      <c r="E559" t="s">
        <v>2743</v>
      </c>
    </row>
    <row r="560" spans="1:5">
      <c r="A560" t="s">
        <v>5543</v>
      </c>
      <c r="B560" t="s">
        <v>3830</v>
      </c>
      <c r="C560" t="s">
        <v>2747</v>
      </c>
      <c r="D560" t="s">
        <v>2605</v>
      </c>
      <c r="E560" t="s">
        <v>755</v>
      </c>
    </row>
    <row r="561" spans="1:5">
      <c r="A561" t="s">
        <v>4012</v>
      </c>
      <c r="B561" t="s">
        <v>4009</v>
      </c>
      <c r="C561" t="s">
        <v>2433</v>
      </c>
      <c r="D561" t="s">
        <v>2605</v>
      </c>
      <c r="E561" t="s">
        <v>2751</v>
      </c>
    </row>
    <row r="562" spans="1:5">
      <c r="A562" t="s">
        <v>6764</v>
      </c>
      <c r="B562" t="s">
        <v>5442</v>
      </c>
      <c r="C562" t="s">
        <v>5396</v>
      </c>
      <c r="D562" t="s">
        <v>2605</v>
      </c>
      <c r="E562" t="s">
        <v>4975</v>
      </c>
    </row>
    <row r="563" spans="1:5">
      <c r="A563" t="s">
        <v>5299</v>
      </c>
      <c r="B563" t="s">
        <v>5443</v>
      </c>
      <c r="C563" t="s">
        <v>1386</v>
      </c>
      <c r="D563" t="s">
        <v>2605</v>
      </c>
      <c r="E563" t="s">
        <v>249</v>
      </c>
    </row>
    <row r="564" spans="1:5">
      <c r="A564" t="s">
        <v>6765</v>
      </c>
      <c r="B564" t="s">
        <v>609</v>
      </c>
      <c r="C564" t="s">
        <v>2753</v>
      </c>
      <c r="D564" t="s">
        <v>2605</v>
      </c>
      <c r="E564" t="s">
        <v>516</v>
      </c>
    </row>
    <row r="565" spans="1:5">
      <c r="A565" t="s">
        <v>6767</v>
      </c>
      <c r="B565" t="s">
        <v>2975</v>
      </c>
      <c r="C565" t="s">
        <v>1308</v>
      </c>
      <c r="D565" t="s">
        <v>2605</v>
      </c>
      <c r="E565" t="s">
        <v>2754</v>
      </c>
    </row>
    <row r="566" spans="1:5">
      <c r="A566" t="s">
        <v>6768</v>
      </c>
      <c r="B566" t="s">
        <v>4686</v>
      </c>
      <c r="C566" t="s">
        <v>874</v>
      </c>
      <c r="D566" t="s">
        <v>2605</v>
      </c>
      <c r="E566" t="s">
        <v>1006</v>
      </c>
    </row>
    <row r="567" spans="1:5">
      <c r="A567" t="s">
        <v>6769</v>
      </c>
      <c r="B567" t="s">
        <v>4948</v>
      </c>
      <c r="C567" t="s">
        <v>2757</v>
      </c>
      <c r="D567" t="s">
        <v>2605</v>
      </c>
      <c r="E567" t="s">
        <v>2761</v>
      </c>
    </row>
    <row r="568" spans="1:5">
      <c r="A568" t="s">
        <v>1597</v>
      </c>
      <c r="B568" t="s">
        <v>5445</v>
      </c>
      <c r="C568" t="s">
        <v>2762</v>
      </c>
      <c r="D568" t="s">
        <v>2605</v>
      </c>
      <c r="E568" t="s">
        <v>2763</v>
      </c>
    </row>
    <row r="569" spans="1:5">
      <c r="A569" t="s">
        <v>2924</v>
      </c>
      <c r="B569" t="s">
        <v>5450</v>
      </c>
      <c r="C569" t="s">
        <v>2765</v>
      </c>
      <c r="D569" t="s">
        <v>2605</v>
      </c>
      <c r="E569" t="s">
        <v>814</v>
      </c>
    </row>
    <row r="570" spans="1:5">
      <c r="A570" t="s">
        <v>6770</v>
      </c>
      <c r="B570" t="s">
        <v>1510</v>
      </c>
      <c r="C570" t="s">
        <v>2767</v>
      </c>
      <c r="D570" t="s">
        <v>2605</v>
      </c>
      <c r="E570" t="s">
        <v>2769</v>
      </c>
    </row>
    <row r="571" spans="1:5">
      <c r="A571" t="s">
        <v>6771</v>
      </c>
      <c r="B571" t="s">
        <v>707</v>
      </c>
      <c r="C571" t="s">
        <v>2771</v>
      </c>
      <c r="D571" t="s">
        <v>2605</v>
      </c>
      <c r="E571" t="s">
        <v>2773</v>
      </c>
    </row>
    <row r="572" spans="1:5">
      <c r="A572" t="s">
        <v>93</v>
      </c>
      <c r="B572" t="s">
        <v>5451</v>
      </c>
      <c r="C572" t="s">
        <v>931</v>
      </c>
      <c r="D572" t="s">
        <v>2605</v>
      </c>
      <c r="E572" t="s">
        <v>2779</v>
      </c>
    </row>
    <row r="573" spans="1:5">
      <c r="A573" t="s">
        <v>6773</v>
      </c>
      <c r="B573" t="s">
        <v>5453</v>
      </c>
      <c r="C573" t="s">
        <v>457</v>
      </c>
      <c r="D573" t="s">
        <v>2605</v>
      </c>
      <c r="E573" t="s">
        <v>1414</v>
      </c>
    </row>
    <row r="574" spans="1:5">
      <c r="A574" t="s">
        <v>2401</v>
      </c>
      <c r="B574" t="s">
        <v>5455</v>
      </c>
      <c r="C574" t="s">
        <v>2780</v>
      </c>
      <c r="D574" t="s">
        <v>2605</v>
      </c>
      <c r="E574" t="s">
        <v>432</v>
      </c>
    </row>
    <row r="575" spans="1:5">
      <c r="A575" t="s">
        <v>2432</v>
      </c>
      <c r="B575" t="s">
        <v>5457</v>
      </c>
      <c r="C575" t="s">
        <v>2781</v>
      </c>
      <c r="D575" t="s">
        <v>2605</v>
      </c>
      <c r="E575" t="s">
        <v>2783</v>
      </c>
    </row>
    <row r="576" spans="1:5">
      <c r="A576" t="s">
        <v>4590</v>
      </c>
      <c r="B576" t="s">
        <v>5146</v>
      </c>
      <c r="C576" t="s">
        <v>207</v>
      </c>
      <c r="D576" t="s">
        <v>2605</v>
      </c>
      <c r="E576" t="s">
        <v>1555</v>
      </c>
    </row>
    <row r="577" spans="1:5">
      <c r="A577" t="s">
        <v>6775</v>
      </c>
      <c r="B577" t="s">
        <v>5459</v>
      </c>
      <c r="C577" t="s">
        <v>2785</v>
      </c>
      <c r="D577" t="s">
        <v>2605</v>
      </c>
      <c r="E577" t="s">
        <v>2789</v>
      </c>
    </row>
    <row r="578" spans="1:5">
      <c r="A578" t="s">
        <v>2786</v>
      </c>
      <c r="B578" t="s">
        <v>767</v>
      </c>
      <c r="C578" t="s">
        <v>2791</v>
      </c>
      <c r="D578" t="s">
        <v>2605</v>
      </c>
      <c r="E578" t="s">
        <v>2794</v>
      </c>
    </row>
    <row r="579" spans="1:5">
      <c r="A579" t="s">
        <v>6776</v>
      </c>
      <c r="B579" t="s">
        <v>7392</v>
      </c>
      <c r="C579" t="s">
        <v>6014</v>
      </c>
      <c r="D579" t="s">
        <v>2605</v>
      </c>
      <c r="E579" t="s">
        <v>1910</v>
      </c>
    </row>
    <row r="580" spans="1:5">
      <c r="A580" t="s">
        <v>6778</v>
      </c>
      <c r="B580" t="s">
        <v>5460</v>
      </c>
      <c r="C580" t="s">
        <v>2795</v>
      </c>
      <c r="D580" t="s">
        <v>2605</v>
      </c>
      <c r="E580" t="s">
        <v>1973</v>
      </c>
    </row>
    <row r="581" spans="1:5">
      <c r="A581" t="s">
        <v>3813</v>
      </c>
      <c r="B581" t="s">
        <v>5461</v>
      </c>
      <c r="C581" t="s">
        <v>983</v>
      </c>
      <c r="D581" t="s">
        <v>2605</v>
      </c>
      <c r="E581" t="s">
        <v>2799</v>
      </c>
    </row>
    <row r="582" spans="1:5">
      <c r="A582" t="s">
        <v>6779</v>
      </c>
      <c r="B582" t="s">
        <v>1860</v>
      </c>
      <c r="C582" t="s">
        <v>302</v>
      </c>
      <c r="D582" t="s">
        <v>2605</v>
      </c>
      <c r="E582" t="s">
        <v>2804</v>
      </c>
    </row>
    <row r="583" spans="1:5">
      <c r="A583" t="s">
        <v>889</v>
      </c>
      <c r="B583" t="s">
        <v>5464</v>
      </c>
      <c r="C583" t="s">
        <v>1624</v>
      </c>
      <c r="D583" t="s">
        <v>2605</v>
      </c>
      <c r="E583" t="s">
        <v>2810</v>
      </c>
    </row>
    <row r="584" spans="1:5">
      <c r="A584" t="s">
        <v>6299</v>
      </c>
      <c r="B584" t="s">
        <v>5465</v>
      </c>
      <c r="C584" t="s">
        <v>2814</v>
      </c>
      <c r="D584" t="s">
        <v>2605</v>
      </c>
      <c r="E584" t="s">
        <v>1969</v>
      </c>
    </row>
    <row r="585" spans="1:5">
      <c r="A585" t="s">
        <v>6781</v>
      </c>
      <c r="B585" t="s">
        <v>5466</v>
      </c>
      <c r="C585" t="s">
        <v>1432</v>
      </c>
      <c r="D585" t="s">
        <v>2605</v>
      </c>
      <c r="E585" t="s">
        <v>2523</v>
      </c>
    </row>
    <row r="586" spans="1:5">
      <c r="A586" t="s">
        <v>1645</v>
      </c>
      <c r="B586" t="s">
        <v>7393</v>
      </c>
      <c r="C586" t="s">
        <v>551</v>
      </c>
      <c r="D586" t="s">
        <v>1645</v>
      </c>
    </row>
    <row r="587" spans="1:5">
      <c r="A587" t="s">
        <v>6782</v>
      </c>
      <c r="B587" t="s">
        <v>4312</v>
      </c>
      <c r="C587" t="s">
        <v>1819</v>
      </c>
      <c r="D587" t="s">
        <v>1645</v>
      </c>
      <c r="E587" t="s">
        <v>2815</v>
      </c>
    </row>
    <row r="588" spans="1:5">
      <c r="A588" t="s">
        <v>6030</v>
      </c>
      <c r="B588" t="s">
        <v>5467</v>
      </c>
      <c r="C588" t="s">
        <v>2818</v>
      </c>
      <c r="D588" t="s">
        <v>1645</v>
      </c>
      <c r="E588" t="s">
        <v>2824</v>
      </c>
    </row>
    <row r="589" spans="1:5">
      <c r="A589" t="s">
        <v>3219</v>
      </c>
      <c r="B589" t="s">
        <v>5470</v>
      </c>
      <c r="C589" t="s">
        <v>196</v>
      </c>
      <c r="D589" t="s">
        <v>1645</v>
      </c>
      <c r="E589" t="s">
        <v>2825</v>
      </c>
    </row>
    <row r="590" spans="1:5">
      <c r="A590" t="s">
        <v>5558</v>
      </c>
      <c r="B590" t="s">
        <v>3114</v>
      </c>
      <c r="C590" t="s">
        <v>553</v>
      </c>
      <c r="D590" t="s">
        <v>1645</v>
      </c>
      <c r="E590" t="s">
        <v>2828</v>
      </c>
    </row>
    <row r="591" spans="1:5">
      <c r="A591" t="s">
        <v>4926</v>
      </c>
      <c r="B591" t="s">
        <v>4778</v>
      </c>
      <c r="C591" t="s">
        <v>2832</v>
      </c>
      <c r="D591" t="s">
        <v>1645</v>
      </c>
      <c r="E591" t="s">
        <v>2067</v>
      </c>
    </row>
    <row r="592" spans="1:5">
      <c r="A592" t="s">
        <v>6783</v>
      </c>
      <c r="B592" t="s">
        <v>5471</v>
      </c>
      <c r="C592" t="s">
        <v>1897</v>
      </c>
      <c r="D592" t="s">
        <v>1645</v>
      </c>
      <c r="E592" t="s">
        <v>2835</v>
      </c>
    </row>
    <row r="593" spans="1:5">
      <c r="A593" t="s">
        <v>6784</v>
      </c>
      <c r="B593" t="s">
        <v>5472</v>
      </c>
      <c r="C593" t="s">
        <v>2839</v>
      </c>
      <c r="D593" t="s">
        <v>1645</v>
      </c>
      <c r="E593" t="s">
        <v>2844</v>
      </c>
    </row>
    <row r="594" spans="1:5">
      <c r="A594" t="s">
        <v>6359</v>
      </c>
      <c r="B594" t="s">
        <v>5473</v>
      </c>
      <c r="C594" t="s">
        <v>2845</v>
      </c>
      <c r="D594" t="s">
        <v>1645</v>
      </c>
      <c r="E594" t="s">
        <v>2847</v>
      </c>
    </row>
    <row r="595" spans="1:5">
      <c r="A595" t="s">
        <v>6785</v>
      </c>
      <c r="B595" t="s">
        <v>2534</v>
      </c>
      <c r="C595" t="s">
        <v>2004</v>
      </c>
      <c r="D595" t="s">
        <v>1645</v>
      </c>
      <c r="E595" t="s">
        <v>2849</v>
      </c>
    </row>
    <row r="596" spans="1:5">
      <c r="A596" t="s">
        <v>5909</v>
      </c>
      <c r="B596" t="s">
        <v>5474</v>
      </c>
      <c r="C596" t="s">
        <v>263</v>
      </c>
      <c r="D596" t="s">
        <v>1645</v>
      </c>
      <c r="E596" t="s">
        <v>2263</v>
      </c>
    </row>
    <row r="597" spans="1:5">
      <c r="A597" t="s">
        <v>5415</v>
      </c>
      <c r="B597" t="s">
        <v>5469</v>
      </c>
      <c r="C597" t="s">
        <v>2856</v>
      </c>
      <c r="D597" t="s">
        <v>1645</v>
      </c>
      <c r="E597" t="s">
        <v>2857</v>
      </c>
    </row>
    <row r="598" spans="1:5">
      <c r="A598" t="s">
        <v>6787</v>
      </c>
      <c r="B598" t="s">
        <v>3947</v>
      </c>
      <c r="C598" t="s">
        <v>2858</v>
      </c>
      <c r="D598" t="s">
        <v>1645</v>
      </c>
      <c r="E598" t="s">
        <v>2862</v>
      </c>
    </row>
    <row r="599" spans="1:5">
      <c r="A599" t="s">
        <v>6788</v>
      </c>
      <c r="B599" t="s">
        <v>99</v>
      </c>
      <c r="C599" t="s">
        <v>830</v>
      </c>
      <c r="D599" t="s">
        <v>1645</v>
      </c>
      <c r="E599" t="s">
        <v>2530</v>
      </c>
    </row>
    <row r="600" spans="1:5">
      <c r="A600" t="s">
        <v>6789</v>
      </c>
      <c r="B600" t="s">
        <v>403</v>
      </c>
      <c r="C600" t="s">
        <v>2863</v>
      </c>
      <c r="D600" t="s">
        <v>1645</v>
      </c>
      <c r="E600" t="s">
        <v>2865</v>
      </c>
    </row>
    <row r="601" spans="1:5">
      <c r="A601" t="s">
        <v>1382</v>
      </c>
      <c r="B601" t="s">
        <v>5476</v>
      </c>
      <c r="C601" t="s">
        <v>390</v>
      </c>
      <c r="D601" t="s">
        <v>1645</v>
      </c>
      <c r="E601" t="s">
        <v>560</v>
      </c>
    </row>
    <row r="602" spans="1:5">
      <c r="A602" t="s">
        <v>6744</v>
      </c>
      <c r="B602" t="s">
        <v>3323</v>
      </c>
      <c r="C602" t="s">
        <v>2868</v>
      </c>
      <c r="D602" t="s">
        <v>1645</v>
      </c>
      <c r="E602" t="s">
        <v>2871</v>
      </c>
    </row>
    <row r="603" spans="1:5">
      <c r="A603" t="s">
        <v>6790</v>
      </c>
      <c r="B603" t="s">
        <v>5478</v>
      </c>
      <c r="C603" t="s">
        <v>2872</v>
      </c>
      <c r="D603" t="s">
        <v>1645</v>
      </c>
      <c r="E603" t="s">
        <v>2875</v>
      </c>
    </row>
    <row r="604" spans="1:5">
      <c r="A604" t="s">
        <v>3657</v>
      </c>
      <c r="B604" t="s">
        <v>5480</v>
      </c>
      <c r="C604" t="s">
        <v>2142</v>
      </c>
      <c r="D604" t="s">
        <v>1645</v>
      </c>
      <c r="E604" t="s">
        <v>2877</v>
      </c>
    </row>
    <row r="605" spans="1:5">
      <c r="A605" t="s">
        <v>990</v>
      </c>
      <c r="B605" t="s">
        <v>5481</v>
      </c>
      <c r="C605" t="s">
        <v>2879</v>
      </c>
      <c r="D605" t="s">
        <v>1645</v>
      </c>
      <c r="E605" t="s">
        <v>2412</v>
      </c>
    </row>
    <row r="606" spans="1:5">
      <c r="A606" t="s">
        <v>6791</v>
      </c>
      <c r="B606" t="s">
        <v>5314</v>
      </c>
      <c r="C606" t="s">
        <v>2881</v>
      </c>
      <c r="D606" t="s">
        <v>1645</v>
      </c>
      <c r="E606" t="s">
        <v>2885</v>
      </c>
    </row>
    <row r="607" spans="1:5">
      <c r="A607" t="s">
        <v>6611</v>
      </c>
      <c r="B607" t="s">
        <v>1816</v>
      </c>
      <c r="C607" t="s">
        <v>2888</v>
      </c>
      <c r="D607" t="s">
        <v>1645</v>
      </c>
      <c r="E607" t="s">
        <v>2410</v>
      </c>
    </row>
    <row r="608" spans="1:5">
      <c r="A608" t="s">
        <v>5568</v>
      </c>
      <c r="B608" t="s">
        <v>5484</v>
      </c>
      <c r="C608" t="s">
        <v>2894</v>
      </c>
      <c r="D608" t="s">
        <v>1645</v>
      </c>
      <c r="E608" t="s">
        <v>2895</v>
      </c>
    </row>
    <row r="609" spans="1:5">
      <c r="A609" t="s">
        <v>6650</v>
      </c>
      <c r="B609" t="s">
        <v>5486</v>
      </c>
      <c r="C609" t="s">
        <v>2897</v>
      </c>
      <c r="D609" t="s">
        <v>1645</v>
      </c>
      <c r="E609" t="s">
        <v>2901</v>
      </c>
    </row>
    <row r="610" spans="1:5">
      <c r="A610" t="s">
        <v>4924</v>
      </c>
      <c r="B610" t="s">
        <v>5488</v>
      </c>
      <c r="C610" t="s">
        <v>423</v>
      </c>
      <c r="D610" t="s">
        <v>1645</v>
      </c>
      <c r="E610" t="s">
        <v>2784</v>
      </c>
    </row>
    <row r="611" spans="1:5">
      <c r="A611" t="s">
        <v>3993</v>
      </c>
      <c r="B611" t="s">
        <v>5490</v>
      </c>
      <c r="C611" t="s">
        <v>2911</v>
      </c>
      <c r="D611" t="s">
        <v>1645</v>
      </c>
      <c r="E611" t="s">
        <v>2912</v>
      </c>
    </row>
    <row r="612" spans="1:5">
      <c r="A612" t="s">
        <v>6792</v>
      </c>
      <c r="B612" t="s">
        <v>4043</v>
      </c>
      <c r="C612" t="s">
        <v>2917</v>
      </c>
      <c r="D612" t="s">
        <v>1645</v>
      </c>
      <c r="E612" t="s">
        <v>790</v>
      </c>
    </row>
    <row r="613" spans="1:5">
      <c r="A613" t="s">
        <v>2345</v>
      </c>
      <c r="B613" t="s">
        <v>5492</v>
      </c>
      <c r="C613" t="s">
        <v>2234</v>
      </c>
      <c r="D613" t="s">
        <v>1645</v>
      </c>
      <c r="E613" t="s">
        <v>2918</v>
      </c>
    </row>
    <row r="614" spans="1:5">
      <c r="A614" t="s">
        <v>491</v>
      </c>
      <c r="B614" t="s">
        <v>5494</v>
      </c>
      <c r="C614" t="s">
        <v>2925</v>
      </c>
      <c r="D614" t="s">
        <v>1645</v>
      </c>
      <c r="E614" t="s">
        <v>2928</v>
      </c>
    </row>
    <row r="615" spans="1:5">
      <c r="A615" t="s">
        <v>499</v>
      </c>
      <c r="B615" t="s">
        <v>5495</v>
      </c>
      <c r="C615" t="s">
        <v>2931</v>
      </c>
      <c r="D615" t="s">
        <v>1645</v>
      </c>
      <c r="E615" t="s">
        <v>1740</v>
      </c>
    </row>
    <row r="616" spans="1:5">
      <c r="A616" t="s">
        <v>2654</v>
      </c>
      <c r="B616" t="s">
        <v>3120</v>
      </c>
      <c r="C616" t="s">
        <v>2054</v>
      </c>
      <c r="D616" t="s">
        <v>1645</v>
      </c>
      <c r="E616" t="s">
        <v>2936</v>
      </c>
    </row>
    <row r="617" spans="1:5">
      <c r="A617" t="s">
        <v>4098</v>
      </c>
      <c r="B617" t="s">
        <v>5496</v>
      </c>
      <c r="C617" t="s">
        <v>2941</v>
      </c>
      <c r="D617" t="s">
        <v>1645</v>
      </c>
      <c r="E617" t="s">
        <v>2013</v>
      </c>
    </row>
    <row r="618" spans="1:5">
      <c r="A618" t="s">
        <v>2169</v>
      </c>
      <c r="B618" t="s">
        <v>5497</v>
      </c>
      <c r="C618" t="s">
        <v>2480</v>
      </c>
      <c r="D618" t="s">
        <v>1645</v>
      </c>
      <c r="E618" t="s">
        <v>504</v>
      </c>
    </row>
    <row r="619" spans="1:5">
      <c r="A619" t="s">
        <v>1431</v>
      </c>
      <c r="B619" t="s">
        <v>5499</v>
      </c>
      <c r="C619" t="s">
        <v>2944</v>
      </c>
      <c r="D619" t="s">
        <v>1645</v>
      </c>
      <c r="E619" t="s">
        <v>2948</v>
      </c>
    </row>
    <row r="620" spans="1:5">
      <c r="A620" t="s">
        <v>6793</v>
      </c>
      <c r="B620" t="s">
        <v>5500</v>
      </c>
      <c r="C620" t="s">
        <v>2949</v>
      </c>
      <c r="D620" t="s">
        <v>1645</v>
      </c>
      <c r="E620" t="s">
        <v>1536</v>
      </c>
    </row>
    <row r="621" spans="1:5">
      <c r="A621" t="s">
        <v>63</v>
      </c>
      <c r="B621" t="s">
        <v>5502</v>
      </c>
      <c r="C621" t="s">
        <v>2950</v>
      </c>
      <c r="D621" t="s">
        <v>1645</v>
      </c>
      <c r="E621" t="s">
        <v>2951</v>
      </c>
    </row>
    <row r="622" spans="1:5">
      <c r="A622" t="s">
        <v>2938</v>
      </c>
      <c r="B622" t="s">
        <v>2608</v>
      </c>
      <c r="C622" t="s">
        <v>2855</v>
      </c>
      <c r="D622" t="s">
        <v>1645</v>
      </c>
      <c r="E622" t="s">
        <v>2952</v>
      </c>
    </row>
    <row r="623" spans="1:5">
      <c r="A623" t="s">
        <v>6794</v>
      </c>
      <c r="B623" t="s">
        <v>5505</v>
      </c>
      <c r="C623" t="s">
        <v>2310</v>
      </c>
      <c r="D623" t="s">
        <v>1645</v>
      </c>
      <c r="E623" t="s">
        <v>6377</v>
      </c>
    </row>
    <row r="624" spans="1:5">
      <c r="A624" t="s">
        <v>6581</v>
      </c>
      <c r="B624" t="s">
        <v>5506</v>
      </c>
      <c r="C624" t="s">
        <v>2955</v>
      </c>
      <c r="D624" t="s">
        <v>1645</v>
      </c>
      <c r="E624" t="s">
        <v>2957</v>
      </c>
    </row>
    <row r="625" spans="1:5">
      <c r="A625" t="s">
        <v>6796</v>
      </c>
      <c r="B625" t="s">
        <v>5507</v>
      </c>
      <c r="C625" t="s">
        <v>911</v>
      </c>
      <c r="D625" t="s">
        <v>1645</v>
      </c>
      <c r="E625" t="s">
        <v>2959</v>
      </c>
    </row>
    <row r="626" spans="1:5">
      <c r="A626" t="s">
        <v>6797</v>
      </c>
      <c r="B626" t="s">
        <v>3141</v>
      </c>
      <c r="C626" t="s">
        <v>1247</v>
      </c>
      <c r="D626" t="s">
        <v>1645</v>
      </c>
      <c r="E626" t="s">
        <v>2960</v>
      </c>
    </row>
    <row r="627" spans="1:5">
      <c r="A627" t="s">
        <v>2105</v>
      </c>
      <c r="B627" t="s">
        <v>3938</v>
      </c>
      <c r="C627" t="s">
        <v>2838</v>
      </c>
      <c r="D627" t="s">
        <v>1645</v>
      </c>
      <c r="E627" t="s">
        <v>241</v>
      </c>
    </row>
    <row r="628" spans="1:5">
      <c r="A628" t="s">
        <v>4992</v>
      </c>
      <c r="B628" t="s">
        <v>2056</v>
      </c>
      <c r="C628" t="s">
        <v>532</v>
      </c>
      <c r="D628" t="s">
        <v>1645</v>
      </c>
      <c r="E628" t="s">
        <v>922</v>
      </c>
    </row>
    <row r="629" spans="1:5">
      <c r="A629" t="s">
        <v>3399</v>
      </c>
      <c r="B629" t="s">
        <v>5510</v>
      </c>
      <c r="C629" t="s">
        <v>2969</v>
      </c>
      <c r="D629" t="s">
        <v>1645</v>
      </c>
      <c r="E629" t="s">
        <v>2971</v>
      </c>
    </row>
    <row r="630" spans="1:5">
      <c r="A630" t="s">
        <v>3646</v>
      </c>
      <c r="B630" t="s">
        <v>5512</v>
      </c>
      <c r="C630" t="s">
        <v>2973</v>
      </c>
      <c r="D630" t="s">
        <v>1645</v>
      </c>
      <c r="E630" t="s">
        <v>776</v>
      </c>
    </row>
    <row r="631" spans="1:5">
      <c r="A631" t="s">
        <v>6798</v>
      </c>
      <c r="B631" t="s">
        <v>5513</v>
      </c>
      <c r="C631" t="s">
        <v>2974</v>
      </c>
      <c r="D631" t="s">
        <v>1645</v>
      </c>
      <c r="E631" t="s">
        <v>2867</v>
      </c>
    </row>
    <row r="632" spans="1:5">
      <c r="A632" t="s">
        <v>4780</v>
      </c>
      <c r="B632" t="s">
        <v>5515</v>
      </c>
      <c r="C632" t="s">
        <v>2976</v>
      </c>
      <c r="D632" t="s">
        <v>1645</v>
      </c>
      <c r="E632" t="s">
        <v>292</v>
      </c>
    </row>
    <row r="633" spans="1:5">
      <c r="A633" t="s">
        <v>4492</v>
      </c>
      <c r="B633" t="s">
        <v>5516</v>
      </c>
      <c r="C633" t="s">
        <v>444</v>
      </c>
      <c r="D633" t="s">
        <v>1645</v>
      </c>
      <c r="E633" t="s">
        <v>2979</v>
      </c>
    </row>
    <row r="634" spans="1:5">
      <c r="A634" t="s">
        <v>6799</v>
      </c>
      <c r="B634" t="s">
        <v>5518</v>
      </c>
      <c r="C634" t="s">
        <v>2980</v>
      </c>
      <c r="D634" t="s">
        <v>1645</v>
      </c>
      <c r="E634" t="s">
        <v>2983</v>
      </c>
    </row>
    <row r="635" spans="1:5">
      <c r="A635" t="s">
        <v>6800</v>
      </c>
      <c r="B635" t="s">
        <v>1880</v>
      </c>
      <c r="C635" t="s">
        <v>2787</v>
      </c>
      <c r="D635" t="s">
        <v>1645</v>
      </c>
      <c r="E635" t="s">
        <v>1586</v>
      </c>
    </row>
    <row r="636" spans="1:5">
      <c r="A636" t="s">
        <v>6801</v>
      </c>
      <c r="B636" t="s">
        <v>5519</v>
      </c>
      <c r="C636" t="s">
        <v>2986</v>
      </c>
      <c r="D636" t="s">
        <v>1645</v>
      </c>
      <c r="E636" t="s">
        <v>2991</v>
      </c>
    </row>
    <row r="637" spans="1:5">
      <c r="A637" t="s">
        <v>142</v>
      </c>
      <c r="B637" t="s">
        <v>5521</v>
      </c>
      <c r="C637" t="s">
        <v>1701</v>
      </c>
      <c r="D637" t="s">
        <v>1645</v>
      </c>
      <c r="E637" t="s">
        <v>310</v>
      </c>
    </row>
    <row r="638" spans="1:5">
      <c r="A638" t="s">
        <v>6802</v>
      </c>
      <c r="B638" t="s">
        <v>5523</v>
      </c>
      <c r="C638" t="s">
        <v>2993</v>
      </c>
      <c r="D638" t="s">
        <v>1645</v>
      </c>
      <c r="E638" t="s">
        <v>1068</v>
      </c>
    </row>
    <row r="639" spans="1:5">
      <c r="A639" t="s">
        <v>1871</v>
      </c>
      <c r="B639" t="s">
        <v>542</v>
      </c>
      <c r="C639" t="s">
        <v>2994</v>
      </c>
      <c r="D639" t="s">
        <v>1645</v>
      </c>
      <c r="E639" t="s">
        <v>1767</v>
      </c>
    </row>
    <row r="640" spans="1:5">
      <c r="A640" t="s">
        <v>5202</v>
      </c>
      <c r="B640" t="s">
        <v>3661</v>
      </c>
      <c r="C640" t="s">
        <v>49</v>
      </c>
      <c r="D640" t="s">
        <v>1645</v>
      </c>
      <c r="E640" t="s">
        <v>45</v>
      </c>
    </row>
    <row r="641" spans="1:5">
      <c r="A641" t="s">
        <v>40</v>
      </c>
      <c r="B641" t="s">
        <v>5689</v>
      </c>
      <c r="C641" t="s">
        <v>6271</v>
      </c>
      <c r="D641" t="s">
        <v>40</v>
      </c>
    </row>
    <row r="642" spans="1:5">
      <c r="A642" t="s">
        <v>6803</v>
      </c>
      <c r="B642" t="s">
        <v>5525</v>
      </c>
      <c r="C642" t="s">
        <v>2996</v>
      </c>
      <c r="D642" t="s">
        <v>40</v>
      </c>
      <c r="E642" t="s">
        <v>1236</v>
      </c>
    </row>
    <row r="643" spans="1:5">
      <c r="A643" t="s">
        <v>1672</v>
      </c>
      <c r="B643" t="s">
        <v>854</v>
      </c>
      <c r="C643" t="s">
        <v>2461</v>
      </c>
      <c r="D643" t="s">
        <v>40</v>
      </c>
      <c r="E643" t="s">
        <v>2998</v>
      </c>
    </row>
    <row r="644" spans="1:5">
      <c r="A644" t="s">
        <v>3420</v>
      </c>
      <c r="B644" t="s">
        <v>5527</v>
      </c>
      <c r="C644" t="s">
        <v>987</v>
      </c>
      <c r="D644" t="s">
        <v>40</v>
      </c>
      <c r="E644" t="s">
        <v>2515</v>
      </c>
    </row>
    <row r="645" spans="1:5">
      <c r="A645" t="s">
        <v>5225</v>
      </c>
      <c r="B645" t="s">
        <v>5528</v>
      </c>
      <c r="C645" t="s">
        <v>3000</v>
      </c>
      <c r="D645" t="s">
        <v>40</v>
      </c>
      <c r="E645" t="s">
        <v>3004</v>
      </c>
    </row>
    <row r="646" spans="1:5">
      <c r="A646" t="s">
        <v>6804</v>
      </c>
      <c r="B646" t="s">
        <v>5529</v>
      </c>
      <c r="C646" t="s">
        <v>3009</v>
      </c>
      <c r="D646" t="s">
        <v>40</v>
      </c>
      <c r="E646" t="s">
        <v>595</v>
      </c>
    </row>
    <row r="647" spans="1:5">
      <c r="A647" t="s">
        <v>2792</v>
      </c>
      <c r="B647" t="s">
        <v>5530</v>
      </c>
      <c r="C647" t="s">
        <v>3010</v>
      </c>
      <c r="D647" t="s">
        <v>40</v>
      </c>
      <c r="E647" t="s">
        <v>603</v>
      </c>
    </row>
    <row r="648" spans="1:5">
      <c r="A648" t="s">
        <v>5340</v>
      </c>
      <c r="B648" t="s">
        <v>5531</v>
      </c>
      <c r="C648" t="s">
        <v>1123</v>
      </c>
      <c r="D648" t="s">
        <v>40</v>
      </c>
      <c r="E648" t="s">
        <v>3011</v>
      </c>
    </row>
    <row r="649" spans="1:5">
      <c r="A649" t="s">
        <v>3946</v>
      </c>
      <c r="B649" t="s">
        <v>5283</v>
      </c>
      <c r="C649" t="s">
        <v>2827</v>
      </c>
      <c r="D649" t="s">
        <v>40</v>
      </c>
      <c r="E649" t="s">
        <v>3013</v>
      </c>
    </row>
    <row r="650" spans="1:5">
      <c r="A650" t="s">
        <v>3831</v>
      </c>
      <c r="B650" t="s">
        <v>1529</v>
      </c>
      <c r="C650" t="s">
        <v>3015</v>
      </c>
      <c r="D650" t="s">
        <v>40</v>
      </c>
      <c r="E650" t="s">
        <v>3018</v>
      </c>
    </row>
    <row r="651" spans="1:5">
      <c r="A651" t="s">
        <v>6805</v>
      </c>
      <c r="B651" t="s">
        <v>104</v>
      </c>
      <c r="C651" t="s">
        <v>3020</v>
      </c>
      <c r="D651" t="s">
        <v>40</v>
      </c>
      <c r="E651" t="s">
        <v>3023</v>
      </c>
    </row>
    <row r="652" spans="1:5">
      <c r="A652" t="s">
        <v>5405</v>
      </c>
      <c r="B652" t="s">
        <v>5532</v>
      </c>
      <c r="C652" t="s">
        <v>2603</v>
      </c>
      <c r="D652" t="s">
        <v>40</v>
      </c>
      <c r="E652" t="s">
        <v>1617</v>
      </c>
    </row>
    <row r="653" spans="1:5">
      <c r="A653" t="s">
        <v>2933</v>
      </c>
      <c r="B653" t="s">
        <v>5534</v>
      </c>
      <c r="C653" t="s">
        <v>3024</v>
      </c>
      <c r="D653" t="s">
        <v>40</v>
      </c>
      <c r="E653" t="s">
        <v>3025</v>
      </c>
    </row>
    <row r="654" spans="1:5">
      <c r="A654" t="s">
        <v>4010</v>
      </c>
      <c r="B654" t="s">
        <v>5535</v>
      </c>
      <c r="C654" t="s">
        <v>3029</v>
      </c>
      <c r="D654" t="s">
        <v>40</v>
      </c>
      <c r="E654" t="s">
        <v>3031</v>
      </c>
    </row>
    <row r="655" spans="1:5">
      <c r="A655" t="s">
        <v>5117</v>
      </c>
      <c r="B655" t="s">
        <v>4154</v>
      </c>
      <c r="C655" t="s">
        <v>3037</v>
      </c>
      <c r="D655" t="s">
        <v>40</v>
      </c>
      <c r="E655" t="s">
        <v>3039</v>
      </c>
    </row>
    <row r="656" spans="1:5">
      <c r="A656" t="s">
        <v>6334</v>
      </c>
      <c r="B656" t="s">
        <v>110</v>
      </c>
      <c r="C656" t="s">
        <v>3042</v>
      </c>
      <c r="D656" t="s">
        <v>40</v>
      </c>
      <c r="E656" t="s">
        <v>3045</v>
      </c>
    </row>
    <row r="657" spans="1:5">
      <c r="A657" t="s">
        <v>6806</v>
      </c>
      <c r="B657" t="s">
        <v>5536</v>
      </c>
      <c r="C657" t="s">
        <v>3046</v>
      </c>
      <c r="D657" t="s">
        <v>40</v>
      </c>
      <c r="E657" t="s">
        <v>3047</v>
      </c>
    </row>
    <row r="658" spans="1:5">
      <c r="A658" t="s">
        <v>6808</v>
      </c>
      <c r="B658" t="s">
        <v>5537</v>
      </c>
      <c r="C658" t="s">
        <v>2297</v>
      </c>
      <c r="D658" t="s">
        <v>40</v>
      </c>
      <c r="E658" t="s">
        <v>2236</v>
      </c>
    </row>
    <row r="659" spans="1:5">
      <c r="A659" t="s">
        <v>6648</v>
      </c>
      <c r="B659" t="s">
        <v>2396</v>
      </c>
      <c r="C659" t="s">
        <v>3050</v>
      </c>
      <c r="D659" t="s">
        <v>40</v>
      </c>
      <c r="E659" t="s">
        <v>3054</v>
      </c>
    </row>
    <row r="660" spans="1:5">
      <c r="A660" t="s">
        <v>6809</v>
      </c>
      <c r="B660" t="s">
        <v>4679</v>
      </c>
      <c r="C660" t="s">
        <v>3055</v>
      </c>
      <c r="D660" t="s">
        <v>40</v>
      </c>
      <c r="E660" t="s">
        <v>2817</v>
      </c>
    </row>
    <row r="661" spans="1:5">
      <c r="A661" t="s">
        <v>4113</v>
      </c>
      <c r="B661" t="s">
        <v>941</v>
      </c>
      <c r="C661" t="s">
        <v>3058</v>
      </c>
      <c r="D661" t="s">
        <v>40</v>
      </c>
      <c r="E661" t="s">
        <v>3061</v>
      </c>
    </row>
    <row r="662" spans="1:5">
      <c r="A662" t="s">
        <v>6811</v>
      </c>
      <c r="B662" t="s">
        <v>5538</v>
      </c>
      <c r="C662" t="s">
        <v>2367</v>
      </c>
      <c r="D662" t="s">
        <v>40</v>
      </c>
      <c r="E662" t="s">
        <v>3064</v>
      </c>
    </row>
    <row r="663" spans="1:5">
      <c r="A663" t="s">
        <v>5533</v>
      </c>
      <c r="B663" t="s">
        <v>5540</v>
      </c>
      <c r="C663" t="s">
        <v>240</v>
      </c>
      <c r="D663" t="s">
        <v>40</v>
      </c>
      <c r="E663" t="s">
        <v>3069</v>
      </c>
    </row>
    <row r="664" spans="1:5">
      <c r="A664" t="s">
        <v>1351</v>
      </c>
      <c r="B664" t="s">
        <v>4575</v>
      </c>
      <c r="C664" t="s">
        <v>2098</v>
      </c>
      <c r="D664" t="s">
        <v>40</v>
      </c>
      <c r="E664" t="s">
        <v>334</v>
      </c>
    </row>
    <row r="665" spans="1:5">
      <c r="A665" t="s">
        <v>6675</v>
      </c>
      <c r="B665" t="s">
        <v>5247</v>
      </c>
      <c r="C665" t="s">
        <v>3071</v>
      </c>
      <c r="D665" t="s">
        <v>40</v>
      </c>
      <c r="E665" t="s">
        <v>3073</v>
      </c>
    </row>
    <row r="666" spans="1:5">
      <c r="A666" t="s">
        <v>5040</v>
      </c>
      <c r="B666" t="s">
        <v>166</v>
      </c>
      <c r="C666" t="s">
        <v>3076</v>
      </c>
      <c r="D666" t="s">
        <v>40</v>
      </c>
      <c r="E666" t="s">
        <v>1200</v>
      </c>
    </row>
    <row r="667" spans="1:5">
      <c r="A667" t="s">
        <v>2248</v>
      </c>
      <c r="B667" t="s">
        <v>5541</v>
      </c>
      <c r="C667" t="s">
        <v>338</v>
      </c>
      <c r="D667" t="s">
        <v>40</v>
      </c>
      <c r="E667" t="s">
        <v>2591</v>
      </c>
    </row>
    <row r="668" spans="1:5">
      <c r="A668" t="s">
        <v>3613</v>
      </c>
      <c r="B668" t="s">
        <v>5542</v>
      </c>
      <c r="C668" t="s">
        <v>3077</v>
      </c>
      <c r="D668" t="s">
        <v>40</v>
      </c>
      <c r="E668" t="s">
        <v>3084</v>
      </c>
    </row>
    <row r="669" spans="1:5">
      <c r="A669" t="s">
        <v>6812</v>
      </c>
      <c r="B669" t="s">
        <v>5545</v>
      </c>
      <c r="C669" t="s">
        <v>3085</v>
      </c>
      <c r="D669" t="s">
        <v>40</v>
      </c>
      <c r="E669" t="s">
        <v>191</v>
      </c>
    </row>
    <row r="670" spans="1:5">
      <c r="A670" t="s">
        <v>2554</v>
      </c>
      <c r="B670" t="s">
        <v>452</v>
      </c>
      <c r="C670" t="s">
        <v>3087</v>
      </c>
      <c r="D670" t="s">
        <v>40</v>
      </c>
      <c r="E670" t="s">
        <v>571</v>
      </c>
    </row>
    <row r="671" spans="1:5">
      <c r="A671" t="s">
        <v>6813</v>
      </c>
      <c r="B671" t="s">
        <v>1426</v>
      </c>
      <c r="C671" t="s">
        <v>1435</v>
      </c>
      <c r="D671" t="s">
        <v>40</v>
      </c>
      <c r="E671" t="s">
        <v>3091</v>
      </c>
    </row>
    <row r="672" spans="1:5">
      <c r="A672" t="s">
        <v>5288</v>
      </c>
      <c r="B672" t="s">
        <v>5547</v>
      </c>
      <c r="C672" t="s">
        <v>3094</v>
      </c>
      <c r="D672" t="s">
        <v>40</v>
      </c>
      <c r="E672" t="s">
        <v>3097</v>
      </c>
    </row>
    <row r="673" spans="1:5">
      <c r="A673" t="s">
        <v>5468</v>
      </c>
      <c r="B673" t="s">
        <v>5548</v>
      </c>
      <c r="C673" t="s">
        <v>737</v>
      </c>
      <c r="D673" t="s">
        <v>40</v>
      </c>
      <c r="E673" t="s">
        <v>1376</v>
      </c>
    </row>
    <row r="674" spans="1:5">
      <c r="A674" t="s">
        <v>6814</v>
      </c>
      <c r="B674" t="s">
        <v>5549</v>
      </c>
      <c r="C674" t="s">
        <v>3100</v>
      </c>
      <c r="D674" t="s">
        <v>40</v>
      </c>
      <c r="E674" t="s">
        <v>1823</v>
      </c>
    </row>
    <row r="675" spans="1:5">
      <c r="A675" t="s">
        <v>6815</v>
      </c>
      <c r="B675" t="s">
        <v>5550</v>
      </c>
      <c r="C675" t="s">
        <v>3049</v>
      </c>
      <c r="D675" t="s">
        <v>40</v>
      </c>
      <c r="E675" t="s">
        <v>176</v>
      </c>
    </row>
    <row r="676" spans="1:5">
      <c r="A676" t="s">
        <v>2755</v>
      </c>
      <c r="B676" t="s">
        <v>389</v>
      </c>
      <c r="C676" t="s">
        <v>3103</v>
      </c>
      <c r="D676" t="s">
        <v>40</v>
      </c>
      <c r="E676" t="s">
        <v>422</v>
      </c>
    </row>
    <row r="677" spans="1:5">
      <c r="A677" t="s">
        <v>3305</v>
      </c>
      <c r="B677" t="s">
        <v>5552</v>
      </c>
      <c r="C677" t="s">
        <v>2200</v>
      </c>
      <c r="D677" t="s">
        <v>40</v>
      </c>
      <c r="E677" t="s">
        <v>148</v>
      </c>
    </row>
    <row r="678" spans="1:5">
      <c r="A678" t="s">
        <v>4994</v>
      </c>
      <c r="B678" t="s">
        <v>5553</v>
      </c>
      <c r="C678" t="s">
        <v>3104</v>
      </c>
      <c r="D678" t="s">
        <v>40</v>
      </c>
      <c r="E678" t="s">
        <v>1831</v>
      </c>
    </row>
    <row r="679" spans="1:5">
      <c r="A679" t="s">
        <v>6816</v>
      </c>
      <c r="B679" t="s">
        <v>2001</v>
      </c>
      <c r="C679" t="s">
        <v>525</v>
      </c>
      <c r="D679" t="s">
        <v>40</v>
      </c>
      <c r="E679" t="s">
        <v>3111</v>
      </c>
    </row>
    <row r="680" spans="1:5">
      <c r="A680" t="s">
        <v>4562</v>
      </c>
      <c r="B680" t="s">
        <v>5554</v>
      </c>
      <c r="C680" t="s">
        <v>1144</v>
      </c>
      <c r="D680" t="s">
        <v>40</v>
      </c>
      <c r="E680" t="s">
        <v>617</v>
      </c>
    </row>
    <row r="681" spans="1:5">
      <c r="A681" t="s">
        <v>5198</v>
      </c>
      <c r="B681" t="s">
        <v>5555</v>
      </c>
      <c r="C681" t="s">
        <v>3113</v>
      </c>
      <c r="D681" t="s">
        <v>40</v>
      </c>
      <c r="E681" t="s">
        <v>2823</v>
      </c>
    </row>
    <row r="682" spans="1:5">
      <c r="A682" t="s">
        <v>6817</v>
      </c>
      <c r="B682" t="s">
        <v>5557</v>
      </c>
      <c r="C682" t="s">
        <v>2913</v>
      </c>
      <c r="D682" t="s">
        <v>40</v>
      </c>
      <c r="E682" t="s">
        <v>3115</v>
      </c>
    </row>
    <row r="683" spans="1:5">
      <c r="A683" t="s">
        <v>4531</v>
      </c>
      <c r="B683" t="s">
        <v>5559</v>
      </c>
      <c r="C683" t="s">
        <v>3118</v>
      </c>
      <c r="D683" t="s">
        <v>40</v>
      </c>
      <c r="E683" t="s">
        <v>375</v>
      </c>
    </row>
    <row r="684" spans="1:5">
      <c r="A684" t="s">
        <v>6818</v>
      </c>
      <c r="B684" t="s">
        <v>5561</v>
      </c>
      <c r="C684" t="s">
        <v>2943</v>
      </c>
      <c r="D684" t="s">
        <v>40</v>
      </c>
      <c r="E684" t="s">
        <v>2099</v>
      </c>
    </row>
    <row r="685" spans="1:5">
      <c r="A685" t="s">
        <v>6820</v>
      </c>
      <c r="B685" t="s">
        <v>1391</v>
      </c>
      <c r="C685" t="s">
        <v>3121</v>
      </c>
      <c r="D685" t="s">
        <v>40</v>
      </c>
      <c r="E685" t="s">
        <v>1714</v>
      </c>
    </row>
    <row r="686" spans="1:5">
      <c r="A686" t="s">
        <v>6822</v>
      </c>
      <c r="B686" t="s">
        <v>5564</v>
      </c>
      <c r="C686" t="s">
        <v>965</v>
      </c>
      <c r="D686" t="s">
        <v>40</v>
      </c>
      <c r="E686" t="s">
        <v>3125</v>
      </c>
    </row>
    <row r="687" spans="1:5">
      <c r="A687" t="s">
        <v>6823</v>
      </c>
      <c r="B687" t="s">
        <v>5565</v>
      </c>
      <c r="C687" t="s">
        <v>3127</v>
      </c>
      <c r="D687" t="s">
        <v>40</v>
      </c>
      <c r="E687" t="s">
        <v>2624</v>
      </c>
    </row>
    <row r="688" spans="1:5">
      <c r="A688" t="s">
        <v>1444</v>
      </c>
      <c r="B688" t="s">
        <v>323</v>
      </c>
      <c r="C688" t="s">
        <v>1019</v>
      </c>
      <c r="D688" t="s">
        <v>40</v>
      </c>
      <c r="E688" t="s">
        <v>3128</v>
      </c>
    </row>
    <row r="689" spans="1:5">
      <c r="A689" t="s">
        <v>6824</v>
      </c>
      <c r="B689" t="s">
        <v>5389</v>
      </c>
      <c r="C689" t="s">
        <v>3129</v>
      </c>
      <c r="D689" t="s">
        <v>40</v>
      </c>
      <c r="E689" t="s">
        <v>3131</v>
      </c>
    </row>
    <row r="690" spans="1:5">
      <c r="A690" t="s">
        <v>3123</v>
      </c>
      <c r="B690" t="s">
        <v>5429</v>
      </c>
      <c r="C690" t="s">
        <v>3134</v>
      </c>
      <c r="D690" t="s">
        <v>40</v>
      </c>
      <c r="E690" t="s">
        <v>2565</v>
      </c>
    </row>
    <row r="691" spans="1:5">
      <c r="A691" t="s">
        <v>5155</v>
      </c>
      <c r="B691" t="s">
        <v>1917</v>
      </c>
      <c r="C691" t="s">
        <v>1919</v>
      </c>
      <c r="D691" t="s">
        <v>40</v>
      </c>
      <c r="E691" t="s">
        <v>2896</v>
      </c>
    </row>
    <row r="692" spans="1:5">
      <c r="A692" t="s">
        <v>1558</v>
      </c>
      <c r="B692" t="s">
        <v>3496</v>
      </c>
      <c r="C692" t="s">
        <v>3137</v>
      </c>
      <c r="D692" t="s">
        <v>40</v>
      </c>
      <c r="E692" t="s">
        <v>3138</v>
      </c>
    </row>
    <row r="693" spans="1:5">
      <c r="A693" t="s">
        <v>6826</v>
      </c>
      <c r="B693" t="s">
        <v>4508</v>
      </c>
      <c r="C693" t="s">
        <v>3142</v>
      </c>
      <c r="D693" t="s">
        <v>40</v>
      </c>
      <c r="E693" t="s">
        <v>3143</v>
      </c>
    </row>
    <row r="694" spans="1:5">
      <c r="A694" t="s">
        <v>5172</v>
      </c>
      <c r="B694" t="s">
        <v>1394</v>
      </c>
      <c r="C694" t="s">
        <v>2685</v>
      </c>
      <c r="D694" t="s">
        <v>40</v>
      </c>
      <c r="E694" t="s">
        <v>3145</v>
      </c>
    </row>
    <row r="695" spans="1:5">
      <c r="A695" t="s">
        <v>6827</v>
      </c>
      <c r="B695" t="s">
        <v>5566</v>
      </c>
      <c r="C695" t="s">
        <v>2748</v>
      </c>
      <c r="D695" t="s">
        <v>40</v>
      </c>
      <c r="E695" t="s">
        <v>3149</v>
      </c>
    </row>
    <row r="696" spans="1:5">
      <c r="A696" t="s">
        <v>6425</v>
      </c>
      <c r="B696" t="s">
        <v>5567</v>
      </c>
      <c r="C696" t="s">
        <v>2968</v>
      </c>
      <c r="D696" t="s">
        <v>40</v>
      </c>
      <c r="E696" t="s">
        <v>3151</v>
      </c>
    </row>
    <row r="697" spans="1:5">
      <c r="A697" t="s">
        <v>1471</v>
      </c>
      <c r="B697" t="s">
        <v>5569</v>
      </c>
      <c r="C697" t="s">
        <v>694</v>
      </c>
      <c r="D697" t="s">
        <v>40</v>
      </c>
      <c r="E697" t="s">
        <v>2798</v>
      </c>
    </row>
    <row r="698" spans="1:5">
      <c r="A698" t="s">
        <v>2568</v>
      </c>
      <c r="B698" t="s">
        <v>5570</v>
      </c>
      <c r="C698" t="s">
        <v>3152</v>
      </c>
      <c r="D698" t="s">
        <v>40</v>
      </c>
      <c r="E698" t="s">
        <v>3154</v>
      </c>
    </row>
    <row r="699" spans="1:5">
      <c r="A699" t="s">
        <v>6828</v>
      </c>
      <c r="B699" t="s">
        <v>3421</v>
      </c>
      <c r="C699" t="s">
        <v>2746</v>
      </c>
      <c r="D699" t="s">
        <v>40</v>
      </c>
      <c r="E699" t="s">
        <v>3159</v>
      </c>
    </row>
    <row r="700" spans="1:5">
      <c r="A700" t="s">
        <v>3040</v>
      </c>
      <c r="B700" t="s">
        <v>5572</v>
      </c>
      <c r="C700" t="s">
        <v>2737</v>
      </c>
      <c r="D700" t="s">
        <v>40</v>
      </c>
      <c r="E700" t="s">
        <v>1275</v>
      </c>
    </row>
    <row r="701" spans="1:5">
      <c r="A701" t="s">
        <v>4627</v>
      </c>
      <c r="B701" t="s">
        <v>3799</v>
      </c>
      <c r="C701" t="s">
        <v>702</v>
      </c>
      <c r="D701" t="s">
        <v>40</v>
      </c>
      <c r="E701" t="s">
        <v>3162</v>
      </c>
    </row>
    <row r="702" spans="1:5">
      <c r="A702" t="s">
        <v>3191</v>
      </c>
      <c r="B702" t="s">
        <v>5560</v>
      </c>
      <c r="C702" t="s">
        <v>3164</v>
      </c>
      <c r="D702" t="s">
        <v>40</v>
      </c>
      <c r="E702" t="s">
        <v>3166</v>
      </c>
    </row>
    <row r="703" spans="1:5">
      <c r="A703" t="s">
        <v>6829</v>
      </c>
      <c r="B703" t="s">
        <v>4440</v>
      </c>
      <c r="C703" t="s">
        <v>3170</v>
      </c>
      <c r="D703" t="s">
        <v>40</v>
      </c>
      <c r="E703" t="s">
        <v>2191</v>
      </c>
    </row>
    <row r="704" spans="1:5">
      <c r="A704" t="s">
        <v>3173</v>
      </c>
      <c r="B704" t="s">
        <v>7394</v>
      </c>
      <c r="C704" t="s">
        <v>6379</v>
      </c>
      <c r="D704" t="s">
        <v>3173</v>
      </c>
    </row>
    <row r="705" spans="1:5">
      <c r="A705" t="s">
        <v>6698</v>
      </c>
      <c r="B705" t="s">
        <v>5575</v>
      </c>
      <c r="C705" t="s">
        <v>3172</v>
      </c>
      <c r="D705" t="s">
        <v>3173</v>
      </c>
      <c r="E705" t="s">
        <v>2694</v>
      </c>
    </row>
    <row r="706" spans="1:5">
      <c r="A706" t="s">
        <v>6270</v>
      </c>
      <c r="B706" t="s">
        <v>5577</v>
      </c>
      <c r="C706" t="s">
        <v>2876</v>
      </c>
      <c r="D706" t="s">
        <v>3173</v>
      </c>
      <c r="E706" t="s">
        <v>1373</v>
      </c>
    </row>
    <row r="707" spans="1:5">
      <c r="A707" t="s">
        <v>1541</v>
      </c>
      <c r="B707" t="s">
        <v>5422</v>
      </c>
      <c r="C707" t="s">
        <v>2947</v>
      </c>
      <c r="D707" t="s">
        <v>3173</v>
      </c>
      <c r="E707" t="s">
        <v>3175</v>
      </c>
    </row>
    <row r="708" spans="1:5">
      <c r="A708" t="s">
        <v>3463</v>
      </c>
      <c r="B708" t="s">
        <v>342</v>
      </c>
      <c r="C708" t="s">
        <v>3176</v>
      </c>
      <c r="D708" t="s">
        <v>3173</v>
      </c>
      <c r="E708" t="s">
        <v>3178</v>
      </c>
    </row>
    <row r="709" spans="1:5">
      <c r="A709" t="s">
        <v>6350</v>
      </c>
      <c r="B709" t="s">
        <v>5578</v>
      </c>
      <c r="C709" t="s">
        <v>3180</v>
      </c>
      <c r="D709" t="s">
        <v>3173</v>
      </c>
      <c r="E709" t="s">
        <v>514</v>
      </c>
    </row>
    <row r="710" spans="1:5">
      <c r="A710" t="s">
        <v>714</v>
      </c>
      <c r="B710" t="s">
        <v>5579</v>
      </c>
      <c r="C710" t="s">
        <v>3183</v>
      </c>
      <c r="D710" t="s">
        <v>3173</v>
      </c>
      <c r="E710" t="s">
        <v>558</v>
      </c>
    </row>
    <row r="711" spans="1:5">
      <c r="A711" t="s">
        <v>6830</v>
      </c>
      <c r="B711" t="s">
        <v>5580</v>
      </c>
      <c r="C711" t="s">
        <v>2382</v>
      </c>
      <c r="D711" t="s">
        <v>3173</v>
      </c>
      <c r="E711" t="s">
        <v>1863</v>
      </c>
    </row>
    <row r="712" spans="1:5">
      <c r="A712" t="s">
        <v>5865</v>
      </c>
      <c r="B712" t="s">
        <v>3136</v>
      </c>
      <c r="C712" t="s">
        <v>262</v>
      </c>
      <c r="D712" t="s">
        <v>3173</v>
      </c>
      <c r="E712" t="s">
        <v>1126</v>
      </c>
    </row>
    <row r="713" spans="1:5">
      <c r="A713" t="s">
        <v>6613</v>
      </c>
      <c r="B713" t="s">
        <v>5581</v>
      </c>
      <c r="C713" t="s">
        <v>897</v>
      </c>
      <c r="D713" t="s">
        <v>3173</v>
      </c>
      <c r="E713" t="s">
        <v>713</v>
      </c>
    </row>
    <row r="714" spans="1:5">
      <c r="A714" t="s">
        <v>6831</v>
      </c>
      <c r="B714" t="s">
        <v>461</v>
      </c>
      <c r="C714" t="s">
        <v>3185</v>
      </c>
      <c r="D714" t="s">
        <v>3173</v>
      </c>
      <c r="E714" t="s">
        <v>3186</v>
      </c>
    </row>
    <row r="715" spans="1:5">
      <c r="A715" t="s">
        <v>3839</v>
      </c>
      <c r="B715" t="s">
        <v>5583</v>
      </c>
      <c r="C715" t="s">
        <v>3192</v>
      </c>
      <c r="D715" t="s">
        <v>3173</v>
      </c>
      <c r="E715" t="s">
        <v>3193</v>
      </c>
    </row>
    <row r="716" spans="1:5">
      <c r="A716" t="s">
        <v>6832</v>
      </c>
      <c r="B716" t="s">
        <v>2921</v>
      </c>
      <c r="C716" t="s">
        <v>3196</v>
      </c>
      <c r="D716" t="s">
        <v>3173</v>
      </c>
      <c r="E716" t="s">
        <v>3199</v>
      </c>
    </row>
    <row r="717" spans="1:5">
      <c r="A717" t="s">
        <v>6833</v>
      </c>
      <c r="B717" t="s">
        <v>5584</v>
      </c>
      <c r="C717" t="s">
        <v>3202</v>
      </c>
      <c r="D717" t="s">
        <v>3173</v>
      </c>
      <c r="E717" t="s">
        <v>3207</v>
      </c>
    </row>
    <row r="718" spans="1:5">
      <c r="A718" t="s">
        <v>6835</v>
      </c>
      <c r="B718" t="s">
        <v>5586</v>
      </c>
      <c r="C718" t="s">
        <v>3209</v>
      </c>
      <c r="D718" t="s">
        <v>3173</v>
      </c>
      <c r="E718" t="s">
        <v>3212</v>
      </c>
    </row>
    <row r="719" spans="1:5">
      <c r="A719" t="s">
        <v>1681</v>
      </c>
      <c r="B719" t="s">
        <v>5587</v>
      </c>
      <c r="C719" t="s">
        <v>3214</v>
      </c>
      <c r="D719" t="s">
        <v>3173</v>
      </c>
      <c r="E719" t="s">
        <v>3158</v>
      </c>
    </row>
    <row r="720" spans="1:5">
      <c r="A720" t="s">
        <v>6197</v>
      </c>
      <c r="B720" t="s">
        <v>5588</v>
      </c>
      <c r="C720" t="s">
        <v>998</v>
      </c>
      <c r="D720" t="s">
        <v>3173</v>
      </c>
      <c r="E720" t="s">
        <v>968</v>
      </c>
    </row>
    <row r="721" spans="1:5">
      <c r="A721" t="s">
        <v>732</v>
      </c>
      <c r="B721" t="s">
        <v>5590</v>
      </c>
      <c r="C721" t="s">
        <v>3216</v>
      </c>
      <c r="D721" t="s">
        <v>3173</v>
      </c>
      <c r="E721" t="s">
        <v>1447</v>
      </c>
    </row>
    <row r="722" spans="1:5">
      <c r="A722" t="s">
        <v>2500</v>
      </c>
      <c r="B722" t="s">
        <v>360</v>
      </c>
      <c r="C722" t="s">
        <v>3217</v>
      </c>
      <c r="D722" t="s">
        <v>3173</v>
      </c>
      <c r="E722" t="s">
        <v>579</v>
      </c>
    </row>
    <row r="723" spans="1:5">
      <c r="A723" t="s">
        <v>3451</v>
      </c>
      <c r="B723" t="s">
        <v>5592</v>
      </c>
      <c r="C723" t="s">
        <v>3218</v>
      </c>
      <c r="D723" t="s">
        <v>3173</v>
      </c>
      <c r="E723" t="s">
        <v>3165</v>
      </c>
    </row>
    <row r="724" spans="1:5">
      <c r="A724" t="s">
        <v>6836</v>
      </c>
      <c r="B724" t="s">
        <v>5593</v>
      </c>
      <c r="C724" t="s">
        <v>2645</v>
      </c>
      <c r="D724" t="s">
        <v>3173</v>
      </c>
      <c r="E724" t="s">
        <v>2497</v>
      </c>
    </row>
    <row r="725" spans="1:5">
      <c r="A725" t="s">
        <v>6837</v>
      </c>
      <c r="B725" t="s">
        <v>5595</v>
      </c>
      <c r="C725" t="s">
        <v>446</v>
      </c>
      <c r="D725" t="s">
        <v>3173</v>
      </c>
      <c r="E725" t="s">
        <v>3220</v>
      </c>
    </row>
    <row r="726" spans="1:5">
      <c r="A726" t="s">
        <v>3681</v>
      </c>
      <c r="B726" t="s">
        <v>5597</v>
      </c>
      <c r="C726" t="s">
        <v>3221</v>
      </c>
      <c r="D726" t="s">
        <v>3173</v>
      </c>
      <c r="E726" t="s">
        <v>3226</v>
      </c>
    </row>
    <row r="727" spans="1:5">
      <c r="A727" t="s">
        <v>6838</v>
      </c>
      <c r="B727" t="s">
        <v>5598</v>
      </c>
      <c r="C727" t="s">
        <v>1734</v>
      </c>
      <c r="D727" t="s">
        <v>3173</v>
      </c>
      <c r="E727" t="s">
        <v>203</v>
      </c>
    </row>
    <row r="728" spans="1:5">
      <c r="A728" t="s">
        <v>6004</v>
      </c>
      <c r="B728" t="s">
        <v>5599</v>
      </c>
      <c r="C728" t="s">
        <v>3227</v>
      </c>
      <c r="D728" t="s">
        <v>3173</v>
      </c>
      <c r="E728" t="s">
        <v>3229</v>
      </c>
    </row>
    <row r="729" spans="1:5">
      <c r="A729" t="s">
        <v>2168</v>
      </c>
      <c r="B729" t="s">
        <v>802</v>
      </c>
      <c r="C729" t="s">
        <v>1950</v>
      </c>
      <c r="D729" t="s">
        <v>3173</v>
      </c>
      <c r="E729" t="s">
        <v>3230</v>
      </c>
    </row>
    <row r="730" spans="1:5">
      <c r="A730" t="s">
        <v>6772</v>
      </c>
      <c r="B730" t="s">
        <v>5600</v>
      </c>
      <c r="C730" t="s">
        <v>3234</v>
      </c>
      <c r="D730" t="s">
        <v>3173</v>
      </c>
      <c r="E730" t="s">
        <v>1578</v>
      </c>
    </row>
    <row r="731" spans="1:5">
      <c r="A731" t="s">
        <v>6839</v>
      </c>
      <c r="B731" t="s">
        <v>5602</v>
      </c>
      <c r="C731" t="s">
        <v>3237</v>
      </c>
      <c r="D731" t="s">
        <v>3173</v>
      </c>
      <c r="E731" t="s">
        <v>3238</v>
      </c>
    </row>
    <row r="732" spans="1:5">
      <c r="A732" t="s">
        <v>1980</v>
      </c>
      <c r="B732" t="s">
        <v>5603</v>
      </c>
      <c r="C732" t="s">
        <v>3240</v>
      </c>
      <c r="D732" t="s">
        <v>3173</v>
      </c>
      <c r="E732" t="s">
        <v>942</v>
      </c>
    </row>
    <row r="733" spans="1:5">
      <c r="A733" t="s">
        <v>1249</v>
      </c>
      <c r="B733" t="s">
        <v>2728</v>
      </c>
      <c r="C733" t="s">
        <v>3241</v>
      </c>
      <c r="D733" t="s">
        <v>3173</v>
      </c>
      <c r="E733" t="s">
        <v>584</v>
      </c>
    </row>
    <row r="734" spans="1:5">
      <c r="A734" t="s">
        <v>5409</v>
      </c>
      <c r="B734" t="s">
        <v>5606</v>
      </c>
      <c r="C734" t="s">
        <v>3243</v>
      </c>
      <c r="D734" t="s">
        <v>3173</v>
      </c>
      <c r="E734" t="s">
        <v>3244</v>
      </c>
    </row>
    <row r="735" spans="1:5">
      <c r="A735" t="s">
        <v>1175</v>
      </c>
      <c r="B735" t="s">
        <v>5607</v>
      </c>
      <c r="C735" t="s">
        <v>1895</v>
      </c>
      <c r="D735" t="s">
        <v>3173</v>
      </c>
      <c r="E735" t="s">
        <v>3251</v>
      </c>
    </row>
    <row r="736" spans="1:5">
      <c r="A736" t="s">
        <v>6840</v>
      </c>
      <c r="B736" t="s">
        <v>1630</v>
      </c>
      <c r="C736" t="s">
        <v>633</v>
      </c>
      <c r="D736" t="s">
        <v>3173</v>
      </c>
      <c r="E736" t="s">
        <v>3254</v>
      </c>
    </row>
    <row r="737" spans="1:5">
      <c r="A737" t="s">
        <v>495</v>
      </c>
      <c r="B737" t="s">
        <v>5608</v>
      </c>
      <c r="C737" t="s">
        <v>332</v>
      </c>
      <c r="D737" t="s">
        <v>3173</v>
      </c>
      <c r="E737" t="s">
        <v>3256</v>
      </c>
    </row>
    <row r="738" spans="1:5">
      <c r="A738" t="s">
        <v>3258</v>
      </c>
      <c r="B738" t="s">
        <v>136</v>
      </c>
      <c r="C738" t="s">
        <v>6382</v>
      </c>
      <c r="D738" t="s">
        <v>3258</v>
      </c>
    </row>
    <row r="739" spans="1:5">
      <c r="A739" t="s">
        <v>2760</v>
      </c>
      <c r="B739" t="s">
        <v>5609</v>
      </c>
      <c r="C739" t="s">
        <v>3257</v>
      </c>
      <c r="D739" t="s">
        <v>3258</v>
      </c>
      <c r="E739" t="s">
        <v>2177</v>
      </c>
    </row>
    <row r="740" spans="1:5">
      <c r="A740" t="s">
        <v>4840</v>
      </c>
      <c r="B740" t="s">
        <v>3157</v>
      </c>
      <c r="C740" t="s">
        <v>3260</v>
      </c>
      <c r="D740" t="s">
        <v>3258</v>
      </c>
      <c r="E740" t="s">
        <v>272</v>
      </c>
    </row>
    <row r="741" spans="1:5">
      <c r="A741" t="s">
        <v>6841</v>
      </c>
      <c r="B741" t="s">
        <v>5610</v>
      </c>
      <c r="C741" t="s">
        <v>3264</v>
      </c>
      <c r="D741" t="s">
        <v>3258</v>
      </c>
      <c r="E741" t="s">
        <v>3265</v>
      </c>
    </row>
    <row r="742" spans="1:5">
      <c r="A742" t="s">
        <v>4254</v>
      </c>
      <c r="B742" t="s">
        <v>5613</v>
      </c>
      <c r="C742" t="s">
        <v>3266</v>
      </c>
      <c r="D742" t="s">
        <v>3258</v>
      </c>
      <c r="E742" t="s">
        <v>999</v>
      </c>
    </row>
    <row r="743" spans="1:5">
      <c r="A743" t="s">
        <v>6842</v>
      </c>
      <c r="B743" t="s">
        <v>4646</v>
      </c>
      <c r="C743" t="s">
        <v>3268</v>
      </c>
      <c r="D743" t="s">
        <v>3258</v>
      </c>
      <c r="E743" t="s">
        <v>1163</v>
      </c>
    </row>
    <row r="744" spans="1:5">
      <c r="A744" t="s">
        <v>4107</v>
      </c>
      <c r="B744" t="s">
        <v>5615</v>
      </c>
      <c r="C744" t="s">
        <v>3269</v>
      </c>
      <c r="D744" t="s">
        <v>3258</v>
      </c>
      <c r="E744" t="s">
        <v>1694</v>
      </c>
    </row>
    <row r="745" spans="1:5">
      <c r="A745" t="s">
        <v>1266</v>
      </c>
      <c r="B745" t="s">
        <v>5618</v>
      </c>
      <c r="C745" t="s">
        <v>3273</v>
      </c>
      <c r="D745" t="s">
        <v>3258</v>
      </c>
      <c r="E745" t="s">
        <v>3276</v>
      </c>
    </row>
    <row r="746" spans="1:5">
      <c r="A746" t="s">
        <v>488</v>
      </c>
      <c r="B746" t="s">
        <v>5619</v>
      </c>
      <c r="C746" t="s">
        <v>2404</v>
      </c>
      <c r="D746" t="s">
        <v>3258</v>
      </c>
      <c r="E746" t="s">
        <v>1625</v>
      </c>
    </row>
    <row r="747" spans="1:5">
      <c r="A747" t="s">
        <v>6843</v>
      </c>
      <c r="B747" t="s">
        <v>2266</v>
      </c>
      <c r="C747" t="s">
        <v>1506</v>
      </c>
      <c r="D747" t="s">
        <v>3258</v>
      </c>
      <c r="E747" t="s">
        <v>843</v>
      </c>
    </row>
    <row r="748" spans="1:5">
      <c r="A748" t="s">
        <v>6844</v>
      </c>
      <c r="B748" t="s">
        <v>34</v>
      </c>
      <c r="C748" t="s">
        <v>1058</v>
      </c>
      <c r="D748" t="s">
        <v>3258</v>
      </c>
      <c r="E748" t="s">
        <v>2702</v>
      </c>
    </row>
    <row r="749" spans="1:5">
      <c r="A749" t="s">
        <v>6845</v>
      </c>
      <c r="B749" t="s">
        <v>5620</v>
      </c>
      <c r="C749" t="s">
        <v>3282</v>
      </c>
      <c r="D749" t="s">
        <v>3258</v>
      </c>
      <c r="E749" t="s">
        <v>1294</v>
      </c>
    </row>
    <row r="750" spans="1:5">
      <c r="A750" t="s">
        <v>6846</v>
      </c>
      <c r="B750" t="s">
        <v>3012</v>
      </c>
      <c r="C750" t="s">
        <v>791</v>
      </c>
      <c r="D750" t="s">
        <v>3258</v>
      </c>
      <c r="E750" t="s">
        <v>3286</v>
      </c>
    </row>
    <row r="751" spans="1:5">
      <c r="A751" t="s">
        <v>6139</v>
      </c>
      <c r="B751" t="s">
        <v>5621</v>
      </c>
      <c r="C751" t="s">
        <v>3289</v>
      </c>
      <c r="D751" t="s">
        <v>3258</v>
      </c>
      <c r="E751" t="s">
        <v>3247</v>
      </c>
    </row>
    <row r="752" spans="1:5">
      <c r="A752" t="s">
        <v>6847</v>
      </c>
      <c r="B752" t="s">
        <v>5504</v>
      </c>
      <c r="C752" t="s">
        <v>3290</v>
      </c>
      <c r="D752" t="s">
        <v>3258</v>
      </c>
      <c r="E752" t="s">
        <v>3292</v>
      </c>
    </row>
    <row r="753" spans="1:5">
      <c r="A753" t="s">
        <v>6848</v>
      </c>
      <c r="B753" t="s">
        <v>5622</v>
      </c>
      <c r="C753" t="s">
        <v>230</v>
      </c>
      <c r="D753" t="s">
        <v>3258</v>
      </c>
      <c r="E753" t="s">
        <v>2833</v>
      </c>
    </row>
    <row r="754" spans="1:5">
      <c r="A754" t="s">
        <v>6849</v>
      </c>
      <c r="B754" t="s">
        <v>5623</v>
      </c>
      <c r="C754" t="s">
        <v>3295</v>
      </c>
      <c r="D754" t="s">
        <v>3258</v>
      </c>
      <c r="E754" t="s">
        <v>3296</v>
      </c>
    </row>
    <row r="755" spans="1:5">
      <c r="A755" t="s">
        <v>6759</v>
      </c>
      <c r="B755" t="s">
        <v>1763</v>
      </c>
      <c r="C755" t="s">
        <v>2527</v>
      </c>
      <c r="D755" t="s">
        <v>3258</v>
      </c>
      <c r="E755" t="s">
        <v>1344</v>
      </c>
    </row>
    <row r="756" spans="1:5">
      <c r="A756" t="s">
        <v>5458</v>
      </c>
      <c r="B756" t="s">
        <v>966</v>
      </c>
      <c r="C756" t="s">
        <v>125</v>
      </c>
      <c r="D756" t="s">
        <v>3258</v>
      </c>
      <c r="E756" t="s">
        <v>675</v>
      </c>
    </row>
    <row r="757" spans="1:5">
      <c r="A757" t="s">
        <v>2697</v>
      </c>
      <c r="B757" t="s">
        <v>89</v>
      </c>
      <c r="C757" t="s">
        <v>1811</v>
      </c>
      <c r="D757" t="s">
        <v>3258</v>
      </c>
      <c r="E757" t="s">
        <v>3299</v>
      </c>
    </row>
    <row r="758" spans="1:5">
      <c r="A758" t="s">
        <v>6368</v>
      </c>
      <c r="B758" t="s">
        <v>5624</v>
      </c>
      <c r="C758" t="s">
        <v>3300</v>
      </c>
      <c r="D758" t="s">
        <v>3258</v>
      </c>
      <c r="E758" t="s">
        <v>3304</v>
      </c>
    </row>
    <row r="759" spans="1:5">
      <c r="A759" t="s">
        <v>3605</v>
      </c>
      <c r="B759" t="s">
        <v>5371</v>
      </c>
      <c r="C759" t="s">
        <v>1371</v>
      </c>
      <c r="D759" t="s">
        <v>3258</v>
      </c>
      <c r="E759" t="s">
        <v>1111</v>
      </c>
    </row>
    <row r="760" spans="1:5">
      <c r="A760" t="s">
        <v>6819</v>
      </c>
      <c r="B760" t="s">
        <v>5625</v>
      </c>
      <c r="C760" t="s">
        <v>832</v>
      </c>
      <c r="D760" t="s">
        <v>3258</v>
      </c>
      <c r="E760" t="s">
        <v>2722</v>
      </c>
    </row>
    <row r="761" spans="1:5">
      <c r="A761" t="s">
        <v>5789</v>
      </c>
      <c r="B761" t="s">
        <v>5626</v>
      </c>
      <c r="C761" t="s">
        <v>3306</v>
      </c>
      <c r="D761" t="s">
        <v>3258</v>
      </c>
      <c r="E761" t="s">
        <v>3309</v>
      </c>
    </row>
    <row r="762" spans="1:5">
      <c r="A762" t="s">
        <v>6851</v>
      </c>
      <c r="B762" t="s">
        <v>5627</v>
      </c>
      <c r="C762" t="s">
        <v>3311</v>
      </c>
      <c r="D762" t="s">
        <v>3258</v>
      </c>
      <c r="E762" t="s">
        <v>855</v>
      </c>
    </row>
    <row r="763" spans="1:5">
      <c r="A763" t="s">
        <v>6852</v>
      </c>
      <c r="B763" t="s">
        <v>4016</v>
      </c>
      <c r="C763" t="s">
        <v>2113</v>
      </c>
      <c r="D763" t="s">
        <v>3258</v>
      </c>
      <c r="E763" t="s">
        <v>2157</v>
      </c>
    </row>
    <row r="764" spans="1:5">
      <c r="A764" t="s">
        <v>2080</v>
      </c>
      <c r="B764" t="s">
        <v>3687</v>
      </c>
      <c r="C764" t="s">
        <v>1904</v>
      </c>
      <c r="D764" t="s">
        <v>3258</v>
      </c>
      <c r="E764" t="s">
        <v>3314</v>
      </c>
    </row>
    <row r="765" spans="1:5">
      <c r="A765" t="s">
        <v>6854</v>
      </c>
      <c r="B765" t="s">
        <v>5628</v>
      </c>
      <c r="C765" t="s">
        <v>3320</v>
      </c>
      <c r="D765" t="s">
        <v>3258</v>
      </c>
      <c r="E765" t="s">
        <v>1922</v>
      </c>
    </row>
    <row r="766" spans="1:5">
      <c r="A766" t="s">
        <v>6855</v>
      </c>
      <c r="B766" t="s">
        <v>5630</v>
      </c>
      <c r="C766" t="s">
        <v>1092</v>
      </c>
      <c r="D766" t="s">
        <v>3258</v>
      </c>
      <c r="E766" t="s">
        <v>811</v>
      </c>
    </row>
    <row r="767" spans="1:5">
      <c r="A767" t="s">
        <v>2108</v>
      </c>
      <c r="B767" t="s">
        <v>5632</v>
      </c>
      <c r="C767" t="s">
        <v>758</v>
      </c>
      <c r="D767" t="s">
        <v>3258</v>
      </c>
      <c r="E767" t="s">
        <v>3321</v>
      </c>
    </row>
    <row r="768" spans="1:5">
      <c r="A768" t="s">
        <v>2790</v>
      </c>
      <c r="B768" t="s">
        <v>4376</v>
      </c>
      <c r="C768" t="s">
        <v>2939</v>
      </c>
      <c r="D768" t="s">
        <v>3258</v>
      </c>
      <c r="E768" t="s">
        <v>3146</v>
      </c>
    </row>
    <row r="769" spans="1:5">
      <c r="A769" t="s">
        <v>3326</v>
      </c>
      <c r="B769" t="s">
        <v>7395</v>
      </c>
      <c r="C769" t="s">
        <v>6383</v>
      </c>
      <c r="D769" t="s">
        <v>3326</v>
      </c>
    </row>
    <row r="770" spans="1:5">
      <c r="A770" t="s">
        <v>2733</v>
      </c>
      <c r="B770" t="s">
        <v>5633</v>
      </c>
      <c r="C770" t="s">
        <v>3324</v>
      </c>
      <c r="D770" t="s">
        <v>3326</v>
      </c>
      <c r="E770" t="s">
        <v>3327</v>
      </c>
    </row>
    <row r="771" spans="1:5">
      <c r="A771" t="s">
        <v>2526</v>
      </c>
      <c r="B771" t="s">
        <v>594</v>
      </c>
      <c r="C771" t="s">
        <v>2325</v>
      </c>
      <c r="D771" t="s">
        <v>3326</v>
      </c>
      <c r="E771" t="s">
        <v>2320</v>
      </c>
    </row>
    <row r="772" spans="1:5">
      <c r="A772" t="s">
        <v>6856</v>
      </c>
      <c r="B772" t="s">
        <v>4822</v>
      </c>
      <c r="C772" t="s">
        <v>2630</v>
      </c>
      <c r="D772" t="s">
        <v>3326</v>
      </c>
      <c r="E772" t="s">
        <v>2066</v>
      </c>
    </row>
    <row r="773" spans="1:5">
      <c r="A773" t="s">
        <v>1772</v>
      </c>
      <c r="B773" t="s">
        <v>3660</v>
      </c>
      <c r="C773" t="s">
        <v>3329</v>
      </c>
      <c r="D773" t="s">
        <v>3326</v>
      </c>
      <c r="E773" t="s">
        <v>3330</v>
      </c>
    </row>
    <row r="774" spans="1:5">
      <c r="A774" t="s">
        <v>6857</v>
      </c>
      <c r="B774" t="s">
        <v>4884</v>
      </c>
      <c r="C774" t="s">
        <v>996</v>
      </c>
      <c r="D774" t="s">
        <v>3326</v>
      </c>
      <c r="E774" t="s">
        <v>697</v>
      </c>
    </row>
    <row r="775" spans="1:5">
      <c r="A775" t="s">
        <v>6858</v>
      </c>
      <c r="B775" t="s">
        <v>3821</v>
      </c>
      <c r="C775" t="s">
        <v>1913</v>
      </c>
      <c r="D775" t="s">
        <v>3326</v>
      </c>
      <c r="E775" t="s">
        <v>2713</v>
      </c>
    </row>
    <row r="776" spans="1:5">
      <c r="A776" t="s">
        <v>6329</v>
      </c>
      <c r="B776" t="s">
        <v>5634</v>
      </c>
      <c r="C776" t="s">
        <v>3224</v>
      </c>
      <c r="D776" t="s">
        <v>3326</v>
      </c>
      <c r="E776" t="s">
        <v>3331</v>
      </c>
    </row>
    <row r="777" spans="1:5">
      <c r="A777" t="s">
        <v>2181</v>
      </c>
      <c r="B777" t="s">
        <v>1745</v>
      </c>
      <c r="C777" t="s">
        <v>668</v>
      </c>
      <c r="D777" t="s">
        <v>3326</v>
      </c>
      <c r="E777" t="s">
        <v>2774</v>
      </c>
    </row>
    <row r="778" spans="1:5">
      <c r="A778" t="s">
        <v>5339</v>
      </c>
      <c r="B778" t="s">
        <v>2358</v>
      </c>
      <c r="C778" t="s">
        <v>2274</v>
      </c>
      <c r="D778" t="s">
        <v>3326</v>
      </c>
      <c r="E778" t="s">
        <v>1324</v>
      </c>
    </row>
    <row r="779" spans="1:5">
      <c r="A779" t="s">
        <v>6859</v>
      </c>
      <c r="B779" t="s">
        <v>3316</v>
      </c>
      <c r="C779" t="s">
        <v>3284</v>
      </c>
      <c r="D779" t="s">
        <v>3326</v>
      </c>
      <c r="E779" t="s">
        <v>3332</v>
      </c>
    </row>
    <row r="780" spans="1:5">
      <c r="A780" t="s">
        <v>6860</v>
      </c>
      <c r="B780" t="s">
        <v>5635</v>
      </c>
      <c r="C780" t="s">
        <v>3333</v>
      </c>
      <c r="D780" t="s">
        <v>3326</v>
      </c>
      <c r="E780" t="s">
        <v>3336</v>
      </c>
    </row>
    <row r="781" spans="1:5">
      <c r="A781" t="s">
        <v>6861</v>
      </c>
      <c r="B781" t="s">
        <v>5637</v>
      </c>
      <c r="C781" t="s">
        <v>2600</v>
      </c>
      <c r="D781" t="s">
        <v>3326</v>
      </c>
      <c r="E781" t="s">
        <v>1596</v>
      </c>
    </row>
    <row r="782" spans="1:5">
      <c r="A782" t="s">
        <v>6862</v>
      </c>
      <c r="B782" t="s">
        <v>5177</v>
      </c>
      <c r="C782" t="s">
        <v>3340</v>
      </c>
      <c r="D782" t="s">
        <v>3326</v>
      </c>
      <c r="E782" t="s">
        <v>1649</v>
      </c>
    </row>
    <row r="783" spans="1:5">
      <c r="A783" t="s">
        <v>6500</v>
      </c>
      <c r="B783" t="s">
        <v>5638</v>
      </c>
      <c r="C783" t="s">
        <v>3341</v>
      </c>
      <c r="D783" t="s">
        <v>3326</v>
      </c>
      <c r="E783" t="s">
        <v>3263</v>
      </c>
    </row>
    <row r="784" spans="1:5">
      <c r="A784" t="s">
        <v>6863</v>
      </c>
      <c r="B784" t="s">
        <v>7396</v>
      </c>
      <c r="C784" t="s">
        <v>6384</v>
      </c>
      <c r="D784" t="s">
        <v>3326</v>
      </c>
      <c r="E784" t="s">
        <v>1493</v>
      </c>
    </row>
    <row r="785" spans="1:5">
      <c r="A785" t="s">
        <v>188</v>
      </c>
      <c r="B785" t="s">
        <v>4513</v>
      </c>
      <c r="C785" t="s">
        <v>4084</v>
      </c>
      <c r="D785" t="s">
        <v>188</v>
      </c>
    </row>
    <row r="786" spans="1:5">
      <c r="A786" t="s">
        <v>6864</v>
      </c>
      <c r="B786" t="s">
        <v>5639</v>
      </c>
      <c r="C786" t="s">
        <v>2927</v>
      </c>
      <c r="D786" t="s">
        <v>188</v>
      </c>
      <c r="E786" t="s">
        <v>3342</v>
      </c>
    </row>
    <row r="787" spans="1:5">
      <c r="A787" t="s">
        <v>257</v>
      </c>
      <c r="B787" t="s">
        <v>463</v>
      </c>
      <c r="C787" t="s">
        <v>3348</v>
      </c>
      <c r="D787" t="s">
        <v>188</v>
      </c>
      <c r="E787" t="s">
        <v>3349</v>
      </c>
    </row>
    <row r="788" spans="1:5">
      <c r="A788" t="s">
        <v>6865</v>
      </c>
      <c r="B788" t="s">
        <v>5643</v>
      </c>
      <c r="C788" t="s">
        <v>2007</v>
      </c>
      <c r="D788" t="s">
        <v>188</v>
      </c>
      <c r="E788" t="s">
        <v>3351</v>
      </c>
    </row>
    <row r="789" spans="1:5">
      <c r="A789" t="s">
        <v>6866</v>
      </c>
      <c r="B789" t="s">
        <v>663</v>
      </c>
      <c r="C789" t="s">
        <v>464</v>
      </c>
      <c r="D789" t="s">
        <v>188</v>
      </c>
      <c r="E789" t="s">
        <v>115</v>
      </c>
    </row>
    <row r="790" spans="1:5">
      <c r="A790" t="s">
        <v>5932</v>
      </c>
      <c r="B790" t="s">
        <v>5645</v>
      </c>
      <c r="C790" t="s">
        <v>3357</v>
      </c>
      <c r="D790" t="s">
        <v>188</v>
      </c>
      <c r="E790" t="s">
        <v>3358</v>
      </c>
    </row>
    <row r="791" spans="1:5">
      <c r="A791" t="s">
        <v>1254</v>
      </c>
      <c r="B791" t="s">
        <v>5646</v>
      </c>
      <c r="C791" t="s">
        <v>3359</v>
      </c>
      <c r="D791" t="s">
        <v>188</v>
      </c>
      <c r="E791" t="s">
        <v>3291</v>
      </c>
    </row>
    <row r="792" spans="1:5">
      <c r="A792" t="s">
        <v>6867</v>
      </c>
      <c r="B792" t="s">
        <v>5647</v>
      </c>
      <c r="C792" t="s">
        <v>3335</v>
      </c>
      <c r="D792" t="s">
        <v>188</v>
      </c>
      <c r="E792" t="s">
        <v>3362</v>
      </c>
    </row>
    <row r="793" spans="1:5">
      <c r="A793" t="s">
        <v>6868</v>
      </c>
      <c r="B793" t="s">
        <v>5649</v>
      </c>
      <c r="C793" t="s">
        <v>1170</v>
      </c>
      <c r="D793" t="s">
        <v>188</v>
      </c>
      <c r="E793" t="s">
        <v>3365</v>
      </c>
    </row>
    <row r="794" spans="1:5">
      <c r="A794" t="s">
        <v>2582</v>
      </c>
      <c r="B794" t="s">
        <v>2349</v>
      </c>
      <c r="C794" t="s">
        <v>1117</v>
      </c>
      <c r="D794" t="s">
        <v>188</v>
      </c>
      <c r="E794" t="s">
        <v>1229</v>
      </c>
    </row>
    <row r="795" spans="1:5">
      <c r="A795" t="s">
        <v>6869</v>
      </c>
      <c r="B795" t="s">
        <v>5651</v>
      </c>
      <c r="C795" t="s">
        <v>1942</v>
      </c>
      <c r="D795" t="s">
        <v>188</v>
      </c>
      <c r="E795" t="s">
        <v>953</v>
      </c>
    </row>
    <row r="796" spans="1:5">
      <c r="A796" t="s">
        <v>5269</v>
      </c>
      <c r="B796" t="s">
        <v>5483</v>
      </c>
      <c r="C796" t="s">
        <v>3344</v>
      </c>
      <c r="D796" t="s">
        <v>188</v>
      </c>
      <c r="E796" t="s">
        <v>1015</v>
      </c>
    </row>
    <row r="797" spans="1:5">
      <c r="A797" t="s">
        <v>6870</v>
      </c>
      <c r="B797" t="s">
        <v>4163</v>
      </c>
      <c r="C797" t="s">
        <v>1300</v>
      </c>
      <c r="D797" t="s">
        <v>188</v>
      </c>
      <c r="E797" t="s">
        <v>2116</v>
      </c>
    </row>
    <row r="798" spans="1:5">
      <c r="A798" t="s">
        <v>6871</v>
      </c>
      <c r="B798" t="s">
        <v>5653</v>
      </c>
      <c r="C798" t="s">
        <v>2468</v>
      </c>
      <c r="D798" t="s">
        <v>188</v>
      </c>
      <c r="E798" t="s">
        <v>3366</v>
      </c>
    </row>
    <row r="799" spans="1:5">
      <c r="A799" t="s">
        <v>4215</v>
      </c>
      <c r="B799" t="s">
        <v>5655</v>
      </c>
      <c r="C799" t="s">
        <v>3346</v>
      </c>
      <c r="D799" t="s">
        <v>188</v>
      </c>
      <c r="E799" t="s">
        <v>3370</v>
      </c>
    </row>
    <row r="800" spans="1:5">
      <c r="A800" t="s">
        <v>6872</v>
      </c>
      <c r="B800" t="s">
        <v>5369</v>
      </c>
      <c r="C800" t="s">
        <v>971</v>
      </c>
      <c r="D800" t="s">
        <v>188</v>
      </c>
      <c r="E800" t="s">
        <v>789</v>
      </c>
    </row>
    <row r="801" spans="1:5">
      <c r="A801" t="s">
        <v>6873</v>
      </c>
      <c r="B801" t="s">
        <v>4762</v>
      </c>
      <c r="C801" t="s">
        <v>1731</v>
      </c>
      <c r="D801" t="s">
        <v>188</v>
      </c>
      <c r="E801" t="s">
        <v>2776</v>
      </c>
    </row>
    <row r="802" spans="1:5">
      <c r="A802" t="s">
        <v>6874</v>
      </c>
      <c r="B802" t="s">
        <v>4705</v>
      </c>
      <c r="C802" t="s">
        <v>3375</v>
      </c>
      <c r="D802" t="s">
        <v>188</v>
      </c>
      <c r="E802" t="s">
        <v>1755</v>
      </c>
    </row>
    <row r="803" spans="1:5">
      <c r="A803" t="s">
        <v>6488</v>
      </c>
      <c r="B803" t="s">
        <v>5657</v>
      </c>
      <c r="C803" t="s">
        <v>3377</v>
      </c>
      <c r="D803" t="s">
        <v>188</v>
      </c>
      <c r="E803" t="s">
        <v>3381</v>
      </c>
    </row>
    <row r="804" spans="1:5">
      <c r="A804" t="s">
        <v>6875</v>
      </c>
      <c r="B804" t="s">
        <v>4648</v>
      </c>
      <c r="C804" t="s">
        <v>1642</v>
      </c>
      <c r="D804" t="s">
        <v>188</v>
      </c>
      <c r="E804" t="s">
        <v>1710</v>
      </c>
    </row>
    <row r="805" spans="1:5">
      <c r="A805" t="s">
        <v>1621</v>
      </c>
      <c r="B805" t="s">
        <v>7377</v>
      </c>
      <c r="C805" t="s">
        <v>6385</v>
      </c>
      <c r="D805" t="s">
        <v>1621</v>
      </c>
    </row>
    <row r="806" spans="1:5">
      <c r="A806" t="s">
        <v>396</v>
      </c>
      <c r="B806" t="s">
        <v>5658</v>
      </c>
      <c r="C806" t="s">
        <v>3385</v>
      </c>
      <c r="D806" t="s">
        <v>1621</v>
      </c>
      <c r="E806" t="s">
        <v>3124</v>
      </c>
    </row>
    <row r="807" spans="1:5">
      <c r="A807" t="s">
        <v>6876</v>
      </c>
      <c r="B807" t="s">
        <v>5659</v>
      </c>
      <c r="C807" t="s">
        <v>2884</v>
      </c>
      <c r="D807" t="s">
        <v>1621</v>
      </c>
      <c r="E807" t="s">
        <v>2198</v>
      </c>
    </row>
    <row r="808" spans="1:5">
      <c r="A808" t="s">
        <v>465</v>
      </c>
      <c r="B808" t="s">
        <v>5660</v>
      </c>
      <c r="C808" t="s">
        <v>404</v>
      </c>
      <c r="D808" t="s">
        <v>1621</v>
      </c>
      <c r="E808" t="s">
        <v>3387</v>
      </c>
    </row>
    <row r="809" spans="1:5">
      <c r="A809" t="s">
        <v>267</v>
      </c>
      <c r="B809" t="s">
        <v>5661</v>
      </c>
      <c r="C809" t="s">
        <v>1453</v>
      </c>
      <c r="D809" t="s">
        <v>1621</v>
      </c>
      <c r="E809" t="s">
        <v>3372</v>
      </c>
    </row>
    <row r="810" spans="1:5">
      <c r="A810" t="s">
        <v>4483</v>
      </c>
      <c r="B810" t="s">
        <v>4499</v>
      </c>
      <c r="C810" t="s">
        <v>1321</v>
      </c>
      <c r="D810" t="s">
        <v>1621</v>
      </c>
      <c r="E810" t="s">
        <v>1929</v>
      </c>
    </row>
    <row r="811" spans="1:5">
      <c r="A811" t="s">
        <v>4738</v>
      </c>
      <c r="B811" t="s">
        <v>5662</v>
      </c>
      <c r="C811" t="s">
        <v>3392</v>
      </c>
      <c r="D811" t="s">
        <v>1621</v>
      </c>
      <c r="E811" t="s">
        <v>703</v>
      </c>
    </row>
    <row r="812" spans="1:5">
      <c r="A812" t="s">
        <v>6634</v>
      </c>
      <c r="B812" t="s">
        <v>5663</v>
      </c>
      <c r="C812" t="s">
        <v>3393</v>
      </c>
      <c r="D812" t="s">
        <v>1621</v>
      </c>
      <c r="E812" t="s">
        <v>2878</v>
      </c>
    </row>
    <row r="813" spans="1:5">
      <c r="A813" t="s">
        <v>6877</v>
      </c>
      <c r="B813" t="s">
        <v>5664</v>
      </c>
      <c r="C813" t="s">
        <v>3394</v>
      </c>
      <c r="D813" t="s">
        <v>1621</v>
      </c>
      <c r="E813" t="s">
        <v>3343</v>
      </c>
    </row>
    <row r="814" spans="1:5">
      <c r="A814" t="s">
        <v>6475</v>
      </c>
      <c r="B814" t="s">
        <v>5665</v>
      </c>
      <c r="C814" t="s">
        <v>671</v>
      </c>
      <c r="D814" t="s">
        <v>1621</v>
      </c>
      <c r="E814" t="s">
        <v>3395</v>
      </c>
    </row>
    <row r="815" spans="1:5">
      <c r="A815" t="s">
        <v>6878</v>
      </c>
      <c r="B815" t="s">
        <v>5667</v>
      </c>
      <c r="C815" t="s">
        <v>3397</v>
      </c>
      <c r="D815" t="s">
        <v>1621</v>
      </c>
      <c r="E815" t="s">
        <v>3398</v>
      </c>
    </row>
    <row r="816" spans="1:5">
      <c r="A816" t="s">
        <v>6879</v>
      </c>
      <c r="B816" t="s">
        <v>7397</v>
      </c>
      <c r="C816" t="s">
        <v>6387</v>
      </c>
      <c r="D816" t="s">
        <v>1621</v>
      </c>
      <c r="E816" t="s">
        <v>1166</v>
      </c>
    </row>
    <row r="817" spans="1:5">
      <c r="A817" t="s">
        <v>6880</v>
      </c>
      <c r="B817" t="s">
        <v>5669</v>
      </c>
      <c r="C817" t="s">
        <v>3401</v>
      </c>
      <c r="D817" t="s">
        <v>1621</v>
      </c>
      <c r="E817" t="s">
        <v>3403</v>
      </c>
    </row>
    <row r="818" spans="1:5">
      <c r="A818" t="s">
        <v>5313</v>
      </c>
      <c r="B818" t="s">
        <v>622</v>
      </c>
      <c r="C818" t="s">
        <v>978</v>
      </c>
      <c r="D818" t="s">
        <v>1621</v>
      </c>
      <c r="E818" t="s">
        <v>757</v>
      </c>
    </row>
    <row r="819" spans="1:5">
      <c r="A819" t="s">
        <v>6881</v>
      </c>
      <c r="B819" t="s">
        <v>3809</v>
      </c>
      <c r="C819" t="s">
        <v>2740</v>
      </c>
      <c r="D819" t="s">
        <v>1621</v>
      </c>
      <c r="E819" t="s">
        <v>3404</v>
      </c>
    </row>
    <row r="820" spans="1:5">
      <c r="A820" t="s">
        <v>2988</v>
      </c>
      <c r="B820" t="s">
        <v>5670</v>
      </c>
      <c r="C820" t="s">
        <v>3405</v>
      </c>
      <c r="D820" t="s">
        <v>1621</v>
      </c>
      <c r="E820" t="s">
        <v>1259</v>
      </c>
    </row>
    <row r="821" spans="1:5">
      <c r="A821" t="s">
        <v>6882</v>
      </c>
      <c r="B821" t="s">
        <v>3618</v>
      </c>
      <c r="C821" t="s">
        <v>2759</v>
      </c>
      <c r="D821" t="s">
        <v>1621</v>
      </c>
      <c r="E821" t="s">
        <v>770</v>
      </c>
    </row>
    <row r="822" spans="1:5">
      <c r="A822" t="s">
        <v>6883</v>
      </c>
      <c r="B822" t="s">
        <v>5671</v>
      </c>
      <c r="C822" t="s">
        <v>1496</v>
      </c>
      <c r="D822" t="s">
        <v>1621</v>
      </c>
      <c r="E822" t="s">
        <v>3406</v>
      </c>
    </row>
    <row r="823" spans="1:5">
      <c r="A823" t="s">
        <v>1737</v>
      </c>
      <c r="B823" t="s">
        <v>7398</v>
      </c>
      <c r="C823" t="s">
        <v>6388</v>
      </c>
      <c r="D823" t="s">
        <v>1737</v>
      </c>
    </row>
    <row r="824" spans="1:5">
      <c r="A824" t="s">
        <v>6884</v>
      </c>
      <c r="B824" t="s">
        <v>5672</v>
      </c>
      <c r="C824" t="s">
        <v>2922</v>
      </c>
      <c r="D824" t="s">
        <v>1737</v>
      </c>
      <c r="E824" t="s">
        <v>1284</v>
      </c>
    </row>
    <row r="825" spans="1:5">
      <c r="A825" t="s">
        <v>5253</v>
      </c>
      <c r="B825" t="s">
        <v>3267</v>
      </c>
      <c r="C825" t="s">
        <v>3408</v>
      </c>
      <c r="D825" t="s">
        <v>1737</v>
      </c>
      <c r="E825" t="s">
        <v>1149</v>
      </c>
    </row>
    <row r="826" spans="1:5">
      <c r="A826" t="s">
        <v>6885</v>
      </c>
      <c r="B826" t="s">
        <v>4511</v>
      </c>
      <c r="C826" t="s">
        <v>3412</v>
      </c>
      <c r="D826" t="s">
        <v>1737</v>
      </c>
      <c r="E826" t="s">
        <v>3413</v>
      </c>
    </row>
    <row r="827" spans="1:5">
      <c r="A827" t="s">
        <v>6626</v>
      </c>
      <c r="B827" t="s">
        <v>4013</v>
      </c>
      <c r="C827" t="s">
        <v>3416</v>
      </c>
      <c r="D827" t="s">
        <v>1737</v>
      </c>
      <c r="E827" t="s">
        <v>1711</v>
      </c>
    </row>
    <row r="828" spans="1:5">
      <c r="A828" t="s">
        <v>6886</v>
      </c>
      <c r="B828" t="s">
        <v>5673</v>
      </c>
      <c r="C828" t="s">
        <v>2354</v>
      </c>
      <c r="D828" t="s">
        <v>1737</v>
      </c>
      <c r="E828" t="s">
        <v>2383</v>
      </c>
    </row>
    <row r="829" spans="1:5">
      <c r="A829" t="s">
        <v>6887</v>
      </c>
      <c r="B829" t="s">
        <v>5674</v>
      </c>
      <c r="C829" t="s">
        <v>3417</v>
      </c>
      <c r="D829" t="s">
        <v>1737</v>
      </c>
      <c r="E829" t="s">
        <v>2525</v>
      </c>
    </row>
    <row r="830" spans="1:5">
      <c r="A830" t="s">
        <v>4799</v>
      </c>
      <c r="B830" t="s">
        <v>5675</v>
      </c>
      <c r="C830" t="s">
        <v>3419</v>
      </c>
      <c r="D830" t="s">
        <v>1737</v>
      </c>
      <c r="E830" t="s">
        <v>3422</v>
      </c>
    </row>
    <row r="831" spans="1:5">
      <c r="A831" t="s">
        <v>6888</v>
      </c>
      <c r="B831" t="s">
        <v>5676</v>
      </c>
      <c r="C831" t="s">
        <v>1358</v>
      </c>
      <c r="D831" t="s">
        <v>1737</v>
      </c>
      <c r="E831" t="s">
        <v>2134</v>
      </c>
    </row>
    <row r="832" spans="1:5">
      <c r="A832" t="s">
        <v>4581</v>
      </c>
      <c r="B832" t="s">
        <v>5677</v>
      </c>
      <c r="C832" t="s">
        <v>3038</v>
      </c>
      <c r="D832" t="s">
        <v>1737</v>
      </c>
      <c r="E832" t="s">
        <v>3425</v>
      </c>
    </row>
    <row r="833" spans="1:5">
      <c r="A833" t="s">
        <v>6662</v>
      </c>
      <c r="B833" t="s">
        <v>5679</v>
      </c>
      <c r="C833" t="s">
        <v>1188</v>
      </c>
      <c r="D833" t="s">
        <v>1737</v>
      </c>
      <c r="E833" t="s">
        <v>2390</v>
      </c>
    </row>
    <row r="834" spans="1:5">
      <c r="A834" t="s">
        <v>6890</v>
      </c>
      <c r="B834" t="s">
        <v>3014</v>
      </c>
      <c r="C834" t="s">
        <v>3426</v>
      </c>
      <c r="D834" t="s">
        <v>1737</v>
      </c>
      <c r="E834" t="s">
        <v>174</v>
      </c>
    </row>
    <row r="835" spans="1:5">
      <c r="A835" t="s">
        <v>6891</v>
      </c>
      <c r="B835" t="s">
        <v>5680</v>
      </c>
      <c r="C835" t="s">
        <v>1010</v>
      </c>
      <c r="D835" t="s">
        <v>1737</v>
      </c>
      <c r="E835" t="s">
        <v>2770</v>
      </c>
    </row>
    <row r="836" spans="1:5">
      <c r="A836" t="s">
        <v>2797</v>
      </c>
      <c r="B836" t="s">
        <v>5681</v>
      </c>
      <c r="C836" t="s">
        <v>3430</v>
      </c>
      <c r="D836" t="s">
        <v>1737</v>
      </c>
      <c r="E836" t="s">
        <v>286</v>
      </c>
    </row>
    <row r="837" spans="1:5">
      <c r="A837" t="s">
        <v>6893</v>
      </c>
      <c r="B837" t="s">
        <v>2171</v>
      </c>
      <c r="C837" t="s">
        <v>952</v>
      </c>
      <c r="D837" t="s">
        <v>1737</v>
      </c>
      <c r="E837" t="s">
        <v>3369</v>
      </c>
    </row>
    <row r="838" spans="1:5">
      <c r="A838" t="s">
        <v>6895</v>
      </c>
      <c r="B838" t="s">
        <v>5682</v>
      </c>
      <c r="C838" t="s">
        <v>3434</v>
      </c>
      <c r="D838" t="s">
        <v>1737</v>
      </c>
      <c r="E838" t="s">
        <v>3438</v>
      </c>
    </row>
    <row r="839" spans="1:5">
      <c r="A839" t="s">
        <v>6896</v>
      </c>
      <c r="B839" t="s">
        <v>5684</v>
      </c>
      <c r="C839" t="s">
        <v>2418</v>
      </c>
      <c r="D839" t="s">
        <v>1737</v>
      </c>
      <c r="E839" t="s">
        <v>1116</v>
      </c>
    </row>
    <row r="840" spans="1:5">
      <c r="A840" t="s">
        <v>2610</v>
      </c>
      <c r="B840" t="s">
        <v>2821</v>
      </c>
      <c r="C840" t="s">
        <v>2887</v>
      </c>
      <c r="D840" t="s">
        <v>1737</v>
      </c>
      <c r="E840" t="s">
        <v>1633</v>
      </c>
    </row>
    <row r="841" spans="1:5">
      <c r="A841" t="s">
        <v>4401</v>
      </c>
      <c r="B841" t="s">
        <v>5685</v>
      </c>
      <c r="C841" t="s">
        <v>2375</v>
      </c>
      <c r="D841" t="s">
        <v>1737</v>
      </c>
      <c r="E841" t="s">
        <v>318</v>
      </c>
    </row>
    <row r="842" spans="1:5">
      <c r="A842" t="s">
        <v>5817</v>
      </c>
      <c r="B842" t="s">
        <v>5686</v>
      </c>
      <c r="C842" t="s">
        <v>1787</v>
      </c>
      <c r="D842" t="s">
        <v>1737</v>
      </c>
      <c r="E842" t="s">
        <v>826</v>
      </c>
    </row>
    <row r="843" spans="1:5">
      <c r="A843" t="s">
        <v>433</v>
      </c>
      <c r="B843" t="s">
        <v>3558</v>
      </c>
      <c r="C843" t="s">
        <v>3441</v>
      </c>
      <c r="D843" t="s">
        <v>1737</v>
      </c>
      <c r="E843" t="s">
        <v>3274</v>
      </c>
    </row>
    <row r="844" spans="1:5">
      <c r="A844" t="s">
        <v>1182</v>
      </c>
      <c r="B844" t="s">
        <v>5687</v>
      </c>
      <c r="C844" t="s">
        <v>3444</v>
      </c>
      <c r="D844" t="s">
        <v>1737</v>
      </c>
      <c r="E844" t="s">
        <v>3446</v>
      </c>
    </row>
    <row r="845" spans="1:5">
      <c r="A845" t="s">
        <v>6897</v>
      </c>
      <c r="B845" t="s">
        <v>5688</v>
      </c>
      <c r="C845" t="s">
        <v>2809</v>
      </c>
      <c r="D845" t="s">
        <v>1737</v>
      </c>
      <c r="E845" t="s">
        <v>3450</v>
      </c>
    </row>
    <row r="846" spans="1:5">
      <c r="A846" t="s">
        <v>6898</v>
      </c>
      <c r="B846" t="s">
        <v>5690</v>
      </c>
      <c r="C846" t="s">
        <v>3452</v>
      </c>
      <c r="D846" t="s">
        <v>1737</v>
      </c>
      <c r="E846" t="s">
        <v>3379</v>
      </c>
    </row>
    <row r="847" spans="1:5">
      <c r="A847" t="s">
        <v>6899</v>
      </c>
      <c r="B847" t="s">
        <v>5691</v>
      </c>
      <c r="C847" t="s">
        <v>3454</v>
      </c>
      <c r="D847" t="s">
        <v>1737</v>
      </c>
      <c r="E847" t="s">
        <v>991</v>
      </c>
    </row>
    <row r="848" spans="1:5">
      <c r="A848" t="s">
        <v>6900</v>
      </c>
      <c r="B848" t="s">
        <v>5692</v>
      </c>
      <c r="C848" t="s">
        <v>1220</v>
      </c>
      <c r="D848" t="s">
        <v>1737</v>
      </c>
      <c r="E848" t="s">
        <v>1993</v>
      </c>
    </row>
    <row r="849" spans="1:5">
      <c r="A849" t="s">
        <v>392</v>
      </c>
      <c r="B849" t="s">
        <v>5693</v>
      </c>
      <c r="C849" t="s">
        <v>3457</v>
      </c>
      <c r="D849" t="s">
        <v>1737</v>
      </c>
      <c r="E849" t="s">
        <v>3459</v>
      </c>
    </row>
    <row r="850" spans="1:5">
      <c r="A850" t="s">
        <v>6901</v>
      </c>
      <c r="B850" t="s">
        <v>5695</v>
      </c>
      <c r="C850" t="s">
        <v>3460</v>
      </c>
      <c r="D850" t="s">
        <v>1737</v>
      </c>
      <c r="E850" t="s">
        <v>2942</v>
      </c>
    </row>
    <row r="851" spans="1:5">
      <c r="A851" t="s">
        <v>2178</v>
      </c>
      <c r="B851" t="s">
        <v>7399</v>
      </c>
      <c r="C851" t="s">
        <v>6389</v>
      </c>
      <c r="D851" t="s">
        <v>2178</v>
      </c>
    </row>
    <row r="852" spans="1:5">
      <c r="A852" t="s">
        <v>6902</v>
      </c>
      <c r="B852" t="s">
        <v>5697</v>
      </c>
      <c r="C852" t="s">
        <v>3464</v>
      </c>
      <c r="D852" t="s">
        <v>2178</v>
      </c>
      <c r="E852" t="s">
        <v>2162</v>
      </c>
    </row>
    <row r="853" spans="1:5">
      <c r="A853" t="s">
        <v>1613</v>
      </c>
      <c r="B853" t="s">
        <v>5698</v>
      </c>
      <c r="C853" t="s">
        <v>3466</v>
      </c>
      <c r="D853" t="s">
        <v>2178</v>
      </c>
      <c r="E853" t="s">
        <v>2900</v>
      </c>
    </row>
    <row r="854" spans="1:5">
      <c r="A854" t="s">
        <v>6903</v>
      </c>
      <c r="B854" t="s">
        <v>5699</v>
      </c>
      <c r="C854" t="s">
        <v>1982</v>
      </c>
      <c r="D854" t="s">
        <v>2178</v>
      </c>
      <c r="E854" t="s">
        <v>726</v>
      </c>
    </row>
    <row r="855" spans="1:5">
      <c r="A855" t="s">
        <v>914</v>
      </c>
      <c r="B855" t="s">
        <v>64</v>
      </c>
      <c r="C855" t="s">
        <v>3467</v>
      </c>
      <c r="D855" t="s">
        <v>2178</v>
      </c>
      <c r="E855" t="s">
        <v>899</v>
      </c>
    </row>
    <row r="856" spans="1:5">
      <c r="A856" t="s">
        <v>5960</v>
      </c>
      <c r="B856" t="s">
        <v>193</v>
      </c>
      <c r="C856" t="s">
        <v>3468</v>
      </c>
      <c r="D856" t="s">
        <v>2178</v>
      </c>
      <c r="E856" t="s">
        <v>765</v>
      </c>
    </row>
    <row r="857" spans="1:5">
      <c r="A857" t="s">
        <v>1473</v>
      </c>
      <c r="B857" t="s">
        <v>5605</v>
      </c>
      <c r="C857" t="s">
        <v>1566</v>
      </c>
      <c r="D857" t="s">
        <v>2178</v>
      </c>
      <c r="E857" t="s">
        <v>3469</v>
      </c>
    </row>
    <row r="858" spans="1:5">
      <c r="A858" t="s">
        <v>2487</v>
      </c>
      <c r="B858" t="s">
        <v>523</v>
      </c>
      <c r="C858" t="s">
        <v>3471</v>
      </c>
      <c r="D858" t="s">
        <v>2178</v>
      </c>
      <c r="E858" t="s">
        <v>2207</v>
      </c>
    </row>
    <row r="859" spans="1:5">
      <c r="A859" t="s">
        <v>4865</v>
      </c>
      <c r="B859" t="s">
        <v>4173</v>
      </c>
      <c r="C859" t="s">
        <v>3472</v>
      </c>
      <c r="D859" t="s">
        <v>2178</v>
      </c>
      <c r="E859" t="s">
        <v>3473</v>
      </c>
    </row>
    <row r="860" spans="1:5">
      <c r="A860" t="s">
        <v>3148</v>
      </c>
      <c r="B860" t="s">
        <v>5700</v>
      </c>
      <c r="C860" t="s">
        <v>3474</v>
      </c>
      <c r="D860" t="s">
        <v>2178</v>
      </c>
      <c r="E860" t="s">
        <v>185</v>
      </c>
    </row>
    <row r="861" spans="1:5">
      <c r="A861" t="s">
        <v>6904</v>
      </c>
      <c r="B861" t="s">
        <v>4816</v>
      </c>
      <c r="C861" t="s">
        <v>3232</v>
      </c>
      <c r="D861" t="s">
        <v>2178</v>
      </c>
      <c r="E861" t="s">
        <v>2908</v>
      </c>
    </row>
    <row r="862" spans="1:5">
      <c r="A862" t="s">
        <v>6905</v>
      </c>
      <c r="B862" t="s">
        <v>5701</v>
      </c>
      <c r="C862" t="s">
        <v>3480</v>
      </c>
      <c r="D862" t="s">
        <v>2178</v>
      </c>
      <c r="E862" t="s">
        <v>2488</v>
      </c>
    </row>
    <row r="863" spans="1:5">
      <c r="A863" t="s">
        <v>2978</v>
      </c>
      <c r="B863" t="s">
        <v>216</v>
      </c>
      <c r="C863" t="s">
        <v>2831</v>
      </c>
      <c r="D863" t="s">
        <v>2178</v>
      </c>
      <c r="E863" t="s">
        <v>349</v>
      </c>
    </row>
    <row r="864" spans="1:5">
      <c r="A864" t="s">
        <v>5477</v>
      </c>
      <c r="B864" t="s">
        <v>5702</v>
      </c>
      <c r="C864" t="s">
        <v>3481</v>
      </c>
      <c r="D864" t="s">
        <v>2178</v>
      </c>
      <c r="E864" t="s">
        <v>3482</v>
      </c>
    </row>
    <row r="865" spans="1:5">
      <c r="A865" t="s">
        <v>1771</v>
      </c>
      <c r="B865" t="s">
        <v>5703</v>
      </c>
      <c r="C865" t="s">
        <v>3486</v>
      </c>
      <c r="D865" t="s">
        <v>2178</v>
      </c>
      <c r="E865" t="s">
        <v>2669</v>
      </c>
    </row>
    <row r="866" spans="1:5">
      <c r="A866" t="s">
        <v>6673</v>
      </c>
      <c r="B866" t="s">
        <v>508</v>
      </c>
      <c r="C866" t="s">
        <v>2068</v>
      </c>
      <c r="D866" t="s">
        <v>2178</v>
      </c>
      <c r="E866" t="s">
        <v>2042</v>
      </c>
    </row>
    <row r="867" spans="1:5">
      <c r="A867" t="s">
        <v>6906</v>
      </c>
      <c r="B867" t="s">
        <v>4065</v>
      </c>
      <c r="C867" t="s">
        <v>1644</v>
      </c>
      <c r="D867" t="s">
        <v>2178</v>
      </c>
      <c r="E867" t="s">
        <v>652</v>
      </c>
    </row>
    <row r="868" spans="1:5">
      <c r="A868" t="s">
        <v>6907</v>
      </c>
      <c r="B868" t="s">
        <v>5704</v>
      </c>
      <c r="C868" t="s">
        <v>664</v>
      </c>
      <c r="D868" t="s">
        <v>2178</v>
      </c>
      <c r="E868" t="s">
        <v>3488</v>
      </c>
    </row>
    <row r="869" spans="1:5">
      <c r="A869" t="s">
        <v>3834</v>
      </c>
      <c r="B869" t="s">
        <v>478</v>
      </c>
      <c r="C869" t="s">
        <v>2364</v>
      </c>
      <c r="D869" t="s">
        <v>2178</v>
      </c>
      <c r="E869" t="s">
        <v>3407</v>
      </c>
    </row>
    <row r="870" spans="1:5">
      <c r="A870" t="s">
        <v>6908</v>
      </c>
      <c r="B870" t="s">
        <v>4526</v>
      </c>
      <c r="C870" t="s">
        <v>3490</v>
      </c>
      <c r="D870" t="s">
        <v>2178</v>
      </c>
      <c r="E870" t="s">
        <v>2465</v>
      </c>
    </row>
    <row r="871" spans="1:5">
      <c r="A871" t="s">
        <v>6909</v>
      </c>
      <c r="B871" t="s">
        <v>4236</v>
      </c>
      <c r="C871" t="s">
        <v>3491</v>
      </c>
      <c r="D871" t="s">
        <v>2178</v>
      </c>
      <c r="E871" t="s">
        <v>1828</v>
      </c>
    </row>
    <row r="872" spans="1:5">
      <c r="A872" t="s">
        <v>6910</v>
      </c>
      <c r="B872" t="s">
        <v>5705</v>
      </c>
      <c r="C872" t="s">
        <v>3495</v>
      </c>
      <c r="D872" t="s">
        <v>2178</v>
      </c>
      <c r="E872" t="s">
        <v>3499</v>
      </c>
    </row>
    <row r="873" spans="1:5">
      <c r="A873" t="s">
        <v>6486</v>
      </c>
      <c r="B873" t="s">
        <v>7400</v>
      </c>
      <c r="C873" t="s">
        <v>6390</v>
      </c>
      <c r="D873" t="s">
        <v>2178</v>
      </c>
      <c r="E873" t="s">
        <v>1876</v>
      </c>
    </row>
    <row r="874" spans="1:5">
      <c r="A874" t="s">
        <v>1219</v>
      </c>
      <c r="B874" t="s">
        <v>5706</v>
      </c>
      <c r="C874" t="s">
        <v>546</v>
      </c>
      <c r="D874" t="s">
        <v>2178</v>
      </c>
      <c r="E874" t="s">
        <v>1392</v>
      </c>
    </row>
    <row r="875" spans="1:5">
      <c r="A875" t="s">
        <v>6911</v>
      </c>
      <c r="B875" t="s">
        <v>5707</v>
      </c>
      <c r="C875" t="s">
        <v>3501</v>
      </c>
      <c r="D875" t="s">
        <v>2178</v>
      </c>
      <c r="E875" t="s">
        <v>3503</v>
      </c>
    </row>
    <row r="876" spans="1:5">
      <c r="A876" t="s">
        <v>6912</v>
      </c>
      <c r="B876" t="s">
        <v>5708</v>
      </c>
      <c r="C876" t="s">
        <v>524</v>
      </c>
      <c r="D876" t="s">
        <v>2178</v>
      </c>
      <c r="E876" t="s">
        <v>2905</v>
      </c>
    </row>
    <row r="877" spans="1:5">
      <c r="A877" t="s">
        <v>6913</v>
      </c>
      <c r="B877" t="s">
        <v>4740</v>
      </c>
      <c r="C877" t="s">
        <v>3507</v>
      </c>
      <c r="D877" t="s">
        <v>2178</v>
      </c>
      <c r="E877" t="s">
        <v>3510</v>
      </c>
    </row>
    <row r="878" spans="1:5">
      <c r="A878" t="s">
        <v>930</v>
      </c>
      <c r="B878" t="s">
        <v>5709</v>
      </c>
      <c r="C878" t="s">
        <v>229</v>
      </c>
      <c r="D878" t="s">
        <v>2178</v>
      </c>
      <c r="E878" t="s">
        <v>2342</v>
      </c>
    </row>
    <row r="879" spans="1:5">
      <c r="A879" t="s">
        <v>6914</v>
      </c>
      <c r="B879" t="s">
        <v>5711</v>
      </c>
      <c r="C879" t="s">
        <v>3512</v>
      </c>
      <c r="D879" t="s">
        <v>2178</v>
      </c>
      <c r="E879" t="s">
        <v>2560</v>
      </c>
    </row>
    <row r="880" spans="1:5">
      <c r="A880" t="s">
        <v>6916</v>
      </c>
      <c r="B880" t="s">
        <v>5713</v>
      </c>
      <c r="C880" t="s">
        <v>3513</v>
      </c>
      <c r="D880" t="s">
        <v>2178</v>
      </c>
      <c r="E880" t="s">
        <v>3515</v>
      </c>
    </row>
    <row r="881" spans="1:5">
      <c r="A881" t="s">
        <v>6287</v>
      </c>
      <c r="B881" t="s">
        <v>5511</v>
      </c>
      <c r="C881" t="s">
        <v>3517</v>
      </c>
      <c r="D881" t="s">
        <v>2178</v>
      </c>
      <c r="E881" t="s">
        <v>1124</v>
      </c>
    </row>
    <row r="882" spans="1:5">
      <c r="A882" t="s">
        <v>4897</v>
      </c>
      <c r="B882" t="s">
        <v>5714</v>
      </c>
      <c r="C882" t="s">
        <v>3363</v>
      </c>
      <c r="D882" t="s">
        <v>2178</v>
      </c>
      <c r="E882" t="s">
        <v>2989</v>
      </c>
    </row>
    <row r="883" spans="1:5">
      <c r="A883" t="s">
        <v>2956</v>
      </c>
      <c r="B883" t="s">
        <v>5716</v>
      </c>
      <c r="C883" t="s">
        <v>3447</v>
      </c>
      <c r="D883" t="s">
        <v>2178</v>
      </c>
      <c r="E883" t="s">
        <v>2954</v>
      </c>
    </row>
    <row r="884" spans="1:5">
      <c r="A884" t="s">
        <v>1585</v>
      </c>
      <c r="B884" t="s">
        <v>5717</v>
      </c>
      <c r="C884" t="s">
        <v>19</v>
      </c>
      <c r="D884" t="s">
        <v>2178</v>
      </c>
      <c r="E884" t="s">
        <v>799</v>
      </c>
    </row>
    <row r="885" spans="1:5">
      <c r="A885" t="s">
        <v>6917</v>
      </c>
      <c r="B885" t="s">
        <v>5358</v>
      </c>
      <c r="C885" t="s">
        <v>3396</v>
      </c>
      <c r="D885" t="s">
        <v>2178</v>
      </c>
      <c r="E885" t="s">
        <v>3522</v>
      </c>
    </row>
    <row r="886" spans="1:5">
      <c r="A886" t="s">
        <v>1430</v>
      </c>
      <c r="B886" t="s">
        <v>5718</v>
      </c>
      <c r="C886" t="s">
        <v>3524</v>
      </c>
      <c r="D886" t="s">
        <v>2178</v>
      </c>
      <c r="E886" t="s">
        <v>2255</v>
      </c>
    </row>
    <row r="887" spans="1:5">
      <c r="A887" t="s">
        <v>6918</v>
      </c>
      <c r="B887" t="s">
        <v>568</v>
      </c>
      <c r="C887" t="s">
        <v>3526</v>
      </c>
      <c r="D887" t="s">
        <v>2178</v>
      </c>
      <c r="E887" t="s">
        <v>3527</v>
      </c>
    </row>
    <row r="888" spans="1:5">
      <c r="A888" t="s">
        <v>2716</v>
      </c>
      <c r="B888" t="s">
        <v>5720</v>
      </c>
      <c r="C888" t="s">
        <v>3528</v>
      </c>
      <c r="D888" t="s">
        <v>2178</v>
      </c>
      <c r="E888" t="s">
        <v>1103</v>
      </c>
    </row>
    <row r="889" spans="1:5">
      <c r="A889" t="s">
        <v>6326</v>
      </c>
      <c r="B889" t="s">
        <v>5722</v>
      </c>
      <c r="C889" t="s">
        <v>27</v>
      </c>
      <c r="D889" t="s">
        <v>2178</v>
      </c>
      <c r="E889" t="s">
        <v>3531</v>
      </c>
    </row>
    <row r="890" spans="1:5">
      <c r="A890" t="s">
        <v>4318</v>
      </c>
      <c r="B890" t="s">
        <v>580</v>
      </c>
      <c r="C890" t="s">
        <v>3005</v>
      </c>
      <c r="D890" t="s">
        <v>2178</v>
      </c>
      <c r="E890" t="s">
        <v>3532</v>
      </c>
    </row>
    <row r="891" spans="1:5">
      <c r="A891" t="s">
        <v>6919</v>
      </c>
      <c r="B891" t="s">
        <v>5652</v>
      </c>
      <c r="C891" t="s">
        <v>3108</v>
      </c>
      <c r="D891" t="s">
        <v>2178</v>
      </c>
      <c r="E891" t="s">
        <v>3534</v>
      </c>
    </row>
    <row r="892" spans="1:5">
      <c r="A892" t="s">
        <v>747</v>
      </c>
      <c r="B892" t="s">
        <v>5723</v>
      </c>
      <c r="C892" t="s">
        <v>2907</v>
      </c>
      <c r="D892" t="s">
        <v>2178</v>
      </c>
      <c r="E892" t="s">
        <v>3536</v>
      </c>
    </row>
    <row r="893" spans="1:5">
      <c r="A893" t="s">
        <v>4269</v>
      </c>
      <c r="B893" t="s">
        <v>315</v>
      </c>
      <c r="C893" t="s">
        <v>3539</v>
      </c>
      <c r="D893" t="s">
        <v>2178</v>
      </c>
      <c r="E893" t="s">
        <v>1615</v>
      </c>
    </row>
    <row r="894" spans="1:5">
      <c r="A894" t="s">
        <v>6920</v>
      </c>
      <c r="B894" t="s">
        <v>1900</v>
      </c>
      <c r="C894" t="s">
        <v>1594</v>
      </c>
      <c r="D894" t="s">
        <v>2178</v>
      </c>
      <c r="E894" t="s">
        <v>733</v>
      </c>
    </row>
    <row r="895" spans="1:5">
      <c r="A895" t="s">
        <v>3768</v>
      </c>
      <c r="B895" t="s">
        <v>200</v>
      </c>
      <c r="C895" t="s">
        <v>3540</v>
      </c>
      <c r="D895" t="s">
        <v>2178</v>
      </c>
      <c r="E895" t="s">
        <v>3541</v>
      </c>
    </row>
    <row r="896" spans="1:5">
      <c r="A896" t="s">
        <v>6921</v>
      </c>
      <c r="B896" t="s">
        <v>5725</v>
      </c>
      <c r="C896" t="s">
        <v>3542</v>
      </c>
      <c r="D896" t="s">
        <v>2178</v>
      </c>
      <c r="E896" t="s">
        <v>2443</v>
      </c>
    </row>
    <row r="897" spans="1:5">
      <c r="A897" t="s">
        <v>5958</v>
      </c>
      <c r="B897" t="s">
        <v>5726</v>
      </c>
      <c r="C897" t="s">
        <v>3544</v>
      </c>
      <c r="D897" t="s">
        <v>2178</v>
      </c>
      <c r="E897" t="s">
        <v>79</v>
      </c>
    </row>
    <row r="898" spans="1:5">
      <c r="A898" t="s">
        <v>3315</v>
      </c>
      <c r="B898" t="s">
        <v>5728</v>
      </c>
      <c r="C898" t="s">
        <v>3547</v>
      </c>
      <c r="D898" t="s">
        <v>2178</v>
      </c>
      <c r="E898" t="s">
        <v>3548</v>
      </c>
    </row>
    <row r="899" spans="1:5">
      <c r="A899" t="s">
        <v>5556</v>
      </c>
      <c r="B899" t="s">
        <v>5729</v>
      </c>
      <c r="C899" t="s">
        <v>1018</v>
      </c>
      <c r="D899" t="s">
        <v>2178</v>
      </c>
      <c r="E899" t="s">
        <v>2373</v>
      </c>
    </row>
    <row r="900" spans="1:5">
      <c r="A900" t="s">
        <v>6922</v>
      </c>
      <c r="B900" t="s">
        <v>5731</v>
      </c>
      <c r="C900" t="s">
        <v>3554</v>
      </c>
      <c r="D900" t="s">
        <v>2178</v>
      </c>
      <c r="E900" t="s">
        <v>723</v>
      </c>
    </row>
    <row r="901" spans="1:5">
      <c r="A901" t="s">
        <v>5121</v>
      </c>
      <c r="B901" t="s">
        <v>3965</v>
      </c>
      <c r="C901" t="s">
        <v>2471</v>
      </c>
      <c r="D901" t="s">
        <v>2178</v>
      </c>
      <c r="E901" t="s">
        <v>3556</v>
      </c>
    </row>
    <row r="902" spans="1:5">
      <c r="A902" t="s">
        <v>6925</v>
      </c>
      <c r="B902" t="s">
        <v>5732</v>
      </c>
      <c r="C902" t="s">
        <v>1150</v>
      </c>
      <c r="D902" t="s">
        <v>2178</v>
      </c>
      <c r="E902" t="s">
        <v>2015</v>
      </c>
    </row>
    <row r="903" spans="1:5">
      <c r="A903" t="s">
        <v>4353</v>
      </c>
      <c r="B903" t="s">
        <v>5734</v>
      </c>
      <c r="C903" t="s">
        <v>2981</v>
      </c>
      <c r="D903" t="s">
        <v>2178</v>
      </c>
      <c r="E903" t="s">
        <v>578</v>
      </c>
    </row>
    <row r="904" spans="1:5">
      <c r="A904" t="s">
        <v>2561</v>
      </c>
      <c r="B904" t="s">
        <v>5735</v>
      </c>
      <c r="C904" t="s">
        <v>2739</v>
      </c>
      <c r="D904" t="s">
        <v>2178</v>
      </c>
      <c r="E904" t="s">
        <v>3440</v>
      </c>
    </row>
    <row r="905" spans="1:5">
      <c r="A905" t="s">
        <v>1134</v>
      </c>
      <c r="B905" t="s">
        <v>5737</v>
      </c>
      <c r="C905" t="s">
        <v>3557</v>
      </c>
      <c r="D905" t="s">
        <v>2178</v>
      </c>
      <c r="E905" t="s">
        <v>118</v>
      </c>
    </row>
    <row r="906" spans="1:5">
      <c r="A906" t="s">
        <v>1282</v>
      </c>
      <c r="B906" t="s">
        <v>5738</v>
      </c>
      <c r="C906" t="s">
        <v>674</v>
      </c>
      <c r="D906" t="s">
        <v>2178</v>
      </c>
      <c r="E906" t="s">
        <v>752</v>
      </c>
    </row>
    <row r="907" spans="1:5">
      <c r="A907" t="s">
        <v>3347</v>
      </c>
      <c r="B907" t="s">
        <v>5544</v>
      </c>
      <c r="C907" t="s">
        <v>3052</v>
      </c>
      <c r="D907" t="s">
        <v>2178</v>
      </c>
      <c r="E907" t="s">
        <v>1255</v>
      </c>
    </row>
    <row r="908" spans="1:5">
      <c r="A908" t="s">
        <v>6926</v>
      </c>
      <c r="B908" t="s">
        <v>1864</v>
      </c>
      <c r="C908" t="s">
        <v>3559</v>
      </c>
      <c r="D908" t="s">
        <v>2178</v>
      </c>
      <c r="E908" t="s">
        <v>543</v>
      </c>
    </row>
    <row r="909" spans="1:5">
      <c r="A909" t="s">
        <v>6927</v>
      </c>
      <c r="B909" t="s">
        <v>5739</v>
      </c>
      <c r="C909" t="s">
        <v>3560</v>
      </c>
      <c r="D909" t="s">
        <v>2178</v>
      </c>
      <c r="E909" t="s">
        <v>993</v>
      </c>
    </row>
    <row r="910" spans="1:5">
      <c r="A910" t="s">
        <v>6928</v>
      </c>
      <c r="B910" t="s">
        <v>5741</v>
      </c>
      <c r="C910" t="s">
        <v>1208</v>
      </c>
      <c r="D910" t="s">
        <v>2178</v>
      </c>
      <c r="E910" t="s">
        <v>3516</v>
      </c>
    </row>
    <row r="911" spans="1:5">
      <c r="A911" t="s">
        <v>6929</v>
      </c>
      <c r="B911" t="s">
        <v>5742</v>
      </c>
      <c r="C911" t="s">
        <v>3561</v>
      </c>
      <c r="D911" t="s">
        <v>2178</v>
      </c>
      <c r="E911" t="s">
        <v>2665</v>
      </c>
    </row>
    <row r="912" spans="1:5">
      <c r="A912" t="s">
        <v>6590</v>
      </c>
      <c r="B912" t="s">
        <v>5743</v>
      </c>
      <c r="C912" t="s">
        <v>1003</v>
      </c>
      <c r="D912" t="s">
        <v>2178</v>
      </c>
      <c r="E912" t="s">
        <v>1289</v>
      </c>
    </row>
    <row r="913" spans="1:5">
      <c r="A913" t="s">
        <v>6930</v>
      </c>
      <c r="B913" t="s">
        <v>1834</v>
      </c>
      <c r="C913" t="s">
        <v>3564</v>
      </c>
      <c r="D913" t="s">
        <v>2178</v>
      </c>
      <c r="E913" t="s">
        <v>218</v>
      </c>
    </row>
    <row r="914" spans="1:5">
      <c r="A914" t="s">
        <v>6933</v>
      </c>
      <c r="B914" t="s">
        <v>1638</v>
      </c>
      <c r="C914" t="s">
        <v>3568</v>
      </c>
      <c r="D914" t="s">
        <v>2178</v>
      </c>
      <c r="E914" t="s">
        <v>1001</v>
      </c>
    </row>
    <row r="915" spans="1:5">
      <c r="A915" t="s">
        <v>5435</v>
      </c>
      <c r="B915" t="s">
        <v>7401</v>
      </c>
      <c r="C915" t="s">
        <v>4692</v>
      </c>
      <c r="D915" t="s">
        <v>2178</v>
      </c>
      <c r="E915" t="s">
        <v>1166</v>
      </c>
    </row>
    <row r="916" spans="1:5">
      <c r="A916" t="s">
        <v>4503</v>
      </c>
      <c r="B916" t="s">
        <v>5746</v>
      </c>
      <c r="C916" t="s">
        <v>3569</v>
      </c>
      <c r="D916" t="s">
        <v>2178</v>
      </c>
      <c r="E916" t="s">
        <v>3573</v>
      </c>
    </row>
    <row r="917" spans="1:5">
      <c r="A917" t="s">
        <v>6090</v>
      </c>
      <c r="B917" t="s">
        <v>165</v>
      </c>
      <c r="C917" t="s">
        <v>3574</v>
      </c>
      <c r="D917" t="s">
        <v>2178</v>
      </c>
      <c r="E917" t="s">
        <v>3575</v>
      </c>
    </row>
    <row r="918" spans="1:5">
      <c r="A918" t="s">
        <v>6934</v>
      </c>
      <c r="B918" t="s">
        <v>5748</v>
      </c>
      <c r="C918" t="s">
        <v>3089</v>
      </c>
      <c r="D918" t="s">
        <v>2178</v>
      </c>
      <c r="E918" t="s">
        <v>3576</v>
      </c>
    </row>
    <row r="919" spans="1:5">
      <c r="A919" t="s">
        <v>1814</v>
      </c>
      <c r="B919" t="s">
        <v>3022</v>
      </c>
      <c r="C919" t="s">
        <v>3580</v>
      </c>
      <c r="D919" t="s">
        <v>2178</v>
      </c>
      <c r="E919" t="s">
        <v>3</v>
      </c>
    </row>
    <row r="920" spans="1:5">
      <c r="A920" t="s">
        <v>6935</v>
      </c>
      <c r="B920" t="s">
        <v>5750</v>
      </c>
      <c r="C920" t="s">
        <v>3582</v>
      </c>
      <c r="D920" t="s">
        <v>2178</v>
      </c>
      <c r="E920" t="s">
        <v>358</v>
      </c>
    </row>
    <row r="921" spans="1:5">
      <c r="A921" t="s">
        <v>339</v>
      </c>
      <c r="B921" t="s">
        <v>2883</v>
      </c>
      <c r="C921" t="s">
        <v>111</v>
      </c>
      <c r="D921" t="s">
        <v>2178</v>
      </c>
      <c r="E921" t="s">
        <v>2088</v>
      </c>
    </row>
    <row r="922" spans="1:5">
      <c r="A922" t="s">
        <v>4958</v>
      </c>
      <c r="B922" t="s">
        <v>5751</v>
      </c>
      <c r="C922" t="s">
        <v>3584</v>
      </c>
      <c r="D922" t="s">
        <v>2178</v>
      </c>
      <c r="E922" t="s">
        <v>2854</v>
      </c>
    </row>
    <row r="923" spans="1:5">
      <c r="A923" t="s">
        <v>6936</v>
      </c>
      <c r="B923" t="s">
        <v>1091</v>
      </c>
      <c r="C923" t="s">
        <v>3161</v>
      </c>
      <c r="D923" t="s">
        <v>2178</v>
      </c>
      <c r="E923" t="s">
        <v>3586</v>
      </c>
    </row>
    <row r="924" spans="1:5">
      <c r="A924" t="s">
        <v>6937</v>
      </c>
      <c r="B924" t="s">
        <v>5449</v>
      </c>
      <c r="C924" t="s">
        <v>3588</v>
      </c>
      <c r="D924" t="s">
        <v>2178</v>
      </c>
      <c r="E924" t="s">
        <v>3590</v>
      </c>
    </row>
    <row r="925" spans="1:5">
      <c r="A925" t="s">
        <v>5947</v>
      </c>
      <c r="B925" t="s">
        <v>5308</v>
      </c>
      <c r="C925" t="s">
        <v>2721</v>
      </c>
      <c r="D925" t="s">
        <v>2178</v>
      </c>
      <c r="E925" t="s">
        <v>2347</v>
      </c>
    </row>
    <row r="926" spans="1:5">
      <c r="A926" t="s">
        <v>6938</v>
      </c>
      <c r="B926" t="s">
        <v>5452</v>
      </c>
      <c r="C926" t="s">
        <v>3591</v>
      </c>
      <c r="D926" t="s">
        <v>2178</v>
      </c>
      <c r="E926" t="s">
        <v>3182</v>
      </c>
    </row>
    <row r="927" spans="1:5">
      <c r="A927" t="s">
        <v>5135</v>
      </c>
      <c r="B927" t="s">
        <v>5752</v>
      </c>
      <c r="C927" t="s">
        <v>3592</v>
      </c>
      <c r="D927" t="s">
        <v>2178</v>
      </c>
      <c r="E927" t="s">
        <v>1576</v>
      </c>
    </row>
    <row r="928" spans="1:5">
      <c r="A928" t="s">
        <v>5149</v>
      </c>
      <c r="B928" t="s">
        <v>5753</v>
      </c>
      <c r="C928" t="s">
        <v>3245</v>
      </c>
      <c r="D928" t="s">
        <v>2178</v>
      </c>
      <c r="E928" t="s">
        <v>2729</v>
      </c>
    </row>
    <row r="929" spans="1:5">
      <c r="A929" t="s">
        <v>3551</v>
      </c>
      <c r="B929" t="s">
        <v>1538</v>
      </c>
      <c r="C929" t="s">
        <v>6391</v>
      </c>
      <c r="D929" t="s">
        <v>3551</v>
      </c>
    </row>
    <row r="930" spans="1:5">
      <c r="A930" t="s">
        <v>6939</v>
      </c>
      <c r="B930" t="s">
        <v>3086</v>
      </c>
      <c r="C930" t="s">
        <v>3593</v>
      </c>
      <c r="D930" t="s">
        <v>3551</v>
      </c>
      <c r="E930" t="s">
        <v>368</v>
      </c>
    </row>
    <row r="931" spans="1:5">
      <c r="A931" t="s">
        <v>6940</v>
      </c>
      <c r="B931" t="s">
        <v>5754</v>
      </c>
      <c r="C931" t="s">
        <v>3594</v>
      </c>
      <c r="D931" t="s">
        <v>3551</v>
      </c>
      <c r="E931" t="s">
        <v>647</v>
      </c>
    </row>
    <row r="932" spans="1:5">
      <c r="A932" t="s">
        <v>6941</v>
      </c>
      <c r="B932" t="s">
        <v>501</v>
      </c>
      <c r="C932" t="s">
        <v>3595</v>
      </c>
      <c r="D932" t="s">
        <v>3551</v>
      </c>
      <c r="E932" t="s">
        <v>3596</v>
      </c>
    </row>
    <row r="933" spans="1:5">
      <c r="A933" t="s">
        <v>2699</v>
      </c>
      <c r="B933" t="s">
        <v>3233</v>
      </c>
      <c r="C933" t="s">
        <v>2483</v>
      </c>
      <c r="D933" t="s">
        <v>3551</v>
      </c>
      <c r="E933" t="s">
        <v>3598</v>
      </c>
    </row>
    <row r="934" spans="1:5">
      <c r="A934" t="s">
        <v>6942</v>
      </c>
      <c r="B934" t="s">
        <v>5755</v>
      </c>
      <c r="C934" t="s">
        <v>3599</v>
      </c>
      <c r="D934" t="s">
        <v>3551</v>
      </c>
      <c r="E934" t="s">
        <v>3601</v>
      </c>
    </row>
    <row r="935" spans="1:5">
      <c r="A935" t="s">
        <v>2749</v>
      </c>
      <c r="B935" t="s">
        <v>5756</v>
      </c>
      <c r="C935" t="s">
        <v>3603</v>
      </c>
      <c r="D935" t="s">
        <v>3551</v>
      </c>
      <c r="E935" t="s">
        <v>2241</v>
      </c>
    </row>
    <row r="936" spans="1:5">
      <c r="A936" t="s">
        <v>6943</v>
      </c>
      <c r="B936" t="s">
        <v>5033</v>
      </c>
      <c r="C936" t="s">
        <v>2811</v>
      </c>
      <c r="D936" t="s">
        <v>3551</v>
      </c>
      <c r="E936" t="s">
        <v>3604</v>
      </c>
    </row>
    <row r="937" spans="1:5">
      <c r="A937" t="s">
        <v>3764</v>
      </c>
      <c r="B937" t="s">
        <v>3236</v>
      </c>
      <c r="C937" t="s">
        <v>3607</v>
      </c>
      <c r="D937" t="s">
        <v>3551</v>
      </c>
      <c r="E937" t="s">
        <v>3612</v>
      </c>
    </row>
    <row r="938" spans="1:5">
      <c r="A938" t="s">
        <v>498</v>
      </c>
      <c r="B938" t="s">
        <v>3735</v>
      </c>
      <c r="C938" t="s">
        <v>2843</v>
      </c>
      <c r="D938" t="s">
        <v>3551</v>
      </c>
      <c r="E938" t="s">
        <v>2573</v>
      </c>
    </row>
    <row r="939" spans="1:5">
      <c r="A939" t="s">
        <v>4439</v>
      </c>
      <c r="B939" t="s">
        <v>5758</v>
      </c>
      <c r="C939" t="s">
        <v>3572</v>
      </c>
      <c r="D939" t="s">
        <v>3551</v>
      </c>
      <c r="E939" t="s">
        <v>3615</v>
      </c>
    </row>
    <row r="940" spans="1:5">
      <c r="A940" t="s">
        <v>6944</v>
      </c>
      <c r="B940" t="s">
        <v>5759</v>
      </c>
      <c r="C940" t="s">
        <v>3616</v>
      </c>
      <c r="D940" t="s">
        <v>3551</v>
      </c>
      <c r="E940" t="s">
        <v>3502</v>
      </c>
    </row>
    <row r="941" spans="1:5">
      <c r="A941" t="s">
        <v>324</v>
      </c>
      <c r="B941" t="s">
        <v>5760</v>
      </c>
      <c r="C941" t="s">
        <v>1856</v>
      </c>
      <c r="D941" t="s">
        <v>3551</v>
      </c>
      <c r="E941" t="s">
        <v>3027</v>
      </c>
    </row>
    <row r="942" spans="1:5">
      <c r="A942" t="s">
        <v>2935</v>
      </c>
      <c r="B942" t="s">
        <v>3521</v>
      </c>
      <c r="C942" t="s">
        <v>3571</v>
      </c>
      <c r="D942" t="s">
        <v>3551</v>
      </c>
      <c r="E942" t="s">
        <v>124</v>
      </c>
    </row>
    <row r="943" spans="1:5">
      <c r="A943" t="s">
        <v>6945</v>
      </c>
      <c r="B943" t="s">
        <v>5761</v>
      </c>
      <c r="C943" t="s">
        <v>3620</v>
      </c>
      <c r="D943" t="s">
        <v>3551</v>
      </c>
      <c r="E943" t="s">
        <v>3622</v>
      </c>
    </row>
    <row r="944" spans="1:5">
      <c r="A944" t="s">
        <v>6946</v>
      </c>
      <c r="B944" t="s">
        <v>1390</v>
      </c>
      <c r="C944" t="s">
        <v>1782</v>
      </c>
      <c r="D944" t="s">
        <v>3551</v>
      </c>
      <c r="E944" t="s">
        <v>2403</v>
      </c>
    </row>
    <row r="945" spans="1:5">
      <c r="A945" t="s">
        <v>448</v>
      </c>
      <c r="B945" t="s">
        <v>5762</v>
      </c>
      <c r="C945" t="s">
        <v>3624</v>
      </c>
      <c r="D945" t="s">
        <v>3551</v>
      </c>
      <c r="E945" t="s">
        <v>896</v>
      </c>
    </row>
    <row r="946" spans="1:5">
      <c r="A946" t="s">
        <v>6947</v>
      </c>
      <c r="B946" t="s">
        <v>5763</v>
      </c>
      <c r="C946" t="s">
        <v>1450</v>
      </c>
      <c r="D946" t="s">
        <v>3551</v>
      </c>
      <c r="E946" t="s">
        <v>2822</v>
      </c>
    </row>
    <row r="947" spans="1:5">
      <c r="A947" t="s">
        <v>6948</v>
      </c>
      <c r="B947" t="s">
        <v>3538</v>
      </c>
      <c r="C947" t="s">
        <v>2438</v>
      </c>
      <c r="D947" t="s">
        <v>3551</v>
      </c>
      <c r="E947" t="s">
        <v>3628</v>
      </c>
    </row>
    <row r="948" spans="1:5">
      <c r="A948" t="s">
        <v>6949</v>
      </c>
      <c r="B948" t="s">
        <v>5765</v>
      </c>
      <c r="C948" t="s">
        <v>1190</v>
      </c>
      <c r="D948" t="s">
        <v>3551</v>
      </c>
      <c r="E948" t="s">
        <v>3057</v>
      </c>
    </row>
    <row r="949" spans="1:5">
      <c r="A949" t="s">
        <v>6950</v>
      </c>
      <c r="B949" t="s">
        <v>5766</v>
      </c>
      <c r="C949" t="s">
        <v>2123</v>
      </c>
      <c r="D949" t="s">
        <v>3551</v>
      </c>
      <c r="E949" t="s">
        <v>2675</v>
      </c>
    </row>
    <row r="950" spans="1:5">
      <c r="A950" t="s">
        <v>6951</v>
      </c>
      <c r="B950" t="s">
        <v>5767</v>
      </c>
      <c r="C950" t="s">
        <v>3632</v>
      </c>
      <c r="D950" t="s">
        <v>3551</v>
      </c>
      <c r="E950" t="s">
        <v>2999</v>
      </c>
    </row>
    <row r="951" spans="1:5">
      <c r="A951" t="s">
        <v>6952</v>
      </c>
      <c r="B951" t="s">
        <v>5768</v>
      </c>
      <c r="C951" t="s">
        <v>2359</v>
      </c>
      <c r="D951" t="s">
        <v>3551</v>
      </c>
      <c r="E951" t="s">
        <v>3626</v>
      </c>
    </row>
    <row r="952" spans="1:5">
      <c r="A952" t="s">
        <v>6720</v>
      </c>
      <c r="B952" t="s">
        <v>5770</v>
      </c>
      <c r="C952" t="s">
        <v>3171</v>
      </c>
      <c r="D952" t="s">
        <v>3551</v>
      </c>
      <c r="E952" t="s">
        <v>2656</v>
      </c>
    </row>
    <row r="953" spans="1:5">
      <c r="A953" t="s">
        <v>1565</v>
      </c>
      <c r="B953" t="s">
        <v>5771</v>
      </c>
      <c r="C953" t="s">
        <v>312</v>
      </c>
      <c r="D953" t="s">
        <v>3551</v>
      </c>
      <c r="E953" t="s">
        <v>3075</v>
      </c>
    </row>
    <row r="954" spans="1:5">
      <c r="A954" t="s">
        <v>5127</v>
      </c>
      <c r="B954" t="s">
        <v>5772</v>
      </c>
      <c r="C954" t="s">
        <v>297</v>
      </c>
      <c r="D954" t="s">
        <v>3551</v>
      </c>
      <c r="E954" t="s">
        <v>3361</v>
      </c>
    </row>
    <row r="955" spans="1:5">
      <c r="A955" t="s">
        <v>6953</v>
      </c>
      <c r="B955" t="s">
        <v>5773</v>
      </c>
      <c r="C955" t="s">
        <v>1908</v>
      </c>
      <c r="D955" t="s">
        <v>3551</v>
      </c>
      <c r="E955" t="s">
        <v>3634</v>
      </c>
    </row>
    <row r="956" spans="1:5">
      <c r="A956" t="s">
        <v>6954</v>
      </c>
      <c r="B956" t="s">
        <v>5776</v>
      </c>
      <c r="C956" t="s">
        <v>2380</v>
      </c>
      <c r="D956" t="s">
        <v>3551</v>
      </c>
      <c r="E956" t="s">
        <v>3637</v>
      </c>
    </row>
    <row r="957" spans="1:5">
      <c r="A957" t="s">
        <v>3563</v>
      </c>
      <c r="B957" t="s">
        <v>5777</v>
      </c>
      <c r="C957" t="s">
        <v>1158</v>
      </c>
      <c r="D957" t="s">
        <v>3551</v>
      </c>
      <c r="E957" t="s">
        <v>2186</v>
      </c>
    </row>
    <row r="958" spans="1:5">
      <c r="A958" t="s">
        <v>6955</v>
      </c>
      <c r="B958" t="s">
        <v>5778</v>
      </c>
      <c r="C958" t="s">
        <v>3484</v>
      </c>
      <c r="D958" t="s">
        <v>3551</v>
      </c>
      <c r="E958" t="s">
        <v>36</v>
      </c>
    </row>
    <row r="959" spans="1:5">
      <c r="A959" t="s">
        <v>4323</v>
      </c>
      <c r="B959" t="s">
        <v>4870</v>
      </c>
      <c r="C959" t="s">
        <v>1938</v>
      </c>
      <c r="D959" t="s">
        <v>3551</v>
      </c>
      <c r="E959" t="s">
        <v>3640</v>
      </c>
    </row>
    <row r="960" spans="1:5">
      <c r="A960" t="s">
        <v>6956</v>
      </c>
      <c r="B960" t="s">
        <v>5779</v>
      </c>
      <c r="C960" t="s">
        <v>503</v>
      </c>
      <c r="D960" t="s">
        <v>3551</v>
      </c>
      <c r="E960" t="s">
        <v>3641</v>
      </c>
    </row>
    <row r="961" spans="1:5">
      <c r="A961" t="s">
        <v>2874</v>
      </c>
      <c r="B961" t="s">
        <v>3723</v>
      </c>
      <c r="C961" t="s">
        <v>4227</v>
      </c>
      <c r="D961" t="s">
        <v>3551</v>
      </c>
      <c r="E961" t="s">
        <v>1166</v>
      </c>
    </row>
    <row r="962" spans="1:5">
      <c r="A962" t="s">
        <v>146</v>
      </c>
      <c r="B962" t="s">
        <v>5780</v>
      </c>
      <c r="C962" t="s">
        <v>3643</v>
      </c>
      <c r="D962" t="s">
        <v>3551</v>
      </c>
      <c r="E962" t="s">
        <v>3645</v>
      </c>
    </row>
    <row r="963" spans="1:5">
      <c r="A963" t="s">
        <v>6957</v>
      </c>
      <c r="B963" t="s">
        <v>867</v>
      </c>
      <c r="C963" t="s">
        <v>3647</v>
      </c>
      <c r="D963" t="s">
        <v>3551</v>
      </c>
      <c r="E963" t="s">
        <v>3648</v>
      </c>
    </row>
    <row r="964" spans="1:5">
      <c r="A964" t="s">
        <v>4653</v>
      </c>
      <c r="B964" t="s">
        <v>5781</v>
      </c>
      <c r="C964" t="s">
        <v>2512</v>
      </c>
      <c r="D964" t="s">
        <v>3551</v>
      </c>
      <c r="E964" t="s">
        <v>1271</v>
      </c>
    </row>
    <row r="965" spans="1:5">
      <c r="A965" t="s">
        <v>6958</v>
      </c>
      <c r="B965" t="s">
        <v>5782</v>
      </c>
      <c r="C965" t="s">
        <v>2566</v>
      </c>
      <c r="D965" t="s">
        <v>3551</v>
      </c>
      <c r="E965" t="s">
        <v>3649</v>
      </c>
    </row>
    <row r="966" spans="1:5">
      <c r="A966" t="s">
        <v>6959</v>
      </c>
      <c r="B966" t="s">
        <v>5783</v>
      </c>
      <c r="C966" t="s">
        <v>2963</v>
      </c>
      <c r="D966" t="s">
        <v>3551</v>
      </c>
      <c r="E966" t="s">
        <v>2423</v>
      </c>
    </row>
    <row r="967" spans="1:5">
      <c r="A967" t="s">
        <v>6777</v>
      </c>
      <c r="B967" t="s">
        <v>951</v>
      </c>
      <c r="C967" t="s">
        <v>3498</v>
      </c>
      <c r="D967" t="s">
        <v>3551</v>
      </c>
      <c r="E967" t="s">
        <v>1099</v>
      </c>
    </row>
    <row r="968" spans="1:5">
      <c r="A968" t="s">
        <v>3715</v>
      </c>
      <c r="B968" t="s">
        <v>5786</v>
      </c>
      <c r="C968" t="s">
        <v>3650</v>
      </c>
      <c r="D968" t="s">
        <v>3551</v>
      </c>
      <c r="E968" t="s">
        <v>3651</v>
      </c>
    </row>
    <row r="969" spans="1:5">
      <c r="A969" t="s">
        <v>5503</v>
      </c>
      <c r="B969" t="s">
        <v>4906</v>
      </c>
      <c r="C969" t="s">
        <v>2583</v>
      </c>
      <c r="D969" t="s">
        <v>3551</v>
      </c>
      <c r="E969" t="s">
        <v>2362</v>
      </c>
    </row>
    <row r="970" spans="1:5">
      <c r="A970" t="s">
        <v>6112</v>
      </c>
      <c r="B970" t="s">
        <v>1718</v>
      </c>
      <c r="C970" t="s">
        <v>3654</v>
      </c>
      <c r="D970" t="s">
        <v>3551</v>
      </c>
      <c r="E970" t="s">
        <v>3656</v>
      </c>
    </row>
    <row r="971" spans="1:5">
      <c r="A971" t="s">
        <v>5694</v>
      </c>
      <c r="B971" t="s">
        <v>4989</v>
      </c>
      <c r="C971" t="s">
        <v>3319</v>
      </c>
      <c r="D971" t="s">
        <v>3551</v>
      </c>
      <c r="E971" t="s">
        <v>1659</v>
      </c>
    </row>
    <row r="972" spans="1:5">
      <c r="A972" t="s">
        <v>3659</v>
      </c>
      <c r="B972" t="s">
        <v>7402</v>
      </c>
      <c r="C972" t="s">
        <v>5493</v>
      </c>
      <c r="D972" t="s">
        <v>3659</v>
      </c>
    </row>
    <row r="973" spans="1:5">
      <c r="A973" t="s">
        <v>4962</v>
      </c>
      <c r="B973" t="s">
        <v>3973</v>
      </c>
      <c r="C973" t="s">
        <v>1495</v>
      </c>
      <c r="D973" t="s">
        <v>3659</v>
      </c>
      <c r="E973" t="s">
        <v>3662</v>
      </c>
    </row>
    <row r="974" spans="1:5">
      <c r="A974" t="s">
        <v>6960</v>
      </c>
      <c r="B974" t="s">
        <v>5787</v>
      </c>
      <c r="C974" t="s">
        <v>3663</v>
      </c>
      <c r="D974" t="s">
        <v>3659</v>
      </c>
      <c r="E974" t="s">
        <v>3664</v>
      </c>
    </row>
    <row r="975" spans="1:5">
      <c r="A975" t="s">
        <v>456</v>
      </c>
      <c r="B975" t="s">
        <v>5788</v>
      </c>
      <c r="C975" t="s">
        <v>3667</v>
      </c>
      <c r="D975" t="s">
        <v>3659</v>
      </c>
      <c r="E975" t="s">
        <v>2985</v>
      </c>
    </row>
    <row r="976" spans="1:5">
      <c r="A976" t="s">
        <v>6961</v>
      </c>
      <c r="B976" t="s">
        <v>1987</v>
      </c>
      <c r="C976" t="s">
        <v>3673</v>
      </c>
      <c r="D976" t="s">
        <v>3659</v>
      </c>
      <c r="E976" t="s">
        <v>2021</v>
      </c>
    </row>
    <row r="977" spans="1:5">
      <c r="A977" t="s">
        <v>6336</v>
      </c>
      <c r="B977" t="s">
        <v>4161</v>
      </c>
      <c r="C977" t="s">
        <v>3675</v>
      </c>
      <c r="D977" t="s">
        <v>3659</v>
      </c>
      <c r="E977" t="s">
        <v>1882</v>
      </c>
    </row>
    <row r="978" spans="1:5">
      <c r="A978" t="s">
        <v>5971</v>
      </c>
      <c r="B978" t="s">
        <v>5790</v>
      </c>
      <c r="C978" t="s">
        <v>3677</v>
      </c>
      <c r="D978" t="s">
        <v>3659</v>
      </c>
      <c r="E978" t="s">
        <v>3679</v>
      </c>
    </row>
    <row r="979" spans="1:5">
      <c r="A979" t="s">
        <v>1098</v>
      </c>
      <c r="B979" t="s">
        <v>5791</v>
      </c>
      <c r="C979" t="s">
        <v>3611</v>
      </c>
      <c r="D979" t="s">
        <v>3659</v>
      </c>
      <c r="E979" t="s">
        <v>3682</v>
      </c>
    </row>
    <row r="980" spans="1:5">
      <c r="A980" t="s">
        <v>6962</v>
      </c>
      <c r="B980" t="s">
        <v>5793</v>
      </c>
      <c r="C980" t="s">
        <v>3683</v>
      </c>
      <c r="D980" t="s">
        <v>3659</v>
      </c>
      <c r="E980" t="s">
        <v>66</v>
      </c>
    </row>
    <row r="981" spans="1:5">
      <c r="A981" t="s">
        <v>6963</v>
      </c>
      <c r="B981" t="s">
        <v>5139</v>
      </c>
      <c r="C981" t="s">
        <v>3688</v>
      </c>
      <c r="D981" t="s">
        <v>3659</v>
      </c>
      <c r="E981" t="s">
        <v>1509</v>
      </c>
    </row>
    <row r="982" spans="1:5">
      <c r="A982" t="s">
        <v>1119</v>
      </c>
      <c r="B982" t="s">
        <v>5796</v>
      </c>
      <c r="C982" t="s">
        <v>1195</v>
      </c>
      <c r="D982" t="s">
        <v>3659</v>
      </c>
      <c r="E982" t="s">
        <v>3689</v>
      </c>
    </row>
    <row r="983" spans="1:5">
      <c r="A983" t="s">
        <v>1143</v>
      </c>
      <c r="B983" t="s">
        <v>5797</v>
      </c>
      <c r="C983" t="s">
        <v>3690</v>
      </c>
      <c r="D983" t="s">
        <v>3659</v>
      </c>
      <c r="E983" t="s">
        <v>3691</v>
      </c>
    </row>
    <row r="984" spans="1:5">
      <c r="A984" t="s">
        <v>5218</v>
      </c>
      <c r="B984" t="s">
        <v>5798</v>
      </c>
      <c r="C984" t="s">
        <v>625</v>
      </c>
      <c r="D984" t="s">
        <v>3659</v>
      </c>
      <c r="E984" t="s">
        <v>3695</v>
      </c>
    </row>
    <row r="985" spans="1:5">
      <c r="A985" t="s">
        <v>6964</v>
      </c>
      <c r="B985" t="s">
        <v>5800</v>
      </c>
      <c r="C985" t="s">
        <v>3570</v>
      </c>
      <c r="D985" t="s">
        <v>3659</v>
      </c>
      <c r="E985" t="s">
        <v>642</v>
      </c>
    </row>
    <row r="986" spans="1:5">
      <c r="A986" t="s">
        <v>6965</v>
      </c>
      <c r="B986" t="s">
        <v>5801</v>
      </c>
      <c r="C986" t="s">
        <v>3696</v>
      </c>
      <c r="D986" t="s">
        <v>3659</v>
      </c>
      <c r="E986" t="s">
        <v>610</v>
      </c>
    </row>
    <row r="987" spans="1:5">
      <c r="A987" t="s">
        <v>1248</v>
      </c>
      <c r="B987" t="s">
        <v>5803</v>
      </c>
      <c r="C987" t="s">
        <v>470</v>
      </c>
      <c r="D987" t="s">
        <v>3659</v>
      </c>
      <c r="E987" t="s">
        <v>3697</v>
      </c>
    </row>
    <row r="988" spans="1:5">
      <c r="A988" t="s">
        <v>6966</v>
      </c>
      <c r="B988" t="s">
        <v>3602</v>
      </c>
      <c r="C988" t="s">
        <v>2430</v>
      </c>
      <c r="D988" t="s">
        <v>3659</v>
      </c>
      <c r="E988" t="s">
        <v>3698</v>
      </c>
    </row>
    <row r="989" spans="1:5">
      <c r="A989" t="s">
        <v>3747</v>
      </c>
      <c r="B989" t="s">
        <v>5804</v>
      </c>
      <c r="C989" t="s">
        <v>3410</v>
      </c>
      <c r="D989" t="s">
        <v>3659</v>
      </c>
      <c r="E989" t="s">
        <v>3699</v>
      </c>
    </row>
    <row r="990" spans="1:5">
      <c r="A990" t="s">
        <v>6967</v>
      </c>
      <c r="B990" t="s">
        <v>5805</v>
      </c>
      <c r="C990" t="s">
        <v>3461</v>
      </c>
      <c r="D990" t="s">
        <v>3659</v>
      </c>
      <c r="E990" t="s">
        <v>3700</v>
      </c>
    </row>
    <row r="991" spans="1:5">
      <c r="A991" t="s">
        <v>357</v>
      </c>
      <c r="B991" t="s">
        <v>5806</v>
      </c>
      <c r="C991" t="s">
        <v>1526</v>
      </c>
      <c r="D991" t="s">
        <v>3659</v>
      </c>
      <c r="E991" t="s">
        <v>718</v>
      </c>
    </row>
    <row r="992" spans="1:5">
      <c r="A992" t="s">
        <v>1305</v>
      </c>
      <c r="B992" t="s">
        <v>3373</v>
      </c>
      <c r="C992" t="s">
        <v>1120</v>
      </c>
      <c r="D992" t="s">
        <v>3659</v>
      </c>
      <c r="E992" t="s">
        <v>3703</v>
      </c>
    </row>
    <row r="993" spans="1:5">
      <c r="A993" t="s">
        <v>1751</v>
      </c>
      <c r="B993" t="s">
        <v>4102</v>
      </c>
      <c r="C993" t="s">
        <v>3704</v>
      </c>
      <c r="D993" t="s">
        <v>3659</v>
      </c>
      <c r="E993" t="s">
        <v>761</v>
      </c>
    </row>
    <row r="994" spans="1:5">
      <c r="A994" t="s">
        <v>6968</v>
      </c>
      <c r="B994" t="s">
        <v>5807</v>
      </c>
      <c r="C994" t="s">
        <v>3705</v>
      </c>
      <c r="D994" t="s">
        <v>3659</v>
      </c>
      <c r="E994" t="s">
        <v>296</v>
      </c>
    </row>
    <row r="995" spans="1:5">
      <c r="A995" t="s">
        <v>2830</v>
      </c>
      <c r="B995" t="s">
        <v>5808</v>
      </c>
      <c r="C995" t="s">
        <v>705</v>
      </c>
      <c r="D995" t="s">
        <v>3659</v>
      </c>
      <c r="E995" t="s">
        <v>3706</v>
      </c>
    </row>
    <row r="996" spans="1:5">
      <c r="A996" t="s">
        <v>4974</v>
      </c>
      <c r="B996" t="s">
        <v>5809</v>
      </c>
      <c r="C996" t="s">
        <v>3707</v>
      </c>
      <c r="D996" t="s">
        <v>3659</v>
      </c>
      <c r="E996" t="s">
        <v>3711</v>
      </c>
    </row>
    <row r="997" spans="1:5">
      <c r="A997" t="s">
        <v>4752</v>
      </c>
      <c r="B997" t="s">
        <v>5810</v>
      </c>
      <c r="C997" t="s">
        <v>2252</v>
      </c>
      <c r="D997" t="s">
        <v>3659</v>
      </c>
      <c r="E997" t="s">
        <v>1579</v>
      </c>
    </row>
    <row r="998" spans="1:5">
      <c r="A998" t="s">
        <v>2275</v>
      </c>
      <c r="B998" t="s">
        <v>5811</v>
      </c>
      <c r="C998" t="s">
        <v>168</v>
      </c>
      <c r="D998" t="s">
        <v>3659</v>
      </c>
      <c r="E998" t="s">
        <v>1172</v>
      </c>
    </row>
    <row r="999" spans="1:5">
      <c r="A999" t="s">
        <v>6969</v>
      </c>
      <c r="B999" t="s">
        <v>5812</v>
      </c>
      <c r="C999" t="s">
        <v>2704</v>
      </c>
      <c r="D999" t="s">
        <v>3659</v>
      </c>
      <c r="E999" t="s">
        <v>3543</v>
      </c>
    </row>
    <row r="1000" spans="1:5">
      <c r="A1000" t="s">
        <v>6970</v>
      </c>
      <c r="B1000" t="s">
        <v>2519</v>
      </c>
      <c r="C1000" t="s">
        <v>3204</v>
      </c>
      <c r="D1000" t="s">
        <v>3659</v>
      </c>
      <c r="E1000" t="s">
        <v>3211</v>
      </c>
    </row>
    <row r="1001" spans="1:5">
      <c r="A1001" t="s">
        <v>248</v>
      </c>
      <c r="B1001" t="s">
        <v>5814</v>
      </c>
      <c r="C1001" t="s">
        <v>1212</v>
      </c>
      <c r="D1001" t="s">
        <v>3659</v>
      </c>
      <c r="E1001" t="s">
        <v>103</v>
      </c>
    </row>
    <row r="1002" spans="1:5">
      <c r="A1002" t="s">
        <v>6971</v>
      </c>
      <c r="B1002" t="s">
        <v>6795</v>
      </c>
      <c r="C1002" t="s">
        <v>6392</v>
      </c>
      <c r="D1002" t="s">
        <v>3659</v>
      </c>
      <c r="E1002" t="s">
        <v>715</v>
      </c>
    </row>
    <row r="1003" spans="1:5">
      <c r="A1003" t="s">
        <v>3881</v>
      </c>
      <c r="B1003" t="s">
        <v>5604</v>
      </c>
      <c r="C1003" t="s">
        <v>3713</v>
      </c>
      <c r="D1003" t="s">
        <v>3659</v>
      </c>
      <c r="E1003" t="s">
        <v>3714</v>
      </c>
    </row>
    <row r="1004" spans="1:5">
      <c r="A1004" t="s">
        <v>6973</v>
      </c>
      <c r="B1004" t="s">
        <v>5815</v>
      </c>
      <c r="C1004" t="s">
        <v>486</v>
      </c>
      <c r="D1004" t="s">
        <v>3659</v>
      </c>
      <c r="E1004" t="s">
        <v>3717</v>
      </c>
    </row>
    <row r="1005" spans="1:5">
      <c r="A1005" t="s">
        <v>6974</v>
      </c>
      <c r="B1005" t="s">
        <v>5816</v>
      </c>
      <c r="C1005" t="s">
        <v>3281</v>
      </c>
      <c r="D1005" t="s">
        <v>3659</v>
      </c>
      <c r="E1005" t="s">
        <v>3530</v>
      </c>
    </row>
    <row r="1006" spans="1:5">
      <c r="A1006" t="s">
        <v>6976</v>
      </c>
      <c r="B1006" t="s">
        <v>1298</v>
      </c>
      <c r="C1006" t="s">
        <v>3678</v>
      </c>
      <c r="D1006" t="s">
        <v>3659</v>
      </c>
      <c r="E1006" t="s">
        <v>576</v>
      </c>
    </row>
    <row r="1007" spans="1:5">
      <c r="A1007" t="s">
        <v>2558</v>
      </c>
      <c r="B1007" t="s">
        <v>1970</v>
      </c>
      <c r="C1007" t="s">
        <v>6393</v>
      </c>
      <c r="D1007" t="s">
        <v>3659</v>
      </c>
      <c r="E1007" t="s">
        <v>847</v>
      </c>
    </row>
    <row r="1008" spans="1:5">
      <c r="A1008" t="s">
        <v>3718</v>
      </c>
      <c r="B1008" t="s">
        <v>7403</v>
      </c>
      <c r="C1008" t="s">
        <v>6394</v>
      </c>
      <c r="D1008" t="s">
        <v>3718</v>
      </c>
    </row>
    <row r="1009" spans="1:5">
      <c r="A1009" t="s">
        <v>2621</v>
      </c>
      <c r="B1009" t="s">
        <v>5819</v>
      </c>
      <c r="C1009" t="s">
        <v>684</v>
      </c>
      <c r="D1009" t="s">
        <v>3718</v>
      </c>
      <c r="E1009" t="s">
        <v>3629</v>
      </c>
    </row>
    <row r="1010" spans="1:5">
      <c r="A1010" t="s">
        <v>6977</v>
      </c>
      <c r="B1010" t="s">
        <v>427</v>
      </c>
      <c r="C1010" t="s">
        <v>367</v>
      </c>
      <c r="D1010" t="s">
        <v>3718</v>
      </c>
      <c r="E1010" t="s">
        <v>3083</v>
      </c>
    </row>
    <row r="1011" spans="1:5">
      <c r="A1011" t="s">
        <v>6978</v>
      </c>
      <c r="B1011" t="s">
        <v>5820</v>
      </c>
      <c r="C1011" t="s">
        <v>2407</v>
      </c>
      <c r="D1011" t="s">
        <v>3718</v>
      </c>
      <c r="E1011" t="s">
        <v>2851</v>
      </c>
    </row>
    <row r="1012" spans="1:5">
      <c r="A1012" t="s">
        <v>6979</v>
      </c>
      <c r="B1012" t="s">
        <v>5821</v>
      </c>
      <c r="C1012" t="s">
        <v>3619</v>
      </c>
      <c r="D1012" t="s">
        <v>3718</v>
      </c>
      <c r="E1012" t="s">
        <v>3719</v>
      </c>
    </row>
    <row r="1013" spans="1:5">
      <c r="A1013" t="s">
        <v>2231</v>
      </c>
      <c r="B1013" t="s">
        <v>2371</v>
      </c>
      <c r="C1013" t="s">
        <v>3720</v>
      </c>
      <c r="D1013" t="s">
        <v>3718</v>
      </c>
      <c r="E1013" t="s">
        <v>1977</v>
      </c>
    </row>
    <row r="1014" spans="1:5">
      <c r="A1014" t="s">
        <v>6980</v>
      </c>
      <c r="B1014" t="s">
        <v>5823</v>
      </c>
      <c r="C1014" t="s">
        <v>2110</v>
      </c>
      <c r="D1014" t="s">
        <v>3718</v>
      </c>
      <c r="E1014" t="s">
        <v>2841</v>
      </c>
    </row>
    <row r="1015" spans="1:5">
      <c r="A1015" t="s">
        <v>6982</v>
      </c>
      <c r="B1015" t="s">
        <v>5824</v>
      </c>
      <c r="C1015" t="s">
        <v>308</v>
      </c>
      <c r="D1015" t="s">
        <v>3718</v>
      </c>
      <c r="E1015" t="s">
        <v>3721</v>
      </c>
    </row>
    <row r="1016" spans="1:5">
      <c r="A1016" t="s">
        <v>2518</v>
      </c>
      <c r="B1016" t="s">
        <v>301</v>
      </c>
      <c r="C1016" t="s">
        <v>3726</v>
      </c>
      <c r="D1016" t="s">
        <v>3718</v>
      </c>
      <c r="E1016" t="s">
        <v>3727</v>
      </c>
    </row>
    <row r="1017" spans="1:5">
      <c r="A1017" t="s">
        <v>6983</v>
      </c>
      <c r="B1017" t="s">
        <v>3970</v>
      </c>
      <c r="C1017" t="s">
        <v>3728</v>
      </c>
      <c r="D1017" t="s">
        <v>3718</v>
      </c>
      <c r="E1017" t="s">
        <v>3729</v>
      </c>
    </row>
    <row r="1018" spans="1:5">
      <c r="A1018" t="s">
        <v>6984</v>
      </c>
      <c r="B1018" t="s">
        <v>1417</v>
      </c>
      <c r="C1018" t="s">
        <v>3736</v>
      </c>
      <c r="D1018" t="s">
        <v>3718</v>
      </c>
      <c r="E1018" t="s">
        <v>3670</v>
      </c>
    </row>
    <row r="1019" spans="1:5">
      <c r="A1019" t="s">
        <v>6985</v>
      </c>
      <c r="B1019" t="s">
        <v>4450</v>
      </c>
      <c r="C1019" t="s">
        <v>3738</v>
      </c>
      <c r="D1019" t="s">
        <v>3718</v>
      </c>
      <c r="E1019" t="s">
        <v>2289</v>
      </c>
    </row>
    <row r="1020" spans="1:5">
      <c r="A1020" t="s">
        <v>6986</v>
      </c>
      <c r="B1020" t="s">
        <v>4931</v>
      </c>
      <c r="C1020" t="s">
        <v>541</v>
      </c>
      <c r="D1020" t="s">
        <v>3718</v>
      </c>
      <c r="E1020" t="s">
        <v>3740</v>
      </c>
    </row>
    <row r="1021" spans="1:5">
      <c r="A1021" t="s">
        <v>6987</v>
      </c>
      <c r="B1021" t="s">
        <v>5826</v>
      </c>
      <c r="C1021" t="s">
        <v>877</v>
      </c>
      <c r="D1021" t="s">
        <v>3718</v>
      </c>
      <c r="E1021" t="s">
        <v>2596</v>
      </c>
    </row>
    <row r="1022" spans="1:5">
      <c r="A1022" t="s">
        <v>6988</v>
      </c>
      <c r="B1022" t="s">
        <v>1421</v>
      </c>
      <c r="C1022" t="s">
        <v>3744</v>
      </c>
      <c r="D1022" t="s">
        <v>3718</v>
      </c>
      <c r="E1022" t="s">
        <v>1159</v>
      </c>
    </row>
    <row r="1023" spans="1:5">
      <c r="A1023" t="s">
        <v>6989</v>
      </c>
      <c r="B1023" t="s">
        <v>3916</v>
      </c>
      <c r="C1023" t="s">
        <v>2587</v>
      </c>
      <c r="D1023" t="s">
        <v>3718</v>
      </c>
      <c r="E1023" t="s">
        <v>3748</v>
      </c>
    </row>
    <row r="1024" spans="1:5">
      <c r="A1024" t="s">
        <v>6821</v>
      </c>
      <c r="B1024" t="s">
        <v>5828</v>
      </c>
      <c r="C1024" t="s">
        <v>3750</v>
      </c>
      <c r="D1024" t="s">
        <v>3718</v>
      </c>
      <c r="E1024" t="s">
        <v>428</v>
      </c>
    </row>
    <row r="1025" spans="1:5">
      <c r="A1025" t="s">
        <v>550</v>
      </c>
      <c r="B1025" t="s">
        <v>5829</v>
      </c>
      <c r="C1025" t="s">
        <v>3752</v>
      </c>
      <c r="D1025" t="s">
        <v>3718</v>
      </c>
      <c r="E1025" t="s">
        <v>3753</v>
      </c>
    </row>
    <row r="1026" spans="1:5">
      <c r="A1026" t="s">
        <v>6990</v>
      </c>
      <c r="B1026" t="s">
        <v>1512</v>
      </c>
      <c r="C1026" t="s">
        <v>3755</v>
      </c>
      <c r="D1026" t="s">
        <v>3718</v>
      </c>
      <c r="E1026" t="s">
        <v>2459</v>
      </c>
    </row>
    <row r="1027" spans="1:5">
      <c r="A1027" t="s">
        <v>2663</v>
      </c>
      <c r="B1027" t="s">
        <v>5831</v>
      </c>
      <c r="C1027" t="s">
        <v>3759</v>
      </c>
      <c r="D1027" t="s">
        <v>3718</v>
      </c>
      <c r="E1027" t="s">
        <v>2276</v>
      </c>
    </row>
    <row r="1028" spans="1:5">
      <c r="A1028" t="s">
        <v>5891</v>
      </c>
      <c r="B1028" t="s">
        <v>5832</v>
      </c>
      <c r="C1028" t="s">
        <v>3762</v>
      </c>
      <c r="D1028" t="s">
        <v>3718</v>
      </c>
      <c r="E1028" t="s">
        <v>1466</v>
      </c>
    </row>
    <row r="1029" spans="1:5">
      <c r="A1029" t="s">
        <v>5217</v>
      </c>
      <c r="B1029" t="s">
        <v>5833</v>
      </c>
      <c r="C1029" t="s">
        <v>670</v>
      </c>
      <c r="D1029" t="s">
        <v>3718</v>
      </c>
      <c r="E1029" t="s">
        <v>3765</v>
      </c>
    </row>
    <row r="1030" spans="1:5">
      <c r="A1030" t="s">
        <v>1575</v>
      </c>
      <c r="B1030" t="s">
        <v>5636</v>
      </c>
      <c r="C1030" t="s">
        <v>190</v>
      </c>
      <c r="D1030" t="s">
        <v>3718</v>
      </c>
      <c r="E1030" t="s">
        <v>1142</v>
      </c>
    </row>
    <row r="1031" spans="1:5">
      <c r="A1031" t="s">
        <v>151</v>
      </c>
      <c r="B1031" t="s">
        <v>5835</v>
      </c>
      <c r="C1031" t="s">
        <v>3770</v>
      </c>
      <c r="D1031" t="s">
        <v>3718</v>
      </c>
      <c r="E1031" t="s">
        <v>3772</v>
      </c>
    </row>
    <row r="1032" spans="1:5">
      <c r="A1032" t="s">
        <v>2076</v>
      </c>
      <c r="B1032" t="s">
        <v>5836</v>
      </c>
      <c r="C1032" t="s">
        <v>1746</v>
      </c>
      <c r="D1032" t="s">
        <v>3718</v>
      </c>
      <c r="E1032" t="s">
        <v>3774</v>
      </c>
    </row>
    <row r="1033" spans="1:5">
      <c r="A1033" t="s">
        <v>6991</v>
      </c>
      <c r="B1033" t="s">
        <v>5837</v>
      </c>
      <c r="C1033" t="s">
        <v>158</v>
      </c>
      <c r="D1033" t="s">
        <v>3718</v>
      </c>
      <c r="E1033" t="s">
        <v>3777</v>
      </c>
    </row>
    <row r="1034" spans="1:5">
      <c r="A1034" t="s">
        <v>3477</v>
      </c>
      <c r="B1034" t="s">
        <v>5838</v>
      </c>
      <c r="C1034" t="s">
        <v>3781</v>
      </c>
      <c r="D1034" t="s">
        <v>3718</v>
      </c>
      <c r="E1034" t="s">
        <v>2058</v>
      </c>
    </row>
    <row r="1035" spans="1:5">
      <c r="A1035" t="s">
        <v>3090</v>
      </c>
      <c r="B1035" t="s">
        <v>3201</v>
      </c>
      <c r="C1035" t="s">
        <v>1696</v>
      </c>
      <c r="D1035" t="s">
        <v>3718</v>
      </c>
      <c r="E1035" t="s">
        <v>1231</v>
      </c>
    </row>
    <row r="1036" spans="1:5">
      <c r="A1036" t="s">
        <v>6992</v>
      </c>
      <c r="B1036" t="s">
        <v>5421</v>
      </c>
      <c r="C1036" t="s">
        <v>2136</v>
      </c>
      <c r="D1036" t="s">
        <v>3718</v>
      </c>
      <c r="E1036" t="s">
        <v>2574</v>
      </c>
    </row>
    <row r="1037" spans="1:5">
      <c r="A1037" t="s">
        <v>6993</v>
      </c>
      <c r="B1037" t="s">
        <v>5840</v>
      </c>
      <c r="C1037" t="s">
        <v>2194</v>
      </c>
      <c r="D1037" t="s">
        <v>3718</v>
      </c>
      <c r="E1037" t="s">
        <v>3587</v>
      </c>
    </row>
    <row r="1038" spans="1:5">
      <c r="A1038" t="s">
        <v>6994</v>
      </c>
      <c r="B1038" t="s">
        <v>4670</v>
      </c>
      <c r="C1038" t="s">
        <v>3782</v>
      </c>
      <c r="D1038" t="s">
        <v>3718</v>
      </c>
      <c r="E1038" t="s">
        <v>2164</v>
      </c>
    </row>
    <row r="1039" spans="1:5">
      <c r="A1039" t="s">
        <v>2489</v>
      </c>
      <c r="B1039" t="s">
        <v>5841</v>
      </c>
      <c r="C1039" t="s">
        <v>3783</v>
      </c>
      <c r="D1039" t="s">
        <v>3718</v>
      </c>
      <c r="E1039" t="s">
        <v>3784</v>
      </c>
    </row>
    <row r="1040" spans="1:5">
      <c r="A1040" t="s">
        <v>6995</v>
      </c>
      <c r="B1040" t="s">
        <v>5842</v>
      </c>
      <c r="C1040" t="s">
        <v>3785</v>
      </c>
      <c r="D1040" t="s">
        <v>3718</v>
      </c>
      <c r="E1040" t="s">
        <v>3786</v>
      </c>
    </row>
    <row r="1041" spans="1:5">
      <c r="A1041" t="s">
        <v>6997</v>
      </c>
      <c r="B1041" t="s">
        <v>5843</v>
      </c>
      <c r="C1041" t="s">
        <v>3788</v>
      </c>
      <c r="D1041" t="s">
        <v>3718</v>
      </c>
      <c r="E1041" t="s">
        <v>3791</v>
      </c>
    </row>
    <row r="1042" spans="1:5">
      <c r="A1042" t="s">
        <v>3133</v>
      </c>
      <c r="B1042" t="s">
        <v>98</v>
      </c>
      <c r="C1042" t="s">
        <v>3065</v>
      </c>
      <c r="D1042" t="s">
        <v>3718</v>
      </c>
      <c r="E1042" t="s">
        <v>1656</v>
      </c>
    </row>
    <row r="1043" spans="1:5">
      <c r="A1043" t="s">
        <v>3414</v>
      </c>
      <c r="B1043" t="s">
        <v>1676</v>
      </c>
      <c r="C1043" t="s">
        <v>3160</v>
      </c>
      <c r="D1043" t="s">
        <v>3718</v>
      </c>
      <c r="E1043" t="s">
        <v>3793</v>
      </c>
    </row>
    <row r="1044" spans="1:5">
      <c r="A1044" t="s">
        <v>6998</v>
      </c>
      <c r="B1044" t="s">
        <v>2361</v>
      </c>
      <c r="C1044" t="s">
        <v>2082</v>
      </c>
      <c r="D1044" t="s">
        <v>3718</v>
      </c>
      <c r="E1044" t="s">
        <v>2723</v>
      </c>
    </row>
    <row r="1045" spans="1:5">
      <c r="A1045" t="s">
        <v>6999</v>
      </c>
      <c r="B1045" t="s">
        <v>5844</v>
      </c>
      <c r="C1045" t="s">
        <v>3795</v>
      </c>
      <c r="D1045" t="s">
        <v>3718</v>
      </c>
      <c r="E1045" t="s">
        <v>3796</v>
      </c>
    </row>
    <row r="1046" spans="1:5">
      <c r="A1046" t="s">
        <v>7000</v>
      </c>
      <c r="B1046" t="s">
        <v>3034</v>
      </c>
      <c r="C1046" t="s">
        <v>245</v>
      </c>
      <c r="D1046" t="s">
        <v>3718</v>
      </c>
      <c r="E1046" t="s">
        <v>3797</v>
      </c>
    </row>
    <row r="1047" spans="1:5">
      <c r="A1047" t="s">
        <v>1984</v>
      </c>
      <c r="B1047" t="s">
        <v>1603</v>
      </c>
      <c r="C1047" t="s">
        <v>1665</v>
      </c>
      <c r="D1047" t="s">
        <v>3718</v>
      </c>
      <c r="E1047" t="s">
        <v>2392</v>
      </c>
    </row>
    <row r="1048" spans="1:5">
      <c r="A1048" t="s">
        <v>4713</v>
      </c>
      <c r="B1048" t="s">
        <v>4019</v>
      </c>
      <c r="C1048" t="s">
        <v>3163</v>
      </c>
      <c r="D1048" t="s">
        <v>3718</v>
      </c>
      <c r="E1048" t="s">
        <v>2642</v>
      </c>
    </row>
    <row r="1049" spans="1:5">
      <c r="A1049" t="s">
        <v>253</v>
      </c>
      <c r="B1049" t="s">
        <v>4347</v>
      </c>
      <c r="C1049" t="s">
        <v>3800</v>
      </c>
      <c r="D1049" t="s">
        <v>3718</v>
      </c>
      <c r="E1049" t="s">
        <v>3801</v>
      </c>
    </row>
    <row r="1050" spans="1:5">
      <c r="A1050" t="s">
        <v>7001</v>
      </c>
      <c r="B1050" t="s">
        <v>5845</v>
      </c>
      <c r="C1050" t="s">
        <v>612</v>
      </c>
      <c r="D1050" t="s">
        <v>3718</v>
      </c>
      <c r="E1050" t="s">
        <v>3802</v>
      </c>
    </row>
    <row r="1051" spans="1:5">
      <c r="A1051" t="s">
        <v>7002</v>
      </c>
      <c r="B1051" t="s">
        <v>5846</v>
      </c>
      <c r="C1051" t="s">
        <v>3448</v>
      </c>
      <c r="D1051" t="s">
        <v>3718</v>
      </c>
      <c r="E1051" t="s">
        <v>3803</v>
      </c>
    </row>
    <row r="1052" spans="1:5">
      <c r="A1052" t="s">
        <v>7003</v>
      </c>
      <c r="B1052" t="s">
        <v>3716</v>
      </c>
      <c r="C1052" t="s">
        <v>24</v>
      </c>
      <c r="D1052" t="s">
        <v>3718</v>
      </c>
      <c r="E1052" t="s">
        <v>3804</v>
      </c>
    </row>
    <row r="1053" spans="1:5">
      <c r="A1053" t="s">
        <v>2218</v>
      </c>
      <c r="B1053" t="s">
        <v>5848</v>
      </c>
      <c r="C1053" t="s">
        <v>2604</v>
      </c>
      <c r="D1053" t="s">
        <v>3718</v>
      </c>
      <c r="E1053" t="s">
        <v>1601</v>
      </c>
    </row>
    <row r="1054" spans="1:5">
      <c r="A1054" t="s">
        <v>4272</v>
      </c>
      <c r="B1054" t="s">
        <v>5850</v>
      </c>
      <c r="C1054" t="s">
        <v>1274</v>
      </c>
      <c r="D1054" t="s">
        <v>3718</v>
      </c>
      <c r="E1054" t="s">
        <v>3805</v>
      </c>
    </row>
    <row r="1055" spans="1:5">
      <c r="A1055" t="s">
        <v>7004</v>
      </c>
      <c r="B1055" t="s">
        <v>5851</v>
      </c>
      <c r="C1055" t="s">
        <v>2242</v>
      </c>
      <c r="D1055" t="s">
        <v>3718</v>
      </c>
      <c r="E1055" t="s">
        <v>3806</v>
      </c>
    </row>
    <row r="1056" spans="1:5">
      <c r="A1056" t="s">
        <v>6295</v>
      </c>
      <c r="B1056" t="s">
        <v>5852</v>
      </c>
      <c r="C1056" t="s">
        <v>1609</v>
      </c>
      <c r="D1056" t="s">
        <v>3718</v>
      </c>
      <c r="E1056" t="s">
        <v>3807</v>
      </c>
    </row>
    <row r="1057" spans="1:5">
      <c r="A1057" t="s">
        <v>2141</v>
      </c>
      <c r="B1057" t="s">
        <v>7404</v>
      </c>
      <c r="C1057" t="s">
        <v>6396</v>
      </c>
      <c r="D1057" t="s">
        <v>3718</v>
      </c>
      <c r="E1057" t="s">
        <v>3404</v>
      </c>
    </row>
    <row r="1058" spans="1:5">
      <c r="A1058" t="s">
        <v>6493</v>
      </c>
      <c r="B1058" t="s">
        <v>5853</v>
      </c>
      <c r="C1058" t="s">
        <v>3810</v>
      </c>
      <c r="D1058" t="s">
        <v>3718</v>
      </c>
      <c r="E1058" t="s">
        <v>3812</v>
      </c>
    </row>
    <row r="1059" spans="1:5">
      <c r="A1059" t="s">
        <v>2633</v>
      </c>
      <c r="B1059" t="s">
        <v>5855</v>
      </c>
      <c r="C1059" t="s">
        <v>3816</v>
      </c>
      <c r="D1059" t="s">
        <v>3718</v>
      </c>
      <c r="E1059" t="s">
        <v>3819</v>
      </c>
    </row>
    <row r="1060" spans="1:5">
      <c r="A1060" t="s">
        <v>557</v>
      </c>
      <c r="B1060" t="s">
        <v>5857</v>
      </c>
      <c r="C1060" t="s">
        <v>3820</v>
      </c>
      <c r="D1060" t="s">
        <v>3718</v>
      </c>
      <c r="E1060" t="s">
        <v>3822</v>
      </c>
    </row>
    <row r="1061" spans="1:5">
      <c r="A1061" t="s">
        <v>7005</v>
      </c>
      <c r="B1061" t="s">
        <v>3478</v>
      </c>
      <c r="C1061" t="s">
        <v>2091</v>
      </c>
      <c r="D1061" t="s">
        <v>3718</v>
      </c>
      <c r="E1061" t="s">
        <v>3823</v>
      </c>
    </row>
    <row r="1062" spans="1:5">
      <c r="A1062" t="s">
        <v>6504</v>
      </c>
      <c r="B1062" t="s">
        <v>643</v>
      </c>
      <c r="C1062" t="s">
        <v>3824</v>
      </c>
      <c r="D1062" t="s">
        <v>3718</v>
      </c>
      <c r="E1062" t="s">
        <v>2707</v>
      </c>
    </row>
    <row r="1063" spans="1:5">
      <c r="A1063" t="s">
        <v>3826</v>
      </c>
      <c r="B1063" t="s">
        <v>1636</v>
      </c>
      <c r="C1063" t="s">
        <v>3036</v>
      </c>
      <c r="D1063" t="s">
        <v>3826</v>
      </c>
    </row>
    <row r="1064" spans="1:5">
      <c r="A1064" t="s">
        <v>1891</v>
      </c>
      <c r="B1064" t="s">
        <v>5858</v>
      </c>
      <c r="C1064" t="s">
        <v>2842</v>
      </c>
      <c r="D1064" t="s">
        <v>3826</v>
      </c>
      <c r="E1064" t="s">
        <v>3155</v>
      </c>
    </row>
    <row r="1065" spans="1:5">
      <c r="A1065" t="s">
        <v>3485</v>
      </c>
      <c r="B1065" t="s">
        <v>5860</v>
      </c>
      <c r="C1065" t="s">
        <v>3827</v>
      </c>
      <c r="D1065" t="s">
        <v>3826</v>
      </c>
      <c r="E1065" t="s">
        <v>2581</v>
      </c>
    </row>
    <row r="1066" spans="1:5">
      <c r="A1066" t="s">
        <v>3702</v>
      </c>
      <c r="B1066" t="s">
        <v>4876</v>
      </c>
      <c r="C1066" t="s">
        <v>3828</v>
      </c>
      <c r="D1066" t="s">
        <v>3826</v>
      </c>
      <c r="E1066" t="s">
        <v>1693</v>
      </c>
    </row>
    <row r="1067" spans="1:5">
      <c r="A1067" t="s">
        <v>4745</v>
      </c>
      <c r="B1067" t="s">
        <v>1296</v>
      </c>
      <c r="C1067" t="s">
        <v>82</v>
      </c>
      <c r="D1067" t="s">
        <v>3826</v>
      </c>
      <c r="E1067" t="s">
        <v>3829</v>
      </c>
    </row>
    <row r="1068" spans="1:5">
      <c r="A1068" t="s">
        <v>3686</v>
      </c>
      <c r="B1068" t="s">
        <v>662</v>
      </c>
      <c r="C1068" t="s">
        <v>3832</v>
      </c>
      <c r="D1068" t="s">
        <v>3826</v>
      </c>
      <c r="E1068" t="s">
        <v>3835</v>
      </c>
    </row>
    <row r="1069" spans="1:5">
      <c r="A1069" t="s">
        <v>7006</v>
      </c>
      <c r="B1069" t="s">
        <v>5862</v>
      </c>
      <c r="C1069" t="s">
        <v>3838</v>
      </c>
      <c r="D1069" t="s">
        <v>3826</v>
      </c>
      <c r="E1069" t="s">
        <v>3840</v>
      </c>
    </row>
    <row r="1070" spans="1:5">
      <c r="A1070" t="s">
        <v>898</v>
      </c>
      <c r="B1070" t="s">
        <v>1191</v>
      </c>
      <c r="C1070" t="s">
        <v>3841</v>
      </c>
      <c r="D1070" t="s">
        <v>3826</v>
      </c>
      <c r="E1070" t="s">
        <v>3845</v>
      </c>
    </row>
    <row r="1071" spans="1:5">
      <c r="A1071" t="s">
        <v>7007</v>
      </c>
      <c r="B1071" t="s">
        <v>5863</v>
      </c>
      <c r="C1071" t="s">
        <v>1462</v>
      </c>
      <c r="D1071" t="s">
        <v>3826</v>
      </c>
      <c r="E1071" t="s">
        <v>3848</v>
      </c>
    </row>
    <row r="1072" spans="1:5">
      <c r="A1072" t="s">
        <v>7008</v>
      </c>
      <c r="B1072" t="s">
        <v>2742</v>
      </c>
      <c r="C1072" t="s">
        <v>3850</v>
      </c>
      <c r="D1072" t="s">
        <v>3826</v>
      </c>
      <c r="E1072" t="s">
        <v>3853</v>
      </c>
    </row>
    <row r="1073" spans="1:5">
      <c r="A1073" t="s">
        <v>7009</v>
      </c>
      <c r="B1073" t="s">
        <v>5864</v>
      </c>
      <c r="C1073" t="s">
        <v>3854</v>
      </c>
      <c r="D1073" t="s">
        <v>3826</v>
      </c>
      <c r="E1073" t="s">
        <v>397</v>
      </c>
    </row>
    <row r="1074" spans="1:5">
      <c r="A1074" t="s">
        <v>2061</v>
      </c>
      <c r="B1074" t="s">
        <v>5866</v>
      </c>
      <c r="C1074" t="s">
        <v>3858</v>
      </c>
      <c r="D1074" t="s">
        <v>3826</v>
      </c>
      <c r="E1074" t="s">
        <v>3861</v>
      </c>
    </row>
    <row r="1075" spans="1:5">
      <c r="A1075" t="s">
        <v>7010</v>
      </c>
      <c r="B1075" t="s">
        <v>5867</v>
      </c>
      <c r="C1075" t="s">
        <v>3862</v>
      </c>
      <c r="D1075" t="s">
        <v>3826</v>
      </c>
      <c r="E1075" t="s">
        <v>3865</v>
      </c>
    </row>
    <row r="1076" spans="1:5">
      <c r="A1076" t="s">
        <v>7012</v>
      </c>
      <c r="B1076" t="s">
        <v>614</v>
      </c>
      <c r="C1076" t="s">
        <v>3868</v>
      </c>
      <c r="D1076" t="s">
        <v>3826</v>
      </c>
      <c r="E1076" t="s">
        <v>3871</v>
      </c>
    </row>
    <row r="1077" spans="1:5">
      <c r="A1077" t="s">
        <v>2258</v>
      </c>
      <c r="B1077" t="s">
        <v>5868</v>
      </c>
      <c r="C1077" t="s">
        <v>3874</v>
      </c>
      <c r="D1077" t="s">
        <v>3826</v>
      </c>
      <c r="E1077" t="s">
        <v>3875</v>
      </c>
    </row>
    <row r="1078" spans="1:5">
      <c r="A1078" t="s">
        <v>2332</v>
      </c>
      <c r="B1078" t="s">
        <v>5869</v>
      </c>
      <c r="C1078" t="s">
        <v>337</v>
      </c>
      <c r="D1078" t="s">
        <v>3826</v>
      </c>
      <c r="E1078" t="s">
        <v>3878</v>
      </c>
    </row>
    <row r="1079" spans="1:5">
      <c r="A1079" t="s">
        <v>4054</v>
      </c>
      <c r="B1079" t="s">
        <v>2085</v>
      </c>
      <c r="C1079" t="s">
        <v>3879</v>
      </c>
      <c r="D1079" t="s">
        <v>3826</v>
      </c>
      <c r="E1079" t="s">
        <v>2117</v>
      </c>
    </row>
    <row r="1080" spans="1:5">
      <c r="A1080" t="s">
        <v>7013</v>
      </c>
      <c r="B1080" t="s">
        <v>3391</v>
      </c>
      <c r="C1080" t="s">
        <v>1972</v>
      </c>
      <c r="D1080" t="s">
        <v>3826</v>
      </c>
      <c r="E1080" t="s">
        <v>3880</v>
      </c>
    </row>
    <row r="1081" spans="1:5">
      <c r="A1081" t="s">
        <v>5046</v>
      </c>
      <c r="B1081" t="s">
        <v>7084</v>
      </c>
      <c r="C1081" t="s">
        <v>5813</v>
      </c>
      <c r="D1081" t="s">
        <v>3826</v>
      </c>
      <c r="E1081" t="s">
        <v>1493</v>
      </c>
    </row>
    <row r="1082" spans="1:5">
      <c r="A1082" t="s">
        <v>3985</v>
      </c>
      <c r="B1082" t="s">
        <v>2637</v>
      </c>
      <c r="C1082" t="s">
        <v>1260</v>
      </c>
      <c r="D1082" t="s">
        <v>3826</v>
      </c>
      <c r="E1082" t="s">
        <v>1975</v>
      </c>
    </row>
    <row r="1083" spans="1:5">
      <c r="A1083" t="s">
        <v>680</v>
      </c>
      <c r="B1083" t="s">
        <v>5870</v>
      </c>
      <c r="C1083" t="s">
        <v>3638</v>
      </c>
      <c r="D1083" t="s">
        <v>3826</v>
      </c>
      <c r="E1083" t="s">
        <v>3882</v>
      </c>
    </row>
    <row r="1084" spans="1:5">
      <c r="A1084" t="s">
        <v>37</v>
      </c>
      <c r="B1084" t="s">
        <v>85</v>
      </c>
      <c r="C1084" t="s">
        <v>2474</v>
      </c>
      <c r="D1084" t="s">
        <v>3826</v>
      </c>
      <c r="E1084" t="s">
        <v>1797</v>
      </c>
    </row>
    <row r="1085" spans="1:5">
      <c r="A1085" t="s">
        <v>6530</v>
      </c>
      <c r="B1085" t="s">
        <v>4944</v>
      </c>
      <c r="C1085" t="s">
        <v>742</v>
      </c>
      <c r="D1085" t="s">
        <v>3826</v>
      </c>
      <c r="E1085" t="s">
        <v>3885</v>
      </c>
    </row>
    <row r="1086" spans="1:5">
      <c r="A1086" t="s">
        <v>7014</v>
      </c>
      <c r="B1086" t="s">
        <v>5871</v>
      </c>
      <c r="C1086" t="s">
        <v>2083</v>
      </c>
      <c r="D1086" t="s">
        <v>3826</v>
      </c>
      <c r="E1086" t="s">
        <v>3888</v>
      </c>
    </row>
    <row r="1087" spans="1:5">
      <c r="A1087" t="s">
        <v>4274</v>
      </c>
      <c r="B1087" t="s">
        <v>5872</v>
      </c>
      <c r="C1087" t="s">
        <v>940</v>
      </c>
      <c r="D1087" t="s">
        <v>3826</v>
      </c>
      <c r="E1087" t="s">
        <v>3890</v>
      </c>
    </row>
    <row r="1088" spans="1:5">
      <c r="A1088" t="s">
        <v>7015</v>
      </c>
      <c r="B1088" t="s">
        <v>5873</v>
      </c>
      <c r="C1088" t="s">
        <v>3891</v>
      </c>
      <c r="D1088" t="s">
        <v>3826</v>
      </c>
      <c r="E1088" t="s">
        <v>3892</v>
      </c>
    </row>
    <row r="1089" spans="1:5">
      <c r="A1089" t="s">
        <v>7016</v>
      </c>
      <c r="B1089" t="s">
        <v>2590</v>
      </c>
      <c r="C1089" t="s">
        <v>3893</v>
      </c>
      <c r="D1089" t="s">
        <v>3826</v>
      </c>
      <c r="E1089" t="s">
        <v>3894</v>
      </c>
    </row>
    <row r="1090" spans="1:5">
      <c r="A1090" t="s">
        <v>3520</v>
      </c>
      <c r="B1090" t="s">
        <v>5874</v>
      </c>
      <c r="C1090" t="s">
        <v>3896</v>
      </c>
      <c r="D1090" t="s">
        <v>3826</v>
      </c>
      <c r="E1090" t="s">
        <v>2280</v>
      </c>
    </row>
    <row r="1091" spans="1:5">
      <c r="A1091" t="s">
        <v>7017</v>
      </c>
      <c r="B1091" t="s">
        <v>5875</v>
      </c>
      <c r="C1091" t="s">
        <v>3897</v>
      </c>
      <c r="D1091" t="s">
        <v>3826</v>
      </c>
      <c r="E1091" t="s">
        <v>3901</v>
      </c>
    </row>
    <row r="1092" spans="1:5">
      <c r="A1092" t="s">
        <v>1852</v>
      </c>
      <c r="B1092" t="s">
        <v>810</v>
      </c>
      <c r="C1092" t="s">
        <v>3903</v>
      </c>
      <c r="D1092" t="s">
        <v>3826</v>
      </c>
      <c r="E1092" t="s">
        <v>3904</v>
      </c>
    </row>
    <row r="1093" spans="1:5">
      <c r="A1093" t="s">
        <v>3908</v>
      </c>
      <c r="B1093" t="s">
        <v>7320</v>
      </c>
      <c r="C1093" t="s">
        <v>5834</v>
      </c>
      <c r="D1093" t="s">
        <v>3908</v>
      </c>
    </row>
    <row r="1094" spans="1:5">
      <c r="A1094" t="s">
        <v>3364</v>
      </c>
      <c r="B1094" t="s">
        <v>659</v>
      </c>
      <c r="C1094" t="s">
        <v>3906</v>
      </c>
      <c r="D1094" t="s">
        <v>3908</v>
      </c>
      <c r="E1094" t="s">
        <v>3910</v>
      </c>
    </row>
    <row r="1095" spans="1:5">
      <c r="A1095" t="s">
        <v>7018</v>
      </c>
      <c r="B1095" t="s">
        <v>5876</v>
      </c>
      <c r="C1095" t="s">
        <v>1826</v>
      </c>
      <c r="D1095" t="s">
        <v>3908</v>
      </c>
      <c r="E1095" t="s">
        <v>3911</v>
      </c>
    </row>
    <row r="1096" spans="1:5">
      <c r="A1096" t="s">
        <v>5970</v>
      </c>
      <c r="B1096" t="s">
        <v>3066</v>
      </c>
      <c r="C1096" t="s">
        <v>3914</v>
      </c>
      <c r="D1096" t="s">
        <v>3908</v>
      </c>
      <c r="E1096" t="s">
        <v>1859</v>
      </c>
    </row>
    <row r="1097" spans="1:5">
      <c r="A1097" t="s">
        <v>131</v>
      </c>
      <c r="B1097" t="s">
        <v>5878</v>
      </c>
      <c r="C1097" t="s">
        <v>934</v>
      </c>
      <c r="D1097" t="s">
        <v>3908</v>
      </c>
      <c r="E1097" t="s">
        <v>179</v>
      </c>
    </row>
    <row r="1098" spans="1:5">
      <c r="A1098" t="s">
        <v>7019</v>
      </c>
      <c r="B1098" t="s">
        <v>5880</v>
      </c>
      <c r="C1098" t="s">
        <v>215</v>
      </c>
      <c r="D1098" t="s">
        <v>3908</v>
      </c>
      <c r="E1098" t="s">
        <v>3147</v>
      </c>
    </row>
    <row r="1099" spans="1:5">
      <c r="A1099" t="s">
        <v>7020</v>
      </c>
      <c r="B1099" t="s">
        <v>5881</v>
      </c>
      <c r="C1099" t="s">
        <v>3915</v>
      </c>
      <c r="D1099" t="s">
        <v>3908</v>
      </c>
      <c r="E1099" t="s">
        <v>3917</v>
      </c>
    </row>
    <row r="1100" spans="1:5">
      <c r="A1100" t="s">
        <v>7021</v>
      </c>
      <c r="B1100" t="s">
        <v>2448</v>
      </c>
      <c r="C1100" t="s">
        <v>3921</v>
      </c>
      <c r="D1100" t="s">
        <v>3908</v>
      </c>
      <c r="E1100" t="s">
        <v>800</v>
      </c>
    </row>
    <row r="1101" spans="1:5">
      <c r="A1101" t="s">
        <v>1503</v>
      </c>
      <c r="B1101" t="s">
        <v>394</v>
      </c>
      <c r="C1101" t="s">
        <v>3922</v>
      </c>
      <c r="D1101" t="s">
        <v>3908</v>
      </c>
      <c r="E1101" t="s">
        <v>1934</v>
      </c>
    </row>
    <row r="1102" spans="1:5">
      <c r="A1102" t="s">
        <v>7022</v>
      </c>
      <c r="B1102" t="s">
        <v>4833</v>
      </c>
      <c r="C1102" t="s">
        <v>3924</v>
      </c>
      <c r="D1102" t="s">
        <v>3908</v>
      </c>
      <c r="E1102" t="s">
        <v>3926</v>
      </c>
    </row>
    <row r="1103" spans="1:5">
      <c r="A1103" t="s">
        <v>3206</v>
      </c>
      <c r="B1103" t="s">
        <v>5883</v>
      </c>
      <c r="C1103" t="s">
        <v>3928</v>
      </c>
      <c r="D1103" t="s">
        <v>3908</v>
      </c>
      <c r="E1103" t="s">
        <v>3931</v>
      </c>
    </row>
    <row r="1104" spans="1:5">
      <c r="A1104" t="s">
        <v>7023</v>
      </c>
      <c r="B1104" t="s">
        <v>5884</v>
      </c>
      <c r="C1104" t="s">
        <v>343</v>
      </c>
      <c r="D1104" t="s">
        <v>3908</v>
      </c>
      <c r="E1104" t="s">
        <v>3935</v>
      </c>
    </row>
    <row r="1105" spans="1:5">
      <c r="A1105" t="s">
        <v>7024</v>
      </c>
      <c r="B1105" t="s">
        <v>5886</v>
      </c>
      <c r="C1105" t="s">
        <v>1442</v>
      </c>
      <c r="D1105" t="s">
        <v>3908</v>
      </c>
      <c r="E1105" t="s">
        <v>3939</v>
      </c>
    </row>
    <row r="1106" spans="1:5">
      <c r="A1106" t="s">
        <v>7025</v>
      </c>
      <c r="B1106" t="s">
        <v>2111</v>
      </c>
      <c r="C1106" t="s">
        <v>3078</v>
      </c>
      <c r="D1106" t="s">
        <v>3908</v>
      </c>
      <c r="E1106" t="s">
        <v>194</v>
      </c>
    </row>
    <row r="1107" spans="1:5">
      <c r="A1107" t="s">
        <v>5764</v>
      </c>
      <c r="B1107" t="s">
        <v>319</v>
      </c>
      <c r="C1107" t="s">
        <v>3940</v>
      </c>
      <c r="D1107" t="s">
        <v>3908</v>
      </c>
      <c r="E1107" t="s">
        <v>1292</v>
      </c>
    </row>
    <row r="1108" spans="1:5">
      <c r="A1108" t="s">
        <v>7027</v>
      </c>
      <c r="B1108" t="s">
        <v>5887</v>
      </c>
      <c r="C1108" t="s">
        <v>3941</v>
      </c>
      <c r="D1108" t="s">
        <v>3908</v>
      </c>
      <c r="E1108" t="s">
        <v>62</v>
      </c>
    </row>
    <row r="1109" spans="1:5">
      <c r="A1109" t="s">
        <v>4728</v>
      </c>
      <c r="B1109" t="s">
        <v>5888</v>
      </c>
      <c r="C1109" t="s">
        <v>3943</v>
      </c>
      <c r="D1109" t="s">
        <v>3908</v>
      </c>
      <c r="E1109" t="s">
        <v>3948</v>
      </c>
    </row>
    <row r="1110" spans="1:5">
      <c r="A1110" t="s">
        <v>7029</v>
      </c>
      <c r="B1110" t="s">
        <v>5889</v>
      </c>
      <c r="C1110" t="s">
        <v>3949</v>
      </c>
      <c r="D1110" t="s">
        <v>3908</v>
      </c>
      <c r="E1110" t="s">
        <v>3944</v>
      </c>
    </row>
    <row r="1111" spans="1:5">
      <c r="A1111" t="s">
        <v>4447</v>
      </c>
      <c r="B1111" t="s">
        <v>5890</v>
      </c>
      <c r="C1111" t="s">
        <v>3951</v>
      </c>
      <c r="D1111" t="s">
        <v>3908</v>
      </c>
      <c r="E1111" t="s">
        <v>2859</v>
      </c>
    </row>
    <row r="1112" spans="1:5">
      <c r="A1112" t="s">
        <v>7030</v>
      </c>
      <c r="B1112" t="s">
        <v>3553</v>
      </c>
      <c r="C1112" t="s">
        <v>3952</v>
      </c>
      <c r="D1112" t="s">
        <v>3908</v>
      </c>
      <c r="E1112" t="s">
        <v>3953</v>
      </c>
    </row>
    <row r="1113" spans="1:5">
      <c r="A1113" t="s">
        <v>3955</v>
      </c>
      <c r="B1113" t="s">
        <v>5108</v>
      </c>
      <c r="C1113" t="s">
        <v>6292</v>
      </c>
      <c r="D1113" t="s">
        <v>3955</v>
      </c>
    </row>
    <row r="1114" spans="1:5">
      <c r="A1114" t="s">
        <v>4542</v>
      </c>
      <c r="B1114" t="s">
        <v>2648</v>
      </c>
      <c r="C1114" t="s">
        <v>3954</v>
      </c>
      <c r="D1114" t="s">
        <v>3955</v>
      </c>
      <c r="E1114" t="s">
        <v>3957</v>
      </c>
    </row>
    <row r="1115" spans="1:5">
      <c r="A1115" t="s">
        <v>7031</v>
      </c>
      <c r="B1115" t="s">
        <v>5893</v>
      </c>
      <c r="C1115" t="s">
        <v>2476</v>
      </c>
      <c r="D1115" t="s">
        <v>3955</v>
      </c>
      <c r="E1115" t="s">
        <v>3958</v>
      </c>
    </row>
    <row r="1116" spans="1:5">
      <c r="A1116" t="s">
        <v>7032</v>
      </c>
      <c r="B1116" t="s">
        <v>5894</v>
      </c>
      <c r="C1116" t="s">
        <v>3960</v>
      </c>
      <c r="D1116" t="s">
        <v>3955</v>
      </c>
      <c r="E1116" t="s">
        <v>3962</v>
      </c>
    </row>
    <row r="1117" spans="1:5">
      <c r="A1117" t="s">
        <v>7033</v>
      </c>
      <c r="B1117" t="s">
        <v>5895</v>
      </c>
      <c r="C1117" t="s">
        <v>3964</v>
      </c>
      <c r="D1117" t="s">
        <v>3955</v>
      </c>
      <c r="E1117" t="s">
        <v>3966</v>
      </c>
    </row>
    <row r="1118" spans="1:5">
      <c r="A1118" t="s">
        <v>7034</v>
      </c>
      <c r="B1118" t="s">
        <v>5896</v>
      </c>
      <c r="C1118" t="s">
        <v>3968</v>
      </c>
      <c r="D1118" t="s">
        <v>3955</v>
      </c>
      <c r="E1118" t="s">
        <v>1483</v>
      </c>
    </row>
    <row r="1119" spans="1:5">
      <c r="A1119" t="s">
        <v>6717</v>
      </c>
      <c r="B1119" t="s">
        <v>2069</v>
      </c>
      <c r="C1119" t="s">
        <v>518</v>
      </c>
      <c r="D1119" t="s">
        <v>3955</v>
      </c>
      <c r="E1119" t="s">
        <v>3760</v>
      </c>
    </row>
    <row r="1120" spans="1:5">
      <c r="A1120" t="s">
        <v>7035</v>
      </c>
      <c r="B1120" t="s">
        <v>5898</v>
      </c>
      <c r="C1120" t="s">
        <v>590</v>
      </c>
      <c r="D1120" t="s">
        <v>3955</v>
      </c>
      <c r="E1120" t="s">
        <v>3092</v>
      </c>
    </row>
    <row r="1121" spans="1:5">
      <c r="A1121" t="s">
        <v>181</v>
      </c>
      <c r="B1121" t="s">
        <v>417</v>
      </c>
      <c r="C1121" t="s">
        <v>2829</v>
      </c>
      <c r="D1121" t="s">
        <v>3955</v>
      </c>
      <c r="E1121" t="s">
        <v>3969</v>
      </c>
    </row>
    <row r="1122" spans="1:5">
      <c r="A1122" t="s">
        <v>4068</v>
      </c>
      <c r="B1122" t="s">
        <v>5899</v>
      </c>
      <c r="C1122" t="s">
        <v>3972</v>
      </c>
      <c r="D1122" t="s">
        <v>3955</v>
      </c>
      <c r="E1122" t="s">
        <v>29</v>
      </c>
    </row>
    <row r="1123" spans="1:5">
      <c r="A1123" t="s">
        <v>7036</v>
      </c>
      <c r="B1123" t="s">
        <v>1616</v>
      </c>
      <c r="C1123" t="s">
        <v>936</v>
      </c>
      <c r="D1123" t="s">
        <v>3955</v>
      </c>
      <c r="E1123" t="s">
        <v>3974</v>
      </c>
    </row>
    <row r="1124" spans="1:5">
      <c r="A1124" t="s">
        <v>7037</v>
      </c>
      <c r="B1124" t="s">
        <v>5900</v>
      </c>
      <c r="C1124" t="s">
        <v>3642</v>
      </c>
      <c r="D1124" t="s">
        <v>3955</v>
      </c>
      <c r="E1124" t="s">
        <v>3975</v>
      </c>
    </row>
    <row r="1125" spans="1:5">
      <c r="A1125" t="s">
        <v>7038</v>
      </c>
      <c r="B1125" t="s">
        <v>5903</v>
      </c>
      <c r="C1125" t="s">
        <v>3787</v>
      </c>
      <c r="D1125" t="s">
        <v>3955</v>
      </c>
      <c r="E1125" t="s">
        <v>3978</v>
      </c>
    </row>
    <row r="1126" spans="1:5">
      <c r="A1126" t="s">
        <v>618</v>
      </c>
      <c r="B1126" t="s">
        <v>416</v>
      </c>
      <c r="C1126" t="s">
        <v>3815</v>
      </c>
      <c r="D1126" t="s">
        <v>3955</v>
      </c>
      <c r="E1126" t="s">
        <v>3979</v>
      </c>
    </row>
    <row r="1127" spans="1:5">
      <c r="A1127" t="s">
        <v>7039</v>
      </c>
      <c r="B1127" t="s">
        <v>4820</v>
      </c>
      <c r="C1127" t="s">
        <v>2340</v>
      </c>
      <c r="D1127" t="s">
        <v>3955</v>
      </c>
      <c r="E1127" t="s">
        <v>317</v>
      </c>
    </row>
    <row r="1128" spans="1:5">
      <c r="A1128" t="s">
        <v>7040</v>
      </c>
      <c r="B1128" t="s">
        <v>5905</v>
      </c>
      <c r="C1128" t="s">
        <v>3982</v>
      </c>
      <c r="D1128" t="s">
        <v>3955</v>
      </c>
      <c r="E1128" t="s">
        <v>55</v>
      </c>
    </row>
    <row r="1129" spans="1:5">
      <c r="A1129" t="s">
        <v>7041</v>
      </c>
      <c r="B1129" t="s">
        <v>5907</v>
      </c>
      <c r="C1129" t="s">
        <v>689</v>
      </c>
      <c r="D1129" t="s">
        <v>3955</v>
      </c>
      <c r="E1129" t="s">
        <v>3983</v>
      </c>
    </row>
    <row r="1130" spans="1:5">
      <c r="A1130" t="s">
        <v>2127</v>
      </c>
      <c r="B1130" t="s">
        <v>5908</v>
      </c>
      <c r="C1130" t="s">
        <v>3987</v>
      </c>
      <c r="D1130" t="s">
        <v>3955</v>
      </c>
      <c r="E1130" t="s">
        <v>3989</v>
      </c>
    </row>
    <row r="1131" spans="1:5">
      <c r="A1131" t="s">
        <v>7042</v>
      </c>
      <c r="B1131" t="s">
        <v>1262</v>
      </c>
      <c r="C1131" t="s">
        <v>1657</v>
      </c>
      <c r="D1131" t="s">
        <v>3955</v>
      </c>
      <c r="E1131" t="s">
        <v>1137</v>
      </c>
    </row>
    <row r="1132" spans="1:5">
      <c r="A1132" t="s">
        <v>7043</v>
      </c>
      <c r="B1132" t="s">
        <v>5168</v>
      </c>
      <c r="C1132" t="s">
        <v>3470</v>
      </c>
      <c r="D1132" t="s">
        <v>3955</v>
      </c>
      <c r="E1132" t="s">
        <v>3859</v>
      </c>
    </row>
    <row r="1133" spans="1:5">
      <c r="A1133" t="s">
        <v>7044</v>
      </c>
      <c r="B1133" t="s">
        <v>5910</v>
      </c>
      <c r="C1133" t="s">
        <v>3990</v>
      </c>
      <c r="D1133" t="s">
        <v>3955</v>
      </c>
      <c r="E1133" t="s">
        <v>3992</v>
      </c>
    </row>
    <row r="1134" spans="1:5">
      <c r="A1134" t="s">
        <v>602</v>
      </c>
      <c r="B1134" t="s">
        <v>5912</v>
      </c>
      <c r="C1134" t="s">
        <v>3994</v>
      </c>
      <c r="D1134" t="s">
        <v>3955</v>
      </c>
      <c r="E1134" t="s">
        <v>3996</v>
      </c>
    </row>
    <row r="1135" spans="1:5">
      <c r="A1135" t="s">
        <v>7045</v>
      </c>
      <c r="B1135" t="s">
        <v>3725</v>
      </c>
      <c r="C1135" t="s">
        <v>44</v>
      </c>
      <c r="D1135" t="s">
        <v>3955</v>
      </c>
      <c r="E1135" t="s">
        <v>1251</v>
      </c>
    </row>
    <row r="1136" spans="1:5">
      <c r="A1136" t="s">
        <v>5954</v>
      </c>
      <c r="B1136" t="s">
        <v>5914</v>
      </c>
      <c r="C1136" t="s">
        <v>1721</v>
      </c>
      <c r="D1136" t="s">
        <v>3955</v>
      </c>
      <c r="E1136" t="s">
        <v>621</v>
      </c>
    </row>
    <row r="1137" spans="1:5">
      <c r="A1137" t="s">
        <v>7047</v>
      </c>
      <c r="B1137" t="s">
        <v>2691</v>
      </c>
      <c r="C1137" t="s">
        <v>3997</v>
      </c>
      <c r="D1137" t="s">
        <v>3955</v>
      </c>
      <c r="E1137" t="s">
        <v>711</v>
      </c>
    </row>
    <row r="1138" spans="1:5">
      <c r="A1138" t="s">
        <v>5562</v>
      </c>
      <c r="B1138" t="s">
        <v>5043</v>
      </c>
      <c r="C1138" t="s">
        <v>3998</v>
      </c>
      <c r="D1138" t="s">
        <v>3955</v>
      </c>
      <c r="E1138" t="s">
        <v>2528</v>
      </c>
    </row>
    <row r="1139" spans="1:5">
      <c r="A1139" t="s">
        <v>4145</v>
      </c>
      <c r="B1139" t="s">
        <v>385</v>
      </c>
      <c r="C1139" t="s">
        <v>4001</v>
      </c>
      <c r="D1139" t="s">
        <v>3955</v>
      </c>
      <c r="E1139" t="s">
        <v>4003</v>
      </c>
    </row>
    <row r="1140" spans="1:5">
      <c r="A1140" t="s">
        <v>4004</v>
      </c>
      <c r="B1140" t="s">
        <v>2693</v>
      </c>
      <c r="C1140" t="s">
        <v>3270</v>
      </c>
      <c r="D1140" t="s">
        <v>4004</v>
      </c>
    </row>
    <row r="1141" spans="1:5">
      <c r="A1141" t="s">
        <v>1885</v>
      </c>
      <c r="B1141" t="s">
        <v>2075</v>
      </c>
      <c r="C1141" t="s">
        <v>2357</v>
      </c>
      <c r="D1141" t="s">
        <v>4004</v>
      </c>
      <c r="E1141" t="s">
        <v>607</v>
      </c>
    </row>
    <row r="1142" spans="1:5">
      <c r="A1142" t="s">
        <v>1211</v>
      </c>
      <c r="B1142" t="s">
        <v>5916</v>
      </c>
      <c r="C1142" t="s">
        <v>4005</v>
      </c>
      <c r="D1142" t="s">
        <v>4004</v>
      </c>
      <c r="E1142" t="s">
        <v>4007</v>
      </c>
    </row>
    <row r="1143" spans="1:5">
      <c r="A1143" t="s">
        <v>6511</v>
      </c>
      <c r="B1143" t="s">
        <v>1992</v>
      </c>
      <c r="C1143" t="s">
        <v>4008</v>
      </c>
      <c r="D1143" t="s">
        <v>4004</v>
      </c>
      <c r="E1143" t="s">
        <v>4014</v>
      </c>
    </row>
    <row r="1144" spans="1:5">
      <c r="A1144" t="s">
        <v>2926</v>
      </c>
      <c r="B1144" t="s">
        <v>5918</v>
      </c>
      <c r="C1144" t="s">
        <v>4017</v>
      </c>
      <c r="D1144" t="s">
        <v>4004</v>
      </c>
      <c r="E1144" t="s">
        <v>1689</v>
      </c>
    </row>
    <row r="1145" spans="1:5">
      <c r="A1145" t="s">
        <v>5917</v>
      </c>
      <c r="B1145" t="s">
        <v>5919</v>
      </c>
      <c r="C1145" t="s">
        <v>413</v>
      </c>
      <c r="D1145" t="s">
        <v>4004</v>
      </c>
      <c r="E1145" t="s">
        <v>2077</v>
      </c>
    </row>
    <row r="1146" spans="1:5">
      <c r="A1146" t="s">
        <v>4955</v>
      </c>
      <c r="B1146" t="s">
        <v>4329</v>
      </c>
      <c r="C1146" t="s">
        <v>3249</v>
      </c>
      <c r="D1146" t="s">
        <v>4004</v>
      </c>
      <c r="E1146" t="s">
        <v>4018</v>
      </c>
    </row>
    <row r="1147" spans="1:5">
      <c r="A1147" t="s">
        <v>4641</v>
      </c>
      <c r="B1147" t="s">
        <v>5920</v>
      </c>
      <c r="C1147" t="s">
        <v>4020</v>
      </c>
      <c r="D1147" t="s">
        <v>4004</v>
      </c>
      <c r="E1147" t="s">
        <v>1573</v>
      </c>
    </row>
    <row r="1148" spans="1:5">
      <c r="A1148" t="s">
        <v>7049</v>
      </c>
      <c r="B1148" t="s">
        <v>5921</v>
      </c>
      <c r="C1148" t="s">
        <v>1052</v>
      </c>
      <c r="D1148" t="s">
        <v>4004</v>
      </c>
      <c r="E1148" t="s">
        <v>1727</v>
      </c>
    </row>
    <row r="1149" spans="1:5">
      <c r="A1149" t="s">
        <v>140</v>
      </c>
      <c r="B1149" t="s">
        <v>5922</v>
      </c>
      <c r="C1149" t="s">
        <v>70</v>
      </c>
      <c r="D1149" t="s">
        <v>4004</v>
      </c>
      <c r="E1149" t="s">
        <v>2531</v>
      </c>
    </row>
    <row r="1150" spans="1:5">
      <c r="A1150" t="s">
        <v>5310</v>
      </c>
      <c r="B1150" t="s">
        <v>5924</v>
      </c>
      <c r="C1150" t="s">
        <v>1311</v>
      </c>
      <c r="D1150" t="s">
        <v>4004</v>
      </c>
      <c r="E1150" t="s">
        <v>685</v>
      </c>
    </row>
    <row r="1151" spans="1:5">
      <c r="A1151" t="s">
        <v>3253</v>
      </c>
      <c r="B1151" t="s">
        <v>5925</v>
      </c>
      <c r="C1151" t="s">
        <v>3259</v>
      </c>
      <c r="D1151" t="s">
        <v>4004</v>
      </c>
      <c r="E1151" t="s">
        <v>4022</v>
      </c>
    </row>
    <row r="1152" spans="1:5">
      <c r="A1152" t="s">
        <v>7051</v>
      </c>
      <c r="B1152" t="s">
        <v>5926</v>
      </c>
      <c r="C1152" t="s">
        <v>2619</v>
      </c>
      <c r="D1152" t="s">
        <v>4004</v>
      </c>
      <c r="E1152" t="s">
        <v>4024</v>
      </c>
    </row>
    <row r="1153" spans="1:5">
      <c r="A1153" t="s">
        <v>7054</v>
      </c>
      <c r="B1153" t="s">
        <v>5927</v>
      </c>
      <c r="C1153" t="s">
        <v>4025</v>
      </c>
      <c r="D1153" t="s">
        <v>4004</v>
      </c>
      <c r="E1153" t="s">
        <v>4028</v>
      </c>
    </row>
    <row r="1154" spans="1:5">
      <c r="A1154" t="s">
        <v>7057</v>
      </c>
      <c r="B1154" t="s">
        <v>5928</v>
      </c>
      <c r="C1154" t="s">
        <v>4029</v>
      </c>
      <c r="D1154" t="s">
        <v>4004</v>
      </c>
      <c r="E1154" t="s">
        <v>4032</v>
      </c>
    </row>
    <row r="1155" spans="1:5">
      <c r="A1155" t="s">
        <v>7059</v>
      </c>
      <c r="B1155" t="s">
        <v>1380</v>
      </c>
      <c r="C1155" t="s">
        <v>3200</v>
      </c>
      <c r="D1155" t="s">
        <v>4004</v>
      </c>
      <c r="E1155" t="s">
        <v>3179</v>
      </c>
    </row>
    <row r="1156" spans="1:5">
      <c r="A1156" t="s">
        <v>3339</v>
      </c>
      <c r="B1156" t="s">
        <v>5929</v>
      </c>
      <c r="C1156" t="s">
        <v>4033</v>
      </c>
      <c r="D1156" t="s">
        <v>4004</v>
      </c>
      <c r="E1156" t="s">
        <v>4034</v>
      </c>
    </row>
    <row r="1157" spans="1:5">
      <c r="A1157" t="s">
        <v>7048</v>
      </c>
      <c r="B1157" t="s">
        <v>3355</v>
      </c>
      <c r="C1157" t="s">
        <v>2623</v>
      </c>
      <c r="D1157" t="s">
        <v>4004</v>
      </c>
      <c r="E1157" t="s">
        <v>4036</v>
      </c>
    </row>
    <row r="1158" spans="1:5">
      <c r="A1158" t="s">
        <v>3857</v>
      </c>
      <c r="B1158" t="s">
        <v>2314</v>
      </c>
      <c r="C1158" t="s">
        <v>2807</v>
      </c>
      <c r="D1158" t="s">
        <v>4004</v>
      </c>
      <c r="E1158" t="s">
        <v>4039</v>
      </c>
    </row>
    <row r="1159" spans="1:5">
      <c r="A1159" t="s">
        <v>7060</v>
      </c>
      <c r="B1159" t="s">
        <v>5930</v>
      </c>
      <c r="C1159" t="s">
        <v>2062</v>
      </c>
      <c r="D1159" t="s">
        <v>4004</v>
      </c>
      <c r="E1159" t="s">
        <v>4040</v>
      </c>
    </row>
    <row r="1160" spans="1:5">
      <c r="A1160" t="s">
        <v>2048</v>
      </c>
      <c r="B1160" t="s">
        <v>5933</v>
      </c>
      <c r="C1160" t="s">
        <v>2768</v>
      </c>
      <c r="D1160" t="s">
        <v>4004</v>
      </c>
      <c r="E1160" t="s">
        <v>4041</v>
      </c>
    </row>
    <row r="1161" spans="1:5">
      <c r="A1161" t="s">
        <v>7061</v>
      </c>
      <c r="B1161" t="s">
        <v>4800</v>
      </c>
      <c r="C1161" t="s">
        <v>4044</v>
      </c>
      <c r="D1161" t="s">
        <v>4004</v>
      </c>
      <c r="E1161" t="s">
        <v>4048</v>
      </c>
    </row>
    <row r="1162" spans="1:5">
      <c r="A1162" t="s">
        <v>7062</v>
      </c>
      <c r="B1162" t="s">
        <v>5305</v>
      </c>
      <c r="C1162" t="s">
        <v>4049</v>
      </c>
      <c r="D1162" t="s">
        <v>4004</v>
      </c>
      <c r="E1162" t="s">
        <v>2292</v>
      </c>
    </row>
    <row r="1163" spans="1:5">
      <c r="A1163" t="s">
        <v>114</v>
      </c>
      <c r="B1163" t="s">
        <v>5934</v>
      </c>
      <c r="C1163" t="s">
        <v>4053</v>
      </c>
      <c r="D1163" t="s">
        <v>4004</v>
      </c>
      <c r="E1163" t="s">
        <v>4056</v>
      </c>
    </row>
    <row r="1164" spans="1:5">
      <c r="A1164" t="s">
        <v>6060</v>
      </c>
      <c r="B1164" t="s">
        <v>5935</v>
      </c>
      <c r="C1164" t="s">
        <v>4059</v>
      </c>
      <c r="D1164" t="s">
        <v>4004</v>
      </c>
      <c r="E1164" t="s">
        <v>4062</v>
      </c>
    </row>
    <row r="1165" spans="1:5">
      <c r="A1165" t="s">
        <v>4617</v>
      </c>
      <c r="B1165" t="s">
        <v>3844</v>
      </c>
      <c r="C1165" t="s">
        <v>4064</v>
      </c>
      <c r="D1165" t="s">
        <v>4004</v>
      </c>
      <c r="E1165" t="s">
        <v>4067</v>
      </c>
    </row>
    <row r="1166" spans="1:5">
      <c r="A1166" t="s">
        <v>7056</v>
      </c>
      <c r="B1166" t="s">
        <v>5937</v>
      </c>
      <c r="C1166" t="s">
        <v>4069</v>
      </c>
      <c r="D1166" t="s">
        <v>4004</v>
      </c>
      <c r="E1166" t="s">
        <v>4070</v>
      </c>
    </row>
    <row r="1167" spans="1:5">
      <c r="A1167" t="s">
        <v>4534</v>
      </c>
      <c r="B1167" t="s">
        <v>5938</v>
      </c>
      <c r="C1167" t="s">
        <v>2997</v>
      </c>
      <c r="D1167" t="s">
        <v>4004</v>
      </c>
      <c r="E1167" t="s">
        <v>4071</v>
      </c>
    </row>
    <row r="1168" spans="1:5">
      <c r="A1168" t="s">
        <v>7063</v>
      </c>
      <c r="B1168" t="s">
        <v>5941</v>
      </c>
      <c r="C1168" t="s">
        <v>180</v>
      </c>
      <c r="D1168" t="s">
        <v>4004</v>
      </c>
      <c r="E1168" t="s">
        <v>4072</v>
      </c>
    </row>
    <row r="1169" spans="1:5">
      <c r="A1169" t="s">
        <v>7064</v>
      </c>
      <c r="B1169" t="s">
        <v>5942</v>
      </c>
      <c r="C1169" t="s">
        <v>3080</v>
      </c>
      <c r="D1169" t="s">
        <v>4004</v>
      </c>
      <c r="E1169" t="s">
        <v>4073</v>
      </c>
    </row>
    <row r="1170" spans="1:5">
      <c r="A1170" t="s">
        <v>7066</v>
      </c>
      <c r="B1170" t="s">
        <v>1535</v>
      </c>
      <c r="C1170" t="s">
        <v>2452</v>
      </c>
      <c r="D1170" t="s">
        <v>4004</v>
      </c>
      <c r="E1170" t="s">
        <v>4074</v>
      </c>
    </row>
    <row r="1171" spans="1:5">
      <c r="A1171" t="s">
        <v>1966</v>
      </c>
      <c r="B1171" t="s">
        <v>5943</v>
      </c>
      <c r="C1171" t="s">
        <v>4075</v>
      </c>
      <c r="D1171" t="s">
        <v>4004</v>
      </c>
      <c r="E1171" t="s">
        <v>2453</v>
      </c>
    </row>
    <row r="1172" spans="1:5">
      <c r="A1172" t="s">
        <v>3511</v>
      </c>
      <c r="B1172" t="s">
        <v>5944</v>
      </c>
      <c r="C1172" t="s">
        <v>4077</v>
      </c>
      <c r="D1172" t="s">
        <v>4004</v>
      </c>
      <c r="E1172" t="s">
        <v>3929</v>
      </c>
    </row>
    <row r="1173" spans="1:5">
      <c r="A1173" t="s">
        <v>6229</v>
      </c>
      <c r="B1173" t="s">
        <v>5945</v>
      </c>
      <c r="C1173" t="s">
        <v>4078</v>
      </c>
      <c r="D1173" t="s">
        <v>4004</v>
      </c>
      <c r="E1173" t="s">
        <v>4079</v>
      </c>
    </row>
    <row r="1174" spans="1:5">
      <c r="A1174" t="s">
        <v>6234</v>
      </c>
      <c r="B1174" t="s">
        <v>5946</v>
      </c>
      <c r="C1174" t="s">
        <v>3001</v>
      </c>
      <c r="D1174" t="s">
        <v>4004</v>
      </c>
      <c r="E1174" t="s">
        <v>4081</v>
      </c>
    </row>
    <row r="1175" spans="1:5">
      <c r="A1175" t="s">
        <v>7067</v>
      </c>
      <c r="B1175" t="s">
        <v>5948</v>
      </c>
      <c r="C1175" t="s">
        <v>3758</v>
      </c>
      <c r="D1175" t="s">
        <v>4004</v>
      </c>
      <c r="E1175" t="s">
        <v>4082</v>
      </c>
    </row>
    <row r="1176" spans="1:5">
      <c r="A1176" t="s">
        <v>7068</v>
      </c>
      <c r="B1176" t="s">
        <v>5913</v>
      </c>
      <c r="C1176" t="s">
        <v>4085</v>
      </c>
      <c r="D1176" t="s">
        <v>4004</v>
      </c>
      <c r="E1176" t="s">
        <v>4087</v>
      </c>
    </row>
    <row r="1177" spans="1:5">
      <c r="A1177" t="s">
        <v>7069</v>
      </c>
      <c r="B1177" t="s">
        <v>5949</v>
      </c>
      <c r="C1177" t="s">
        <v>1269</v>
      </c>
      <c r="D1177" t="s">
        <v>4004</v>
      </c>
      <c r="E1177" t="s">
        <v>4089</v>
      </c>
    </row>
    <row r="1178" spans="1:5">
      <c r="A1178" t="s">
        <v>3382</v>
      </c>
      <c r="B1178" t="s">
        <v>1025</v>
      </c>
      <c r="C1178" t="s">
        <v>4090</v>
      </c>
      <c r="D1178" t="s">
        <v>4004</v>
      </c>
      <c r="E1178" t="s">
        <v>3168</v>
      </c>
    </row>
    <row r="1179" spans="1:5">
      <c r="A1179" t="s">
        <v>5749</v>
      </c>
      <c r="B1179" t="s">
        <v>5950</v>
      </c>
      <c r="C1179" t="s">
        <v>4091</v>
      </c>
      <c r="D1179" t="s">
        <v>4004</v>
      </c>
      <c r="E1179" t="s">
        <v>122</v>
      </c>
    </row>
    <row r="1180" spans="1:5">
      <c r="A1180" t="s">
        <v>4589</v>
      </c>
      <c r="B1180" t="s">
        <v>4968</v>
      </c>
      <c r="C1180" t="s">
        <v>1454</v>
      </c>
      <c r="D1180" t="s">
        <v>4004</v>
      </c>
      <c r="E1180" t="s">
        <v>1776</v>
      </c>
    </row>
    <row r="1181" spans="1:5">
      <c r="A1181" t="s">
        <v>255</v>
      </c>
      <c r="B1181" t="s">
        <v>5951</v>
      </c>
      <c r="C1181" t="s">
        <v>4092</v>
      </c>
      <c r="D1181" t="s">
        <v>4004</v>
      </c>
      <c r="E1181" t="s">
        <v>1366</v>
      </c>
    </row>
    <row r="1182" spans="1:5">
      <c r="A1182" t="s">
        <v>7070</v>
      </c>
      <c r="B1182" t="s">
        <v>5952</v>
      </c>
      <c r="C1182" t="s">
        <v>4094</v>
      </c>
      <c r="D1182" t="s">
        <v>4004</v>
      </c>
      <c r="E1182" t="s">
        <v>1078</v>
      </c>
    </row>
    <row r="1183" spans="1:5">
      <c r="A1183" t="s">
        <v>7071</v>
      </c>
      <c r="B1183" t="s">
        <v>5953</v>
      </c>
      <c r="C1183" t="s">
        <v>4095</v>
      </c>
      <c r="D1183" t="s">
        <v>4004</v>
      </c>
      <c r="E1183" t="s">
        <v>223</v>
      </c>
    </row>
    <row r="1184" spans="1:5">
      <c r="A1184" t="s">
        <v>177</v>
      </c>
      <c r="B1184" t="s">
        <v>7405</v>
      </c>
      <c r="C1184" t="s">
        <v>6398</v>
      </c>
      <c r="D1184" t="s">
        <v>177</v>
      </c>
    </row>
    <row r="1185" spans="1:5">
      <c r="A1185" t="s">
        <v>7072</v>
      </c>
      <c r="B1185" t="s">
        <v>5955</v>
      </c>
      <c r="C1185" t="s">
        <v>4096</v>
      </c>
      <c r="D1185" t="s">
        <v>177</v>
      </c>
      <c r="E1185" t="s">
        <v>4097</v>
      </c>
    </row>
    <row r="1186" spans="1:5">
      <c r="A1186" t="s">
        <v>6610</v>
      </c>
      <c r="B1186" t="s">
        <v>5956</v>
      </c>
      <c r="C1186" t="s">
        <v>4099</v>
      </c>
      <c r="D1186" t="s">
        <v>177</v>
      </c>
      <c r="E1186" t="s">
        <v>1759</v>
      </c>
    </row>
    <row r="1187" spans="1:5">
      <c r="A1187" t="s">
        <v>5981</v>
      </c>
      <c r="B1187" t="s">
        <v>5957</v>
      </c>
      <c r="C1187" t="s">
        <v>4100</v>
      </c>
      <c r="D1187" t="s">
        <v>177</v>
      </c>
      <c r="E1187" t="s">
        <v>3867</v>
      </c>
    </row>
    <row r="1188" spans="1:5">
      <c r="A1188" t="s">
        <v>3991</v>
      </c>
      <c r="B1188" t="s">
        <v>2555</v>
      </c>
      <c r="C1188" t="s">
        <v>4103</v>
      </c>
      <c r="D1188" t="s">
        <v>177</v>
      </c>
      <c r="E1188" t="s">
        <v>141</v>
      </c>
    </row>
    <row r="1189" spans="1:5">
      <c r="A1189" t="s">
        <v>722</v>
      </c>
      <c r="B1189" t="s">
        <v>5959</v>
      </c>
      <c r="C1189" t="s">
        <v>2813</v>
      </c>
      <c r="D1189" t="s">
        <v>177</v>
      </c>
      <c r="E1189" t="s">
        <v>4106</v>
      </c>
    </row>
    <row r="1190" spans="1:5">
      <c r="A1190" t="s">
        <v>7073</v>
      </c>
      <c r="B1190" t="s">
        <v>5961</v>
      </c>
      <c r="C1190" t="s">
        <v>4109</v>
      </c>
      <c r="D1190" t="s">
        <v>177</v>
      </c>
      <c r="E1190" t="s">
        <v>1393</v>
      </c>
    </row>
    <row r="1191" spans="1:5">
      <c r="A1191" t="s">
        <v>7074</v>
      </c>
      <c r="B1191" t="s">
        <v>5962</v>
      </c>
      <c r="C1191" t="s">
        <v>2376</v>
      </c>
      <c r="D1191" t="s">
        <v>177</v>
      </c>
      <c r="E1191" t="s">
        <v>4112</v>
      </c>
    </row>
    <row r="1192" spans="1:5">
      <c r="A1192" t="s">
        <v>7075</v>
      </c>
      <c r="B1192" t="s">
        <v>5963</v>
      </c>
      <c r="C1192" t="s">
        <v>4114</v>
      </c>
      <c r="D1192" t="s">
        <v>177</v>
      </c>
      <c r="E1192" t="s">
        <v>4117</v>
      </c>
    </row>
    <row r="1193" spans="1:5">
      <c r="A1193" t="s">
        <v>3119</v>
      </c>
      <c r="B1193" t="s">
        <v>5964</v>
      </c>
      <c r="C1193" t="s">
        <v>4118</v>
      </c>
      <c r="D1193" t="s">
        <v>177</v>
      </c>
      <c r="E1193" t="s">
        <v>932</v>
      </c>
    </row>
    <row r="1194" spans="1:5">
      <c r="A1194" t="s">
        <v>1030</v>
      </c>
      <c r="B1194" t="s">
        <v>5965</v>
      </c>
      <c r="C1194" t="s">
        <v>3633</v>
      </c>
      <c r="D1194" t="s">
        <v>177</v>
      </c>
      <c r="E1194" t="s">
        <v>4120</v>
      </c>
    </row>
    <row r="1195" spans="1:5">
      <c r="A1195" t="s">
        <v>5074</v>
      </c>
      <c r="B1195" t="s">
        <v>1994</v>
      </c>
      <c r="C1195" t="s">
        <v>4121</v>
      </c>
      <c r="D1195" t="s">
        <v>177</v>
      </c>
      <c r="E1195" t="s">
        <v>235</v>
      </c>
    </row>
    <row r="1196" spans="1:5">
      <c r="A1196" t="s">
        <v>7076</v>
      </c>
      <c r="B1196" t="s">
        <v>5966</v>
      </c>
      <c r="C1196" t="s">
        <v>4122</v>
      </c>
      <c r="D1196" t="s">
        <v>177</v>
      </c>
      <c r="E1196" t="s">
        <v>4124</v>
      </c>
    </row>
    <row r="1197" spans="1:5">
      <c r="A1197" t="s">
        <v>2860</v>
      </c>
      <c r="B1197" t="s">
        <v>5967</v>
      </c>
      <c r="C1197" t="s">
        <v>4125</v>
      </c>
      <c r="D1197" t="s">
        <v>177</v>
      </c>
      <c r="E1197" t="s">
        <v>1080</v>
      </c>
    </row>
    <row r="1198" spans="1:5">
      <c r="A1198" t="s">
        <v>7077</v>
      </c>
      <c r="B1198" t="s">
        <v>5968</v>
      </c>
      <c r="C1198" t="s">
        <v>4127</v>
      </c>
      <c r="D1198" t="s">
        <v>177</v>
      </c>
      <c r="E1198" t="s">
        <v>4128</v>
      </c>
    </row>
    <row r="1199" spans="1:5">
      <c r="A1199" t="s">
        <v>7078</v>
      </c>
      <c r="B1199" t="s">
        <v>893</v>
      </c>
      <c r="C1199" t="s">
        <v>4132</v>
      </c>
      <c r="D1199" t="s">
        <v>177</v>
      </c>
      <c r="E1199" t="s">
        <v>2521</v>
      </c>
    </row>
    <row r="1200" spans="1:5">
      <c r="A1200" t="s">
        <v>7079</v>
      </c>
      <c r="B1200" t="s">
        <v>5969</v>
      </c>
      <c r="C1200" t="s">
        <v>4133</v>
      </c>
      <c r="D1200" t="s">
        <v>177</v>
      </c>
      <c r="E1200" t="s">
        <v>4135</v>
      </c>
    </row>
    <row r="1201" spans="1:5">
      <c r="A1201" t="s">
        <v>6700</v>
      </c>
      <c r="B1201" t="s">
        <v>2750</v>
      </c>
      <c r="C1201" t="s">
        <v>4136</v>
      </c>
      <c r="D1201" t="s">
        <v>177</v>
      </c>
      <c r="E1201" t="s">
        <v>4138</v>
      </c>
    </row>
    <row r="1202" spans="1:5">
      <c r="A1202" t="s">
        <v>7080</v>
      </c>
      <c r="B1202" t="s">
        <v>729</v>
      </c>
      <c r="C1202" t="s">
        <v>3303</v>
      </c>
      <c r="D1202" t="s">
        <v>177</v>
      </c>
      <c r="E1202" t="s">
        <v>4139</v>
      </c>
    </row>
    <row r="1203" spans="1:5">
      <c r="A1203" t="s">
        <v>2657</v>
      </c>
      <c r="B1203" t="s">
        <v>3674</v>
      </c>
      <c r="C1203" t="s">
        <v>2495</v>
      </c>
      <c r="D1203" t="s">
        <v>177</v>
      </c>
      <c r="E1203" t="s">
        <v>4140</v>
      </c>
    </row>
    <row r="1204" spans="1:5">
      <c r="A1204" t="s">
        <v>7081</v>
      </c>
      <c r="B1204" t="s">
        <v>2063</v>
      </c>
      <c r="C1204" t="s">
        <v>4143</v>
      </c>
      <c r="D1204" t="s">
        <v>177</v>
      </c>
      <c r="E1204" t="s">
        <v>4144</v>
      </c>
    </row>
    <row r="1205" spans="1:5">
      <c r="A1205" t="s">
        <v>7082</v>
      </c>
      <c r="B1205" t="s">
        <v>3041</v>
      </c>
      <c r="C1205" t="s">
        <v>4148</v>
      </c>
      <c r="D1205" t="s">
        <v>177</v>
      </c>
      <c r="E1205" t="s">
        <v>6399</v>
      </c>
    </row>
    <row r="1206" spans="1:5">
      <c r="A1206" t="s">
        <v>7083</v>
      </c>
      <c r="B1206" t="s">
        <v>5973</v>
      </c>
      <c r="C1206" t="s">
        <v>4149</v>
      </c>
      <c r="D1206" t="s">
        <v>177</v>
      </c>
      <c r="E1206" t="s">
        <v>3006</v>
      </c>
    </row>
    <row r="1207" spans="1:5">
      <c r="A1207" t="s">
        <v>7085</v>
      </c>
      <c r="B1207" t="s">
        <v>5974</v>
      </c>
      <c r="C1207" t="s">
        <v>917</v>
      </c>
      <c r="D1207" t="s">
        <v>177</v>
      </c>
      <c r="E1207" t="s">
        <v>4151</v>
      </c>
    </row>
    <row r="1208" spans="1:5">
      <c r="A1208" t="s">
        <v>7086</v>
      </c>
      <c r="B1208" t="s">
        <v>4714</v>
      </c>
      <c r="C1208" t="s">
        <v>1968</v>
      </c>
      <c r="D1208" t="s">
        <v>177</v>
      </c>
      <c r="E1208" t="s">
        <v>4152</v>
      </c>
    </row>
    <row r="1209" spans="1:5">
      <c r="A1209" t="s">
        <v>7087</v>
      </c>
      <c r="B1209" t="s">
        <v>5976</v>
      </c>
      <c r="C1209" t="s">
        <v>3059</v>
      </c>
      <c r="D1209" t="s">
        <v>177</v>
      </c>
      <c r="E1209" t="s">
        <v>701</v>
      </c>
    </row>
    <row r="1210" spans="1:5">
      <c r="A1210" t="s">
        <v>5441</v>
      </c>
      <c r="B1210" t="s">
        <v>5978</v>
      </c>
      <c r="C1210" t="s">
        <v>4153</v>
      </c>
      <c r="D1210" t="s">
        <v>177</v>
      </c>
      <c r="E1210" t="s">
        <v>391</v>
      </c>
    </row>
    <row r="1211" spans="1:5">
      <c r="A1211" t="s">
        <v>7088</v>
      </c>
      <c r="B1211" t="s">
        <v>974</v>
      </c>
      <c r="C1211" t="s">
        <v>3105</v>
      </c>
      <c r="D1211" t="s">
        <v>177</v>
      </c>
      <c r="E1211" t="s">
        <v>4155</v>
      </c>
    </row>
    <row r="1212" spans="1:5">
      <c r="A1212" t="s">
        <v>7089</v>
      </c>
      <c r="B1212" t="s">
        <v>5972</v>
      </c>
      <c r="C1212" t="s">
        <v>4156</v>
      </c>
      <c r="D1212" t="s">
        <v>177</v>
      </c>
      <c r="E1212" t="s">
        <v>4160</v>
      </c>
    </row>
    <row r="1213" spans="1:5">
      <c r="A1213" t="s">
        <v>754</v>
      </c>
      <c r="B1213" t="s">
        <v>3749</v>
      </c>
      <c r="C1213" t="s">
        <v>4162</v>
      </c>
      <c r="D1213" t="s">
        <v>177</v>
      </c>
      <c r="E1213" t="s">
        <v>4165</v>
      </c>
    </row>
    <row r="1214" spans="1:5">
      <c r="A1214" t="s">
        <v>7090</v>
      </c>
      <c r="B1214" t="s">
        <v>5979</v>
      </c>
      <c r="C1214" t="s">
        <v>2866</v>
      </c>
      <c r="D1214" t="s">
        <v>177</v>
      </c>
      <c r="E1214" t="s">
        <v>2256</v>
      </c>
    </row>
    <row r="1215" spans="1:5">
      <c r="A1215" t="s">
        <v>4297</v>
      </c>
      <c r="B1215" t="s">
        <v>5980</v>
      </c>
      <c r="C1215" t="s">
        <v>2544</v>
      </c>
      <c r="D1215" t="s">
        <v>177</v>
      </c>
      <c r="E1215" t="s">
        <v>4166</v>
      </c>
    </row>
    <row r="1216" spans="1:5">
      <c r="A1216" t="s">
        <v>4387</v>
      </c>
      <c r="B1216" t="s">
        <v>3188</v>
      </c>
      <c r="C1216" t="s">
        <v>4169</v>
      </c>
      <c r="D1216" t="s">
        <v>177</v>
      </c>
      <c r="E1216" t="s">
        <v>3701</v>
      </c>
    </row>
    <row r="1217" spans="1:5">
      <c r="A1217" t="s">
        <v>7091</v>
      </c>
      <c r="B1217" t="s">
        <v>380</v>
      </c>
      <c r="C1217" t="s">
        <v>4172</v>
      </c>
      <c r="D1217" t="s">
        <v>177</v>
      </c>
      <c r="E1217" t="s">
        <v>4176</v>
      </c>
    </row>
    <row r="1218" spans="1:5">
      <c r="A1218" t="s">
        <v>1164</v>
      </c>
      <c r="B1218" t="s">
        <v>4170</v>
      </c>
      <c r="C1218" t="s">
        <v>4179</v>
      </c>
      <c r="D1218" t="s">
        <v>177</v>
      </c>
      <c r="E1218" t="s">
        <v>4180</v>
      </c>
    </row>
    <row r="1219" spans="1:5">
      <c r="A1219" t="s">
        <v>5379</v>
      </c>
      <c r="B1219" t="s">
        <v>4110</v>
      </c>
      <c r="C1219" t="s">
        <v>157</v>
      </c>
      <c r="D1219" t="s">
        <v>177</v>
      </c>
      <c r="E1219" t="s">
        <v>4181</v>
      </c>
    </row>
    <row r="1220" spans="1:5">
      <c r="A1220" t="s">
        <v>1685</v>
      </c>
      <c r="B1220" t="s">
        <v>3354</v>
      </c>
      <c r="C1220" t="s">
        <v>4182</v>
      </c>
      <c r="D1220" t="s">
        <v>177</v>
      </c>
      <c r="E1220" t="s">
        <v>480</v>
      </c>
    </row>
    <row r="1221" spans="1:5">
      <c r="A1221" t="s">
        <v>7092</v>
      </c>
      <c r="B1221" t="s">
        <v>2778</v>
      </c>
      <c r="C1221" t="s">
        <v>6400</v>
      </c>
      <c r="D1221" t="s">
        <v>177</v>
      </c>
      <c r="E1221" t="s">
        <v>1366</v>
      </c>
    </row>
    <row r="1222" spans="1:5">
      <c r="A1222" t="s">
        <v>7093</v>
      </c>
      <c r="B1222" t="s">
        <v>3068</v>
      </c>
      <c r="C1222" t="s">
        <v>4185</v>
      </c>
      <c r="D1222" t="s">
        <v>177</v>
      </c>
      <c r="E1222" t="s">
        <v>4186</v>
      </c>
    </row>
    <row r="1223" spans="1:5">
      <c r="A1223" t="s">
        <v>7095</v>
      </c>
      <c r="B1223" t="s">
        <v>5982</v>
      </c>
      <c r="C1223" t="s">
        <v>4188</v>
      </c>
      <c r="D1223" t="s">
        <v>177</v>
      </c>
      <c r="E1223" t="s">
        <v>3789</v>
      </c>
    </row>
    <row r="1224" spans="1:5">
      <c r="A1224" t="s">
        <v>7096</v>
      </c>
      <c r="B1224" t="s">
        <v>5983</v>
      </c>
      <c r="C1224" t="s">
        <v>4190</v>
      </c>
      <c r="D1224" t="s">
        <v>177</v>
      </c>
      <c r="E1224" t="s">
        <v>4192</v>
      </c>
    </row>
    <row r="1225" spans="1:5">
      <c r="A1225" t="s">
        <v>3019</v>
      </c>
      <c r="B1225" t="s">
        <v>5984</v>
      </c>
      <c r="C1225" t="s">
        <v>4194</v>
      </c>
      <c r="D1225" t="s">
        <v>177</v>
      </c>
      <c r="E1225" t="s">
        <v>228</v>
      </c>
    </row>
    <row r="1226" spans="1:5">
      <c r="A1226" t="s">
        <v>4200</v>
      </c>
      <c r="B1226" t="s">
        <v>4667</v>
      </c>
      <c r="C1226" t="s">
        <v>1957</v>
      </c>
      <c r="D1226" t="s">
        <v>4200</v>
      </c>
    </row>
    <row r="1227" spans="1:5">
      <c r="A1227" t="s">
        <v>2185</v>
      </c>
      <c r="B1227" t="s">
        <v>4773</v>
      </c>
      <c r="C1227" t="s">
        <v>4198</v>
      </c>
      <c r="D1227" t="s">
        <v>4200</v>
      </c>
      <c r="E1227" t="s">
        <v>1674</v>
      </c>
    </row>
    <row r="1228" spans="1:5">
      <c r="A1228" t="s">
        <v>4860</v>
      </c>
      <c r="B1228" t="s">
        <v>412</v>
      </c>
      <c r="C1228" t="s">
        <v>4203</v>
      </c>
      <c r="D1228" t="s">
        <v>4200</v>
      </c>
      <c r="E1228" t="s">
        <v>2000</v>
      </c>
    </row>
    <row r="1229" spans="1:5">
      <c r="A1229" t="s">
        <v>1733</v>
      </c>
      <c r="B1229" t="s">
        <v>5985</v>
      </c>
      <c r="C1229" t="s">
        <v>4204</v>
      </c>
      <c r="D1229" t="s">
        <v>4200</v>
      </c>
      <c r="E1229" t="s">
        <v>4205</v>
      </c>
    </row>
    <row r="1230" spans="1:5">
      <c r="A1230" t="s">
        <v>5802</v>
      </c>
      <c r="B1230" t="s">
        <v>5987</v>
      </c>
      <c r="C1230" t="s">
        <v>106</v>
      </c>
      <c r="D1230" t="s">
        <v>4200</v>
      </c>
      <c r="E1230" t="s">
        <v>313</v>
      </c>
    </row>
    <row r="1231" spans="1:5">
      <c r="A1231" t="s">
        <v>4315</v>
      </c>
      <c r="B1231" t="s">
        <v>198</v>
      </c>
      <c r="C1231" t="s">
        <v>303</v>
      </c>
      <c r="D1231" t="s">
        <v>4200</v>
      </c>
      <c r="E1231" t="s">
        <v>4208</v>
      </c>
    </row>
    <row r="1232" spans="1:5">
      <c r="A1232" t="s">
        <v>1097</v>
      </c>
      <c r="B1232" t="s">
        <v>2095</v>
      </c>
      <c r="C1232" t="s">
        <v>4211</v>
      </c>
      <c r="D1232" t="s">
        <v>4200</v>
      </c>
      <c r="E1232" t="s">
        <v>4212</v>
      </c>
    </row>
    <row r="1233" spans="1:5">
      <c r="A1233" t="s">
        <v>7097</v>
      </c>
      <c r="B1233" t="s">
        <v>5988</v>
      </c>
      <c r="C1233" t="s">
        <v>4214</v>
      </c>
      <c r="D1233" t="s">
        <v>4200</v>
      </c>
      <c r="E1233" t="s">
        <v>39</v>
      </c>
    </row>
    <row r="1234" spans="1:5">
      <c r="A1234" t="s">
        <v>3631</v>
      </c>
      <c r="B1234" t="s">
        <v>5125</v>
      </c>
      <c r="C1234" t="s">
        <v>4088</v>
      </c>
      <c r="D1234" t="s">
        <v>4200</v>
      </c>
      <c r="E1234" t="s">
        <v>4217</v>
      </c>
    </row>
    <row r="1235" spans="1:5">
      <c r="A1235" t="s">
        <v>4245</v>
      </c>
      <c r="B1235" t="s">
        <v>3818</v>
      </c>
      <c r="C1235" t="s">
        <v>4150</v>
      </c>
      <c r="D1235" t="s">
        <v>4200</v>
      </c>
      <c r="E1235" t="s">
        <v>408</v>
      </c>
    </row>
    <row r="1236" spans="1:5">
      <c r="A1236" t="s">
        <v>7098</v>
      </c>
      <c r="B1236" t="s">
        <v>4225</v>
      </c>
      <c r="C1236" t="s">
        <v>865</v>
      </c>
      <c r="D1236" t="s">
        <v>4200</v>
      </c>
      <c r="E1236" t="s">
        <v>4218</v>
      </c>
    </row>
    <row r="1237" spans="1:5">
      <c r="A1237" t="s">
        <v>6807</v>
      </c>
      <c r="B1237" t="s">
        <v>5989</v>
      </c>
      <c r="C1237" t="s">
        <v>2429</v>
      </c>
      <c r="D1237" t="s">
        <v>4200</v>
      </c>
      <c r="E1237" t="s">
        <v>4221</v>
      </c>
    </row>
    <row r="1238" spans="1:5">
      <c r="A1238" t="s">
        <v>7099</v>
      </c>
      <c r="B1238" t="s">
        <v>5220</v>
      </c>
      <c r="C1238" t="s">
        <v>4222</v>
      </c>
      <c r="D1238" t="s">
        <v>4200</v>
      </c>
      <c r="E1238" t="s">
        <v>2965</v>
      </c>
    </row>
    <row r="1239" spans="1:5">
      <c r="A1239" t="s">
        <v>1749</v>
      </c>
      <c r="B1239" t="s">
        <v>982</v>
      </c>
      <c r="C1239" t="s">
        <v>4223</v>
      </c>
      <c r="D1239" t="s">
        <v>4200</v>
      </c>
      <c r="E1239" t="s">
        <v>4224</v>
      </c>
    </row>
    <row r="1240" spans="1:5">
      <c r="A1240" t="s">
        <v>7100</v>
      </c>
      <c r="B1240" t="s">
        <v>1438</v>
      </c>
      <c r="C1240" t="s">
        <v>4226</v>
      </c>
      <c r="D1240" t="s">
        <v>4200</v>
      </c>
      <c r="E1240" t="s">
        <v>2627</v>
      </c>
    </row>
    <row r="1241" spans="1:5">
      <c r="A1241" t="s">
        <v>3710</v>
      </c>
      <c r="B1241" t="s">
        <v>5990</v>
      </c>
      <c r="C1241" t="s">
        <v>3745</v>
      </c>
      <c r="D1241" t="s">
        <v>4200</v>
      </c>
      <c r="E1241" t="s">
        <v>947</v>
      </c>
    </row>
    <row r="1242" spans="1:5">
      <c r="A1242" t="s">
        <v>7101</v>
      </c>
      <c r="B1242" t="s">
        <v>2006</v>
      </c>
      <c r="C1242" t="s">
        <v>620</v>
      </c>
      <c r="D1242" t="s">
        <v>4200</v>
      </c>
      <c r="E1242" t="s">
        <v>4228</v>
      </c>
    </row>
    <row r="1243" spans="1:5">
      <c r="A1243" t="s">
        <v>7102</v>
      </c>
      <c r="B1243" t="s">
        <v>5991</v>
      </c>
      <c r="C1243" t="s">
        <v>806</v>
      </c>
      <c r="D1243" t="s">
        <v>4200</v>
      </c>
      <c r="E1243" t="s">
        <v>2662</v>
      </c>
    </row>
    <row r="1244" spans="1:5">
      <c r="A1244" t="s">
        <v>370</v>
      </c>
      <c r="B1244" t="s">
        <v>969</v>
      </c>
      <c r="C1244" t="s">
        <v>5745</v>
      </c>
      <c r="D1244" t="s">
        <v>4200</v>
      </c>
      <c r="E1244" t="s">
        <v>2122</v>
      </c>
    </row>
    <row r="1245" spans="1:5">
      <c r="A1245" t="s">
        <v>7103</v>
      </c>
      <c r="B1245" t="s">
        <v>5992</v>
      </c>
      <c r="C1245" t="s">
        <v>4159</v>
      </c>
      <c r="D1245" t="s">
        <v>4200</v>
      </c>
      <c r="E1245" t="s">
        <v>4229</v>
      </c>
    </row>
    <row r="1246" spans="1:5">
      <c r="A1246" t="s">
        <v>4652</v>
      </c>
      <c r="B1246" t="s">
        <v>921</v>
      </c>
      <c r="C1246" t="s">
        <v>4063</v>
      </c>
      <c r="D1246" t="s">
        <v>4200</v>
      </c>
      <c r="E1246" t="s">
        <v>2270</v>
      </c>
    </row>
    <row r="1247" spans="1:5">
      <c r="A1247" t="s">
        <v>7104</v>
      </c>
      <c r="B1247" t="s">
        <v>5993</v>
      </c>
      <c r="C1247" t="s">
        <v>852</v>
      </c>
      <c r="D1247" t="s">
        <v>4200</v>
      </c>
      <c r="E1247" t="s">
        <v>4233</v>
      </c>
    </row>
    <row r="1248" spans="1:5">
      <c r="A1248" t="s">
        <v>6495</v>
      </c>
      <c r="B1248" t="s">
        <v>5123</v>
      </c>
      <c r="C1248" t="s">
        <v>4235</v>
      </c>
      <c r="D1248" t="s">
        <v>4200</v>
      </c>
      <c r="E1248" t="s">
        <v>1207</v>
      </c>
    </row>
    <row r="1249" spans="1:5">
      <c r="A1249" t="s">
        <v>7106</v>
      </c>
      <c r="B1249" t="s">
        <v>5996</v>
      </c>
      <c r="C1249" t="s">
        <v>2563</v>
      </c>
      <c r="D1249" t="s">
        <v>4200</v>
      </c>
      <c r="E1249" t="s">
        <v>3429</v>
      </c>
    </row>
    <row r="1250" spans="1:5">
      <c r="A1250" t="s">
        <v>3213</v>
      </c>
      <c r="B1250" t="s">
        <v>5997</v>
      </c>
      <c r="C1250" t="s">
        <v>4238</v>
      </c>
      <c r="D1250" t="s">
        <v>4200</v>
      </c>
      <c r="E1250" t="s">
        <v>4241</v>
      </c>
    </row>
    <row r="1251" spans="1:5">
      <c r="A1251" t="s">
        <v>5243</v>
      </c>
      <c r="B1251" t="s">
        <v>6000</v>
      </c>
      <c r="C1251" t="s">
        <v>4243</v>
      </c>
      <c r="D1251" t="s">
        <v>4200</v>
      </c>
      <c r="E1251" t="s">
        <v>4244</v>
      </c>
    </row>
    <row r="1252" spans="1:5">
      <c r="A1252" t="s">
        <v>7107</v>
      </c>
      <c r="B1252" t="s">
        <v>6001</v>
      </c>
      <c r="C1252" t="s">
        <v>4249</v>
      </c>
      <c r="D1252" t="s">
        <v>4200</v>
      </c>
      <c r="E1252" t="s">
        <v>1069</v>
      </c>
    </row>
    <row r="1253" spans="1:5">
      <c r="A1253" t="s">
        <v>7108</v>
      </c>
      <c r="B1253" t="s">
        <v>6002</v>
      </c>
      <c r="C1253" t="s">
        <v>3523</v>
      </c>
      <c r="D1253" t="s">
        <v>4200</v>
      </c>
      <c r="E1253" t="s">
        <v>1612</v>
      </c>
    </row>
    <row r="1254" spans="1:5">
      <c r="A1254" t="s">
        <v>7109</v>
      </c>
      <c r="B1254" t="s">
        <v>6005</v>
      </c>
      <c r="C1254" t="s">
        <v>97</v>
      </c>
      <c r="D1254" t="s">
        <v>4200</v>
      </c>
      <c r="E1254" t="s">
        <v>4213</v>
      </c>
    </row>
    <row r="1255" spans="1:5">
      <c r="A1255" t="s">
        <v>7053</v>
      </c>
      <c r="B1255" t="s">
        <v>6007</v>
      </c>
      <c r="C1255" t="s">
        <v>948</v>
      </c>
      <c r="D1255" t="s">
        <v>4200</v>
      </c>
      <c r="E1255" t="s">
        <v>1840</v>
      </c>
    </row>
    <row r="1256" spans="1:5">
      <c r="A1256" t="s">
        <v>5374</v>
      </c>
      <c r="B1256" t="s">
        <v>1928</v>
      </c>
      <c r="C1256" t="s">
        <v>3400</v>
      </c>
      <c r="D1256" t="s">
        <v>4200</v>
      </c>
      <c r="E1256" t="s">
        <v>4250</v>
      </c>
    </row>
    <row r="1257" spans="1:5">
      <c r="A1257" t="s">
        <v>7110</v>
      </c>
      <c r="B1257" t="s">
        <v>6008</v>
      </c>
      <c r="C1257" t="s">
        <v>4252</v>
      </c>
      <c r="D1257" t="s">
        <v>4200</v>
      </c>
      <c r="E1257" t="s">
        <v>4256</v>
      </c>
    </row>
    <row r="1258" spans="1:5">
      <c r="A1258" t="s">
        <v>6003</v>
      </c>
      <c r="B1258" t="s">
        <v>6009</v>
      </c>
      <c r="C1258" t="s">
        <v>4257</v>
      </c>
      <c r="D1258" t="s">
        <v>4200</v>
      </c>
      <c r="E1258" t="s">
        <v>4258</v>
      </c>
    </row>
    <row r="1259" spans="1:5">
      <c r="A1259" t="s">
        <v>1879</v>
      </c>
      <c r="B1259" t="s">
        <v>6010</v>
      </c>
      <c r="C1259" t="s">
        <v>3737</v>
      </c>
      <c r="D1259" t="s">
        <v>4200</v>
      </c>
      <c r="E1259" t="s">
        <v>3585</v>
      </c>
    </row>
    <row r="1260" spans="1:5">
      <c r="A1260" t="s">
        <v>2916</v>
      </c>
      <c r="B1260" t="s">
        <v>6011</v>
      </c>
      <c r="C1260" t="s">
        <v>4260</v>
      </c>
      <c r="D1260" t="s">
        <v>4200</v>
      </c>
      <c r="E1260" t="s">
        <v>4262</v>
      </c>
    </row>
    <row r="1261" spans="1:5">
      <c r="A1261" t="s">
        <v>7111</v>
      </c>
      <c r="B1261" t="s">
        <v>6012</v>
      </c>
      <c r="C1261" t="s">
        <v>4263</v>
      </c>
      <c r="D1261" t="s">
        <v>4200</v>
      </c>
      <c r="E1261" t="s">
        <v>4266</v>
      </c>
    </row>
    <row r="1262" spans="1:5">
      <c r="A1262" t="s">
        <v>7112</v>
      </c>
      <c r="B1262" t="s">
        <v>6013</v>
      </c>
      <c r="C1262" t="s">
        <v>600</v>
      </c>
      <c r="D1262" t="s">
        <v>4200</v>
      </c>
      <c r="E1262" t="s">
        <v>724</v>
      </c>
    </row>
    <row r="1263" spans="1:5">
      <c r="A1263" t="s">
        <v>7113</v>
      </c>
      <c r="B1263" t="s">
        <v>6015</v>
      </c>
      <c r="C1263" t="s">
        <v>4267</v>
      </c>
      <c r="D1263" t="s">
        <v>4200</v>
      </c>
      <c r="E1263" t="s">
        <v>4271</v>
      </c>
    </row>
    <row r="1264" spans="1:5">
      <c r="A1264" t="s">
        <v>5438</v>
      </c>
      <c r="B1264" t="s">
        <v>2995</v>
      </c>
      <c r="C1264" t="s">
        <v>6401</v>
      </c>
      <c r="D1264" t="s">
        <v>4200</v>
      </c>
      <c r="E1264" t="s">
        <v>3499</v>
      </c>
    </row>
    <row r="1265" spans="1:5">
      <c r="A1265" t="s">
        <v>7114</v>
      </c>
      <c r="B1265" t="s">
        <v>6016</v>
      </c>
      <c r="C1265" t="s">
        <v>1547</v>
      </c>
      <c r="D1265" t="s">
        <v>4200</v>
      </c>
      <c r="E1265" t="s">
        <v>4273</v>
      </c>
    </row>
    <row r="1266" spans="1:5">
      <c r="A1266" t="s">
        <v>3389</v>
      </c>
      <c r="B1266" t="s">
        <v>4247</v>
      </c>
      <c r="C1266" t="s">
        <v>5641</v>
      </c>
      <c r="D1266" t="s">
        <v>3389</v>
      </c>
    </row>
    <row r="1267" spans="1:5">
      <c r="A1267" t="s">
        <v>7115</v>
      </c>
      <c r="B1267" t="s">
        <v>2940</v>
      </c>
      <c r="C1267" t="s">
        <v>4277</v>
      </c>
      <c r="D1267" t="s">
        <v>3389</v>
      </c>
      <c r="E1267" t="s">
        <v>4279</v>
      </c>
    </row>
    <row r="1268" spans="1:5">
      <c r="A1268" t="s">
        <v>7116</v>
      </c>
      <c r="B1268" t="s">
        <v>6018</v>
      </c>
      <c r="C1268" t="s">
        <v>4280</v>
      </c>
      <c r="D1268" t="s">
        <v>3389</v>
      </c>
      <c r="E1268" t="s">
        <v>3680</v>
      </c>
    </row>
    <row r="1269" spans="1:5">
      <c r="A1269" t="s">
        <v>7117</v>
      </c>
      <c r="B1269" t="s">
        <v>6020</v>
      </c>
      <c r="C1269" t="s">
        <v>4281</v>
      </c>
      <c r="D1269" t="s">
        <v>3389</v>
      </c>
      <c r="E1269" t="s">
        <v>4080</v>
      </c>
    </row>
    <row r="1270" spans="1:5">
      <c r="A1270" t="s">
        <v>7118</v>
      </c>
      <c r="B1270" t="s">
        <v>6021</v>
      </c>
      <c r="C1270" t="s">
        <v>33</v>
      </c>
      <c r="D1270" t="s">
        <v>3389</v>
      </c>
      <c r="E1270" t="s">
        <v>4282</v>
      </c>
    </row>
    <row r="1271" spans="1:5">
      <c r="A1271" t="s">
        <v>6756</v>
      </c>
      <c r="B1271" t="s">
        <v>6022</v>
      </c>
      <c r="C1271" t="s">
        <v>4283</v>
      </c>
      <c r="D1271" t="s">
        <v>3389</v>
      </c>
      <c r="E1271" t="s">
        <v>4285</v>
      </c>
    </row>
    <row r="1272" spans="1:5">
      <c r="A1272" t="s">
        <v>7119</v>
      </c>
      <c r="B1272" t="s">
        <v>4309</v>
      </c>
      <c r="C1272" t="s">
        <v>1514</v>
      </c>
      <c r="D1272" t="s">
        <v>3389</v>
      </c>
      <c r="E1272" t="s">
        <v>3950</v>
      </c>
    </row>
    <row r="1273" spans="1:5">
      <c r="A1273" t="s">
        <v>7120</v>
      </c>
      <c r="B1273" t="s">
        <v>6023</v>
      </c>
      <c r="C1273" t="s">
        <v>4287</v>
      </c>
      <c r="D1273" t="s">
        <v>3389</v>
      </c>
      <c r="E1273" t="s">
        <v>4288</v>
      </c>
    </row>
    <row r="1274" spans="1:5">
      <c r="A1274" t="s">
        <v>1436</v>
      </c>
      <c r="B1274" t="s">
        <v>6024</v>
      </c>
      <c r="C1274" t="s">
        <v>4289</v>
      </c>
      <c r="D1274" t="s">
        <v>3389</v>
      </c>
      <c r="E1274" t="s">
        <v>3271</v>
      </c>
    </row>
    <row r="1275" spans="1:5">
      <c r="A1275" t="s">
        <v>7122</v>
      </c>
      <c r="B1275" t="s">
        <v>2197</v>
      </c>
      <c r="C1275" t="s">
        <v>439</v>
      </c>
      <c r="D1275" t="s">
        <v>3389</v>
      </c>
      <c r="E1275" t="s">
        <v>2206</v>
      </c>
    </row>
    <row r="1276" spans="1:5">
      <c r="A1276" t="s">
        <v>7123</v>
      </c>
      <c r="B1276" t="s">
        <v>6025</v>
      </c>
      <c r="C1276" t="s">
        <v>1903</v>
      </c>
      <c r="D1276" t="s">
        <v>3389</v>
      </c>
      <c r="E1276" t="s">
        <v>4290</v>
      </c>
    </row>
    <row r="1277" spans="1:5">
      <c r="A1277" t="s">
        <v>447</v>
      </c>
      <c r="B1277" t="s">
        <v>6026</v>
      </c>
      <c r="C1277" t="s">
        <v>3937</v>
      </c>
      <c r="D1277" t="s">
        <v>3389</v>
      </c>
      <c r="E1277" t="s">
        <v>4278</v>
      </c>
    </row>
    <row r="1278" spans="1:5">
      <c r="A1278" t="s">
        <v>7124</v>
      </c>
      <c r="B1278" t="s">
        <v>5940</v>
      </c>
      <c r="C1278" t="s">
        <v>344</v>
      </c>
      <c r="D1278" t="s">
        <v>3389</v>
      </c>
      <c r="E1278" t="s">
        <v>4294</v>
      </c>
    </row>
    <row r="1279" spans="1:5">
      <c r="A1279" t="s">
        <v>7125</v>
      </c>
      <c r="B1279" t="s">
        <v>4998</v>
      </c>
      <c r="C1279" t="s">
        <v>3439</v>
      </c>
      <c r="D1279" t="s">
        <v>3389</v>
      </c>
      <c r="E1279" t="s">
        <v>4296</v>
      </c>
    </row>
    <row r="1280" spans="1:5">
      <c r="A1280" t="s">
        <v>7126</v>
      </c>
      <c r="B1280" t="s">
        <v>3533</v>
      </c>
      <c r="C1280" t="s">
        <v>4298</v>
      </c>
      <c r="D1280" t="s">
        <v>3389</v>
      </c>
      <c r="E1280" t="s">
        <v>2450</v>
      </c>
    </row>
    <row r="1281" spans="1:5">
      <c r="A1281" t="s">
        <v>7127</v>
      </c>
      <c r="B1281" t="s">
        <v>6027</v>
      </c>
      <c r="C1281" t="s">
        <v>4303</v>
      </c>
      <c r="D1281" t="s">
        <v>3389</v>
      </c>
      <c r="E1281" t="s">
        <v>4305</v>
      </c>
    </row>
    <row r="1282" spans="1:5">
      <c r="A1282" t="s">
        <v>981</v>
      </c>
      <c r="B1282" t="s">
        <v>3606</v>
      </c>
      <c r="C1282" t="s">
        <v>4307</v>
      </c>
      <c r="D1282" t="s">
        <v>3389</v>
      </c>
      <c r="E1282" t="s">
        <v>4308</v>
      </c>
    </row>
    <row r="1283" spans="1:5">
      <c r="A1283" t="s">
        <v>7128</v>
      </c>
      <c r="B1283" t="s">
        <v>7406</v>
      </c>
      <c r="C1283" t="s">
        <v>3139</v>
      </c>
      <c r="D1283" t="s">
        <v>3389</v>
      </c>
      <c r="E1283" t="s">
        <v>3404</v>
      </c>
    </row>
    <row r="1284" spans="1:5">
      <c r="A1284" t="s">
        <v>4792</v>
      </c>
      <c r="B1284" t="s">
        <v>5784</v>
      </c>
      <c r="C1284" t="s">
        <v>1955</v>
      </c>
      <c r="D1284" t="s">
        <v>3389</v>
      </c>
      <c r="E1284" t="s">
        <v>1383</v>
      </c>
    </row>
    <row r="1285" spans="1:5">
      <c r="A1285" t="s">
        <v>7129</v>
      </c>
      <c r="B1285" t="s">
        <v>4573</v>
      </c>
      <c r="C1285" t="s">
        <v>4310</v>
      </c>
      <c r="D1285" t="s">
        <v>3389</v>
      </c>
      <c r="E1285" t="s">
        <v>4311</v>
      </c>
    </row>
    <row r="1286" spans="1:5">
      <c r="A1286" t="s">
        <v>6462</v>
      </c>
      <c r="B1286" t="s">
        <v>5915</v>
      </c>
      <c r="C1286" t="s">
        <v>2107</v>
      </c>
      <c r="D1286" t="s">
        <v>3389</v>
      </c>
      <c r="E1286" t="s">
        <v>3808</v>
      </c>
    </row>
    <row r="1287" spans="1:5">
      <c r="A1287" t="s">
        <v>7130</v>
      </c>
      <c r="B1287" t="s">
        <v>6028</v>
      </c>
      <c r="C1287" t="s">
        <v>4313</v>
      </c>
      <c r="D1287" t="s">
        <v>3389</v>
      </c>
      <c r="E1287" t="s">
        <v>4317</v>
      </c>
    </row>
    <row r="1288" spans="1:5">
      <c r="A1288" t="s">
        <v>7131</v>
      </c>
      <c r="B1288" t="s">
        <v>6031</v>
      </c>
      <c r="C1288" t="s">
        <v>4319</v>
      </c>
      <c r="D1288" t="s">
        <v>3389</v>
      </c>
      <c r="E1288" t="s">
        <v>4321</v>
      </c>
    </row>
    <row r="1289" spans="1:5">
      <c r="A1289" t="s">
        <v>7132</v>
      </c>
      <c r="B1289" t="s">
        <v>6033</v>
      </c>
      <c r="C1289" t="s">
        <v>22</v>
      </c>
      <c r="D1289" t="s">
        <v>3389</v>
      </c>
      <c r="E1289" t="s">
        <v>4322</v>
      </c>
    </row>
    <row r="1290" spans="1:5">
      <c r="A1290" t="s">
        <v>7133</v>
      </c>
      <c r="B1290" t="s">
        <v>6034</v>
      </c>
      <c r="C1290" t="s">
        <v>4324</v>
      </c>
      <c r="D1290" t="s">
        <v>3389</v>
      </c>
      <c r="E1290" t="s">
        <v>4178</v>
      </c>
    </row>
    <row r="1291" spans="1:5">
      <c r="A1291" t="s">
        <v>7134</v>
      </c>
      <c r="B1291" t="s">
        <v>2454</v>
      </c>
      <c r="C1291" t="s">
        <v>2585</v>
      </c>
      <c r="D1291" t="s">
        <v>3389</v>
      </c>
      <c r="E1291" t="s">
        <v>4326</v>
      </c>
    </row>
    <row r="1292" spans="1:5">
      <c r="A1292" t="s">
        <v>7135</v>
      </c>
      <c r="B1292" t="s">
        <v>5727</v>
      </c>
      <c r="C1292" t="s">
        <v>3895</v>
      </c>
      <c r="D1292" t="s">
        <v>3389</v>
      </c>
      <c r="E1292" t="s">
        <v>2516</v>
      </c>
    </row>
    <row r="1293" spans="1:5">
      <c r="A1293" t="s">
        <v>6467</v>
      </c>
      <c r="B1293" t="s">
        <v>6035</v>
      </c>
      <c r="C1293" t="s">
        <v>4327</v>
      </c>
      <c r="D1293" t="s">
        <v>3389</v>
      </c>
      <c r="E1293" t="s">
        <v>4330</v>
      </c>
    </row>
    <row r="1294" spans="1:5">
      <c r="A1294" t="s">
        <v>4362</v>
      </c>
      <c r="B1294" t="s">
        <v>778</v>
      </c>
      <c r="C1294" t="s">
        <v>2149</v>
      </c>
      <c r="D1294" t="s">
        <v>3389</v>
      </c>
      <c r="E1294" t="s">
        <v>1728</v>
      </c>
    </row>
    <row r="1295" spans="1:5">
      <c r="A1295" t="s">
        <v>4606</v>
      </c>
      <c r="B1295" t="s">
        <v>6036</v>
      </c>
      <c r="C1295" t="s">
        <v>4332</v>
      </c>
      <c r="D1295" t="s">
        <v>3389</v>
      </c>
      <c r="E1295" t="s">
        <v>4334</v>
      </c>
    </row>
    <row r="1296" spans="1:5">
      <c r="A1296" t="s">
        <v>7136</v>
      </c>
      <c r="B1296" t="s">
        <v>519</v>
      </c>
      <c r="C1296" t="s">
        <v>604</v>
      </c>
      <c r="D1296" t="s">
        <v>3389</v>
      </c>
      <c r="E1296" t="s">
        <v>4335</v>
      </c>
    </row>
    <row r="1297" spans="1:5">
      <c r="A1297" t="s">
        <v>4338</v>
      </c>
      <c r="B1297" t="s">
        <v>7407</v>
      </c>
      <c r="C1297" t="s">
        <v>6403</v>
      </c>
      <c r="D1297" t="s">
        <v>4338</v>
      </c>
    </row>
    <row r="1298" spans="1:5">
      <c r="A1298" t="s">
        <v>7138</v>
      </c>
      <c r="B1298" t="s">
        <v>6038</v>
      </c>
      <c r="C1298" t="s">
        <v>4336</v>
      </c>
      <c r="D1298" t="s">
        <v>4338</v>
      </c>
      <c r="E1298" t="s">
        <v>566</v>
      </c>
    </row>
    <row r="1299" spans="1:5">
      <c r="A1299" t="s">
        <v>7139</v>
      </c>
      <c r="B1299" t="s">
        <v>6039</v>
      </c>
      <c r="C1299" t="s">
        <v>3487</v>
      </c>
      <c r="D1299" t="s">
        <v>4338</v>
      </c>
      <c r="E1299" t="s">
        <v>4340</v>
      </c>
    </row>
    <row r="1300" spans="1:5">
      <c r="A1300" t="s">
        <v>1562</v>
      </c>
      <c r="B1300" t="s">
        <v>11</v>
      </c>
      <c r="C1300" t="s">
        <v>4341</v>
      </c>
      <c r="D1300" t="s">
        <v>4338</v>
      </c>
      <c r="E1300" t="s">
        <v>4342</v>
      </c>
    </row>
    <row r="1301" spans="1:5">
      <c r="A1301" t="s">
        <v>7141</v>
      </c>
      <c r="B1301" t="s">
        <v>300</v>
      </c>
      <c r="C1301" t="s">
        <v>4348</v>
      </c>
      <c r="D1301" t="s">
        <v>4338</v>
      </c>
      <c r="E1301" t="s">
        <v>4349</v>
      </c>
    </row>
    <row r="1302" spans="1:5">
      <c r="A1302" t="s">
        <v>7142</v>
      </c>
      <c r="B1302" t="s">
        <v>6040</v>
      </c>
      <c r="C1302" t="s">
        <v>4351</v>
      </c>
      <c r="D1302" t="s">
        <v>4338</v>
      </c>
      <c r="E1302" t="s">
        <v>4355</v>
      </c>
    </row>
    <row r="1303" spans="1:5">
      <c r="A1303" t="s">
        <v>1791</v>
      </c>
      <c r="B1303" t="s">
        <v>6041</v>
      </c>
      <c r="C1303" t="s">
        <v>4357</v>
      </c>
      <c r="D1303" t="s">
        <v>4338</v>
      </c>
      <c r="E1303" t="s">
        <v>3583</v>
      </c>
    </row>
    <row r="1304" spans="1:5">
      <c r="A1304" t="s">
        <v>3437</v>
      </c>
      <c r="B1304" t="s">
        <v>6042</v>
      </c>
      <c r="C1304" t="s">
        <v>4358</v>
      </c>
      <c r="D1304" t="s">
        <v>4338</v>
      </c>
      <c r="E1304" t="s">
        <v>821</v>
      </c>
    </row>
    <row r="1305" spans="1:5">
      <c r="A1305" t="s">
        <v>3442</v>
      </c>
      <c r="B1305" t="s">
        <v>6043</v>
      </c>
      <c r="C1305" t="s">
        <v>1132</v>
      </c>
      <c r="D1305" t="s">
        <v>4338</v>
      </c>
      <c r="E1305" t="s">
        <v>4359</v>
      </c>
    </row>
    <row r="1306" spans="1:5">
      <c r="A1306" t="s">
        <v>798</v>
      </c>
      <c r="B1306" t="s">
        <v>6044</v>
      </c>
      <c r="C1306" t="s">
        <v>4360</v>
      </c>
      <c r="D1306" t="s">
        <v>4338</v>
      </c>
      <c r="E1306" t="s">
        <v>2355</v>
      </c>
    </row>
    <row r="1307" spans="1:5">
      <c r="A1307" t="s">
        <v>7143</v>
      </c>
      <c r="B1307" t="s">
        <v>704</v>
      </c>
      <c r="C1307" t="s">
        <v>4363</v>
      </c>
      <c r="D1307" t="s">
        <v>4338</v>
      </c>
      <c r="E1307" t="s">
        <v>1620</v>
      </c>
    </row>
    <row r="1308" spans="1:5">
      <c r="A1308" t="s">
        <v>5794</v>
      </c>
      <c r="B1308" t="s">
        <v>6045</v>
      </c>
      <c r="C1308" t="s">
        <v>4365</v>
      </c>
      <c r="D1308" t="s">
        <v>4338</v>
      </c>
      <c r="E1308" t="s">
        <v>4366</v>
      </c>
    </row>
    <row r="1309" spans="1:5">
      <c r="A1309" t="s">
        <v>7144</v>
      </c>
      <c r="B1309" t="s">
        <v>6046</v>
      </c>
      <c r="C1309" t="s">
        <v>4368</v>
      </c>
      <c r="D1309" t="s">
        <v>4338</v>
      </c>
      <c r="E1309" t="s">
        <v>4369</v>
      </c>
    </row>
    <row r="1310" spans="1:5">
      <c r="A1310" t="s">
        <v>7145</v>
      </c>
      <c r="B1310" t="s">
        <v>6047</v>
      </c>
      <c r="C1310" t="s">
        <v>4370</v>
      </c>
      <c r="D1310" t="s">
        <v>4338</v>
      </c>
      <c r="E1310" t="s">
        <v>4371</v>
      </c>
    </row>
    <row r="1311" spans="1:5">
      <c r="A1311" t="s">
        <v>1399</v>
      </c>
      <c r="B1311" t="s">
        <v>6049</v>
      </c>
      <c r="C1311" t="s">
        <v>4372</v>
      </c>
      <c r="D1311" t="s">
        <v>4338</v>
      </c>
      <c r="E1311" t="s">
        <v>809</v>
      </c>
    </row>
    <row r="1312" spans="1:5">
      <c r="A1312" t="s">
        <v>7146</v>
      </c>
      <c r="B1312" t="s">
        <v>4191</v>
      </c>
      <c r="C1312" t="s">
        <v>5644</v>
      </c>
      <c r="D1312" t="s">
        <v>4338</v>
      </c>
      <c r="E1312" t="s">
        <v>1633</v>
      </c>
    </row>
    <row r="1313" spans="1:5">
      <c r="A1313" t="s">
        <v>7147</v>
      </c>
      <c r="B1313" t="s">
        <v>2840</v>
      </c>
      <c r="C1313" t="s">
        <v>4373</v>
      </c>
      <c r="D1313" t="s">
        <v>4338</v>
      </c>
      <c r="E1313" t="s">
        <v>4375</v>
      </c>
    </row>
    <row r="1314" spans="1:5">
      <c r="A1314" t="s">
        <v>7148</v>
      </c>
      <c r="B1314" t="s">
        <v>4037</v>
      </c>
      <c r="C1314" t="s">
        <v>1197</v>
      </c>
      <c r="D1314" t="s">
        <v>4338</v>
      </c>
      <c r="E1314" t="s">
        <v>4377</v>
      </c>
    </row>
    <row r="1315" spans="1:5">
      <c r="A1315" t="s">
        <v>5259</v>
      </c>
      <c r="B1315" t="s">
        <v>7408</v>
      </c>
      <c r="C1315" t="s">
        <v>3386</v>
      </c>
      <c r="D1315" t="s">
        <v>4338</v>
      </c>
      <c r="E1315" t="s">
        <v>1292</v>
      </c>
    </row>
    <row r="1316" spans="1:5">
      <c r="A1316" t="s">
        <v>7149</v>
      </c>
      <c r="B1316" t="s">
        <v>6051</v>
      </c>
      <c r="C1316" t="s">
        <v>4379</v>
      </c>
      <c r="D1316" t="s">
        <v>4338</v>
      </c>
      <c r="E1316" t="s">
        <v>4382</v>
      </c>
    </row>
    <row r="1317" spans="1:5">
      <c r="A1317" t="s">
        <v>1768</v>
      </c>
      <c r="B1317" t="s">
        <v>5712</v>
      </c>
      <c r="C1317" t="s">
        <v>6404</v>
      </c>
      <c r="D1317" t="s">
        <v>1768</v>
      </c>
    </row>
    <row r="1318" spans="1:5">
      <c r="A1318" t="s">
        <v>5757</v>
      </c>
      <c r="B1318" t="s">
        <v>6053</v>
      </c>
      <c r="C1318" t="s">
        <v>1941</v>
      </c>
      <c r="D1318" t="s">
        <v>1768</v>
      </c>
      <c r="E1318" t="s">
        <v>4383</v>
      </c>
    </row>
    <row r="1319" spans="1:5">
      <c r="A1319" t="s">
        <v>6758</v>
      </c>
      <c r="B1319" t="s">
        <v>4494</v>
      </c>
      <c r="C1319" t="s">
        <v>3317</v>
      </c>
      <c r="D1319" t="s">
        <v>1768</v>
      </c>
      <c r="E1319" t="s">
        <v>4367</v>
      </c>
    </row>
    <row r="1320" spans="1:5">
      <c r="A1320" t="s">
        <v>7150</v>
      </c>
      <c r="B1320" t="s">
        <v>6054</v>
      </c>
      <c r="C1320" t="s">
        <v>1065</v>
      </c>
      <c r="D1320" t="s">
        <v>1768</v>
      </c>
      <c r="E1320" t="s">
        <v>4386</v>
      </c>
    </row>
    <row r="1321" spans="1:5">
      <c r="A1321" t="s">
        <v>1830</v>
      </c>
      <c r="B1321" t="s">
        <v>6055</v>
      </c>
      <c r="C1321" t="s">
        <v>4389</v>
      </c>
      <c r="D1321" t="s">
        <v>1768</v>
      </c>
      <c r="E1321" t="s">
        <v>3863</v>
      </c>
    </row>
    <row r="1322" spans="1:5">
      <c r="A1322" t="s">
        <v>2904</v>
      </c>
      <c r="B1322" t="s">
        <v>4435</v>
      </c>
      <c r="C1322" t="s">
        <v>4392</v>
      </c>
      <c r="D1322" t="s">
        <v>1768</v>
      </c>
      <c r="E1322" t="s">
        <v>4393</v>
      </c>
    </row>
    <row r="1323" spans="1:5">
      <c r="A1323" t="s">
        <v>7151</v>
      </c>
      <c r="B1323" t="s">
        <v>4946</v>
      </c>
      <c r="C1323" t="s">
        <v>2090</v>
      </c>
      <c r="D1323" t="s">
        <v>1768</v>
      </c>
      <c r="E1323" t="s">
        <v>4147</v>
      </c>
    </row>
    <row r="1324" spans="1:5">
      <c r="A1324" t="s">
        <v>1101</v>
      </c>
      <c r="B1324" t="s">
        <v>6056</v>
      </c>
      <c r="C1324" t="s">
        <v>4142</v>
      </c>
      <c r="D1324" t="s">
        <v>1768</v>
      </c>
      <c r="E1324" t="s">
        <v>4395</v>
      </c>
    </row>
    <row r="1325" spans="1:5">
      <c r="A1325" t="s">
        <v>6267</v>
      </c>
      <c r="B1325" t="s">
        <v>775</v>
      </c>
      <c r="C1325" t="s">
        <v>3756</v>
      </c>
      <c r="D1325" t="s">
        <v>1768</v>
      </c>
      <c r="E1325" t="s">
        <v>3912</v>
      </c>
    </row>
    <row r="1326" spans="1:5">
      <c r="A1326" t="s">
        <v>345</v>
      </c>
      <c r="B1326" t="s">
        <v>1090</v>
      </c>
      <c r="C1326" t="s">
        <v>4397</v>
      </c>
      <c r="D1326" t="s">
        <v>1768</v>
      </c>
      <c r="E1326" t="s">
        <v>4302</v>
      </c>
    </row>
    <row r="1327" spans="1:5">
      <c r="A1327" t="s">
        <v>7152</v>
      </c>
      <c r="B1327" t="s">
        <v>6057</v>
      </c>
      <c r="C1327" t="s">
        <v>4398</v>
      </c>
      <c r="D1327" t="s">
        <v>1768</v>
      </c>
      <c r="E1327" t="s">
        <v>4021</v>
      </c>
    </row>
    <row r="1328" spans="1:5">
      <c r="A1328" t="s">
        <v>7153</v>
      </c>
      <c r="B1328" t="s">
        <v>1270</v>
      </c>
      <c r="C1328" t="s">
        <v>3032</v>
      </c>
      <c r="D1328" t="s">
        <v>1768</v>
      </c>
      <c r="E1328" t="s">
        <v>4399</v>
      </c>
    </row>
    <row r="1329" spans="1:5">
      <c r="A1329" t="s">
        <v>4537</v>
      </c>
      <c r="B1329" t="s">
        <v>2514</v>
      </c>
      <c r="C1329" t="s">
        <v>1927</v>
      </c>
      <c r="D1329" t="s">
        <v>1768</v>
      </c>
      <c r="E1329" t="s">
        <v>1267</v>
      </c>
    </row>
    <row r="1330" spans="1:5">
      <c r="A1330" t="s">
        <v>314</v>
      </c>
      <c r="B1330" t="s">
        <v>6059</v>
      </c>
      <c r="C1330" t="s">
        <v>2616</v>
      </c>
      <c r="D1330" t="s">
        <v>1768</v>
      </c>
      <c r="E1330" t="s">
        <v>73</v>
      </c>
    </row>
    <row r="1331" spans="1:5">
      <c r="A1331" t="s">
        <v>2012</v>
      </c>
      <c r="B1331" t="s">
        <v>3197</v>
      </c>
      <c r="C1331" t="s">
        <v>4402</v>
      </c>
      <c r="D1331" t="s">
        <v>1768</v>
      </c>
      <c r="E1331" t="s">
        <v>4403</v>
      </c>
    </row>
    <row r="1332" spans="1:5">
      <c r="A1332" t="s">
        <v>5654</v>
      </c>
      <c r="B1332" t="s">
        <v>6061</v>
      </c>
      <c r="C1332" t="s">
        <v>4406</v>
      </c>
      <c r="D1332" t="s">
        <v>1768</v>
      </c>
      <c r="E1332" t="s">
        <v>4407</v>
      </c>
    </row>
    <row r="1333" spans="1:5">
      <c r="A1333" t="s">
        <v>608</v>
      </c>
      <c r="B1333" t="s">
        <v>6062</v>
      </c>
      <c r="C1333" t="s">
        <v>552</v>
      </c>
      <c r="D1333" t="s">
        <v>1768</v>
      </c>
      <c r="E1333" t="s">
        <v>425</v>
      </c>
    </row>
    <row r="1334" spans="1:5">
      <c r="A1334" t="s">
        <v>7154</v>
      </c>
      <c r="B1334" t="s">
        <v>5629</v>
      </c>
      <c r="C1334" t="s">
        <v>4412</v>
      </c>
      <c r="D1334" t="s">
        <v>1768</v>
      </c>
      <c r="E1334" t="s">
        <v>1866</v>
      </c>
    </row>
    <row r="1335" spans="1:5">
      <c r="A1335" t="s">
        <v>6552</v>
      </c>
      <c r="B1335" t="s">
        <v>6063</v>
      </c>
      <c r="C1335" t="s">
        <v>2306</v>
      </c>
      <c r="D1335" t="s">
        <v>1768</v>
      </c>
      <c r="E1335" t="s">
        <v>3462</v>
      </c>
    </row>
    <row r="1336" spans="1:5">
      <c r="A1336" t="s">
        <v>6924</v>
      </c>
      <c r="B1336" t="s">
        <v>484</v>
      </c>
      <c r="C1336" t="s">
        <v>4344</v>
      </c>
      <c r="D1336" t="s">
        <v>1768</v>
      </c>
      <c r="E1336" t="s">
        <v>3579</v>
      </c>
    </row>
    <row r="1337" spans="1:5">
      <c r="A1337" t="s">
        <v>4413</v>
      </c>
      <c r="B1337" t="s">
        <v>7409</v>
      </c>
      <c r="C1337" t="s">
        <v>6405</v>
      </c>
      <c r="D1337" t="s">
        <v>4413</v>
      </c>
    </row>
    <row r="1338" spans="1:5">
      <c r="A1338" t="s">
        <v>2329</v>
      </c>
      <c r="B1338" t="s">
        <v>3866</v>
      </c>
      <c r="C1338" t="s">
        <v>328</v>
      </c>
      <c r="D1338" t="s">
        <v>4413</v>
      </c>
      <c r="E1338" t="s">
        <v>3079</v>
      </c>
    </row>
    <row r="1339" spans="1:5">
      <c r="A1339" t="s">
        <v>2150</v>
      </c>
      <c r="B1339" t="s">
        <v>326</v>
      </c>
      <c r="C1339" t="s">
        <v>4415</v>
      </c>
      <c r="D1339" t="s">
        <v>4413</v>
      </c>
      <c r="E1339" t="s">
        <v>3007</v>
      </c>
    </row>
    <row r="1340" spans="1:5">
      <c r="A1340" t="s">
        <v>7155</v>
      </c>
      <c r="B1340" t="s">
        <v>5999</v>
      </c>
      <c r="C1340" t="s">
        <v>4416</v>
      </c>
      <c r="D1340" t="s">
        <v>4413</v>
      </c>
      <c r="E1340" t="s">
        <v>2682</v>
      </c>
    </row>
    <row r="1341" spans="1:5">
      <c r="A1341" t="s">
        <v>5064</v>
      </c>
      <c r="B1341" t="s">
        <v>6065</v>
      </c>
      <c r="C1341" t="s">
        <v>451</v>
      </c>
      <c r="D1341" t="s">
        <v>4413</v>
      </c>
      <c r="E1341" t="s">
        <v>4417</v>
      </c>
    </row>
    <row r="1342" spans="1:5">
      <c r="A1342" t="s">
        <v>7156</v>
      </c>
      <c r="B1342" t="s">
        <v>6066</v>
      </c>
      <c r="C1342" t="s">
        <v>4418</v>
      </c>
      <c r="D1342" t="s">
        <v>4413</v>
      </c>
      <c r="E1342" t="s">
        <v>4378</v>
      </c>
    </row>
    <row r="1343" spans="1:5">
      <c r="A1343" t="s">
        <v>88</v>
      </c>
      <c r="B1343" t="s">
        <v>6067</v>
      </c>
      <c r="C1343" t="s">
        <v>4420</v>
      </c>
      <c r="D1343" t="s">
        <v>4413</v>
      </c>
      <c r="E1343" t="s">
        <v>1297</v>
      </c>
    </row>
    <row r="1344" spans="1:5">
      <c r="A1344" t="s">
        <v>7157</v>
      </c>
      <c r="B1344" t="s">
        <v>1312</v>
      </c>
      <c r="C1344" t="s">
        <v>3493</v>
      </c>
      <c r="D1344" t="s">
        <v>4413</v>
      </c>
      <c r="E1344" t="s">
        <v>2812</v>
      </c>
    </row>
    <row r="1345" spans="1:5">
      <c r="A1345" t="s">
        <v>7158</v>
      </c>
      <c r="B1345" t="s">
        <v>6068</v>
      </c>
      <c r="C1345" t="s">
        <v>4424</v>
      </c>
      <c r="D1345" t="s">
        <v>4413</v>
      </c>
      <c r="E1345" t="s">
        <v>4425</v>
      </c>
    </row>
    <row r="1346" spans="1:5">
      <c r="A1346" t="s">
        <v>7159</v>
      </c>
      <c r="B1346" t="s">
        <v>6069</v>
      </c>
      <c r="C1346" t="s">
        <v>4202</v>
      </c>
      <c r="D1346" t="s">
        <v>4413</v>
      </c>
      <c r="E1346" t="s">
        <v>4426</v>
      </c>
    </row>
    <row r="1347" spans="1:5">
      <c r="A1347" t="s">
        <v>4644</v>
      </c>
      <c r="B1347" t="s">
        <v>6071</v>
      </c>
      <c r="C1347" t="s">
        <v>4427</v>
      </c>
      <c r="D1347" t="s">
        <v>4413</v>
      </c>
      <c r="E1347" t="s">
        <v>4428</v>
      </c>
    </row>
    <row r="1348" spans="1:5">
      <c r="A1348" t="s">
        <v>7160</v>
      </c>
      <c r="B1348" t="s">
        <v>1907</v>
      </c>
      <c r="C1348" t="s">
        <v>4430</v>
      </c>
      <c r="D1348" t="s">
        <v>4413</v>
      </c>
      <c r="E1348" t="s">
        <v>3153</v>
      </c>
    </row>
    <row r="1349" spans="1:5">
      <c r="A1349" t="s">
        <v>1293</v>
      </c>
      <c r="B1349" t="s">
        <v>2335</v>
      </c>
      <c r="C1349" t="s">
        <v>4432</v>
      </c>
      <c r="D1349" t="s">
        <v>4413</v>
      </c>
      <c r="E1349" t="s">
        <v>4111</v>
      </c>
    </row>
    <row r="1350" spans="1:5">
      <c r="A1350" t="s">
        <v>80</v>
      </c>
      <c r="B1350" t="s">
        <v>6073</v>
      </c>
      <c r="C1350" t="s">
        <v>4433</v>
      </c>
      <c r="D1350" t="s">
        <v>4413</v>
      </c>
      <c r="E1350" t="s">
        <v>963</v>
      </c>
    </row>
    <row r="1351" spans="1:5">
      <c r="A1351" t="s">
        <v>5977</v>
      </c>
      <c r="B1351" t="s">
        <v>6075</v>
      </c>
      <c r="C1351" t="s">
        <v>4434</v>
      </c>
      <c r="D1351" t="s">
        <v>4413</v>
      </c>
      <c r="E1351" t="s">
        <v>4437</v>
      </c>
    </row>
    <row r="1352" spans="1:5">
      <c r="A1352" t="s">
        <v>7161</v>
      </c>
      <c r="B1352" t="s">
        <v>6076</v>
      </c>
      <c r="C1352" t="s">
        <v>1951</v>
      </c>
      <c r="D1352" t="s">
        <v>4413</v>
      </c>
      <c r="E1352" t="s">
        <v>598</v>
      </c>
    </row>
    <row r="1353" spans="1:5">
      <c r="A1353" t="s">
        <v>2850</v>
      </c>
      <c r="B1353" t="s">
        <v>225</v>
      </c>
      <c r="C1353" t="s">
        <v>556</v>
      </c>
      <c r="D1353" t="s">
        <v>4413</v>
      </c>
      <c r="E1353" t="s">
        <v>4438</v>
      </c>
    </row>
    <row r="1354" spans="1:5">
      <c r="A1354" t="s">
        <v>929</v>
      </c>
      <c r="B1354" t="s">
        <v>6077</v>
      </c>
      <c r="C1354" t="s">
        <v>2147</v>
      </c>
      <c r="D1354" t="s">
        <v>4413</v>
      </c>
      <c r="E1354" t="s">
        <v>4443</v>
      </c>
    </row>
    <row r="1355" spans="1:5">
      <c r="A1355" t="s">
        <v>7162</v>
      </c>
      <c r="B1355" t="s">
        <v>3302</v>
      </c>
      <c r="C1355" t="s">
        <v>4444</v>
      </c>
      <c r="D1355" t="s">
        <v>4413</v>
      </c>
      <c r="E1355" t="s">
        <v>4445</v>
      </c>
    </row>
    <row r="1356" spans="1:5">
      <c r="A1356" t="s">
        <v>7163</v>
      </c>
      <c r="B1356" t="s">
        <v>4623</v>
      </c>
      <c r="C1356" t="s">
        <v>4030</v>
      </c>
      <c r="D1356" t="s">
        <v>4413</v>
      </c>
      <c r="E1356" t="s">
        <v>1157</v>
      </c>
    </row>
    <row r="1357" spans="1:5">
      <c r="A1357" t="s">
        <v>2215</v>
      </c>
      <c r="B1357" t="s">
        <v>6078</v>
      </c>
      <c r="C1357" t="s">
        <v>4446</v>
      </c>
      <c r="D1357" t="s">
        <v>4413</v>
      </c>
      <c r="E1357" t="s">
        <v>4448</v>
      </c>
    </row>
    <row r="1358" spans="1:5">
      <c r="A1358" t="s">
        <v>7164</v>
      </c>
      <c r="B1358" t="s">
        <v>2788</v>
      </c>
      <c r="C1358" t="s">
        <v>4449</v>
      </c>
      <c r="D1358" t="s">
        <v>4413</v>
      </c>
      <c r="E1358" t="s">
        <v>4451</v>
      </c>
    </row>
    <row r="1359" spans="1:5">
      <c r="A1359" t="s">
        <v>7165</v>
      </c>
      <c r="B1359" t="s">
        <v>6079</v>
      </c>
      <c r="C1359" t="s">
        <v>3767</v>
      </c>
      <c r="D1359" t="s">
        <v>4413</v>
      </c>
      <c r="E1359" t="s">
        <v>3933</v>
      </c>
    </row>
    <row r="1360" spans="1:5">
      <c r="A1360" t="s">
        <v>2308</v>
      </c>
      <c r="B1360" t="s">
        <v>6081</v>
      </c>
      <c r="C1360" t="s">
        <v>2027</v>
      </c>
      <c r="D1360" t="s">
        <v>4413</v>
      </c>
      <c r="E1360" t="s">
        <v>3279</v>
      </c>
    </row>
    <row r="1361" spans="1:5">
      <c r="A1361" t="s">
        <v>2932</v>
      </c>
      <c r="B1361" t="s">
        <v>6082</v>
      </c>
      <c r="C1361" t="s">
        <v>4452</v>
      </c>
      <c r="D1361" t="s">
        <v>4413</v>
      </c>
      <c r="E1361" t="s">
        <v>4453</v>
      </c>
    </row>
    <row r="1362" spans="1:5">
      <c r="A1362" t="s">
        <v>3773</v>
      </c>
      <c r="B1362" t="s">
        <v>4411</v>
      </c>
      <c r="C1362" t="s">
        <v>4455</v>
      </c>
      <c r="D1362" t="s">
        <v>4413</v>
      </c>
      <c r="E1362" t="s">
        <v>3187</v>
      </c>
    </row>
    <row r="1363" spans="1:5">
      <c r="A1363" t="s">
        <v>7166</v>
      </c>
      <c r="B1363" t="s">
        <v>3140</v>
      </c>
      <c r="C1363" t="s">
        <v>4456</v>
      </c>
      <c r="D1363" t="s">
        <v>4413</v>
      </c>
      <c r="E1363" t="s">
        <v>2102</v>
      </c>
    </row>
    <row r="1364" spans="1:5">
      <c r="A1364" t="s">
        <v>7167</v>
      </c>
      <c r="B1364" t="s">
        <v>6083</v>
      </c>
      <c r="C1364" t="s">
        <v>4457</v>
      </c>
      <c r="D1364" t="s">
        <v>4413</v>
      </c>
      <c r="E1364" t="s">
        <v>4459</v>
      </c>
    </row>
    <row r="1365" spans="1:5">
      <c r="A1365" t="s">
        <v>4461</v>
      </c>
      <c r="B1365" t="s">
        <v>7055</v>
      </c>
      <c r="C1365" t="s">
        <v>6406</v>
      </c>
      <c r="D1365" t="s">
        <v>4461</v>
      </c>
    </row>
    <row r="1366" spans="1:5">
      <c r="A1366" t="s">
        <v>7168</v>
      </c>
      <c r="B1366" t="s">
        <v>6084</v>
      </c>
      <c r="C1366" t="s">
        <v>4460</v>
      </c>
      <c r="D1366" t="s">
        <v>4461</v>
      </c>
      <c r="E1366" t="s">
        <v>4462</v>
      </c>
    </row>
    <row r="1367" spans="1:5">
      <c r="A1367" t="s">
        <v>7028</v>
      </c>
      <c r="B1367" t="s">
        <v>1216</v>
      </c>
      <c r="C1367" t="s">
        <v>3552</v>
      </c>
      <c r="D1367" t="s">
        <v>4461</v>
      </c>
      <c r="E1367" t="s">
        <v>4464</v>
      </c>
    </row>
    <row r="1368" spans="1:5">
      <c r="A1368" t="s">
        <v>7171</v>
      </c>
      <c r="B1368" t="s">
        <v>2967</v>
      </c>
      <c r="C1368" t="s">
        <v>4468</v>
      </c>
      <c r="D1368" t="s">
        <v>4461</v>
      </c>
      <c r="E1368" t="s">
        <v>645</v>
      </c>
    </row>
    <row r="1369" spans="1:5">
      <c r="A1369" t="s">
        <v>7172</v>
      </c>
      <c r="B1369" t="s">
        <v>466</v>
      </c>
      <c r="C1369" t="s">
        <v>1460</v>
      </c>
      <c r="D1369" t="s">
        <v>4461</v>
      </c>
      <c r="E1369" t="s">
        <v>2135</v>
      </c>
    </row>
    <row r="1370" spans="1:5">
      <c r="A1370" t="s">
        <v>5582</v>
      </c>
      <c r="B1370" t="s">
        <v>6086</v>
      </c>
      <c r="C1370" t="s">
        <v>4470</v>
      </c>
      <c r="D1370" t="s">
        <v>4461</v>
      </c>
      <c r="E1370" t="s">
        <v>4471</v>
      </c>
    </row>
    <row r="1371" spans="1:5">
      <c r="A1371" t="s">
        <v>1048</v>
      </c>
      <c r="B1371" t="s">
        <v>5631</v>
      </c>
      <c r="C1371" t="s">
        <v>4472</v>
      </c>
      <c r="D1371" t="s">
        <v>4461</v>
      </c>
      <c r="E1371" t="s">
        <v>4475</v>
      </c>
    </row>
    <row r="1372" spans="1:5">
      <c r="A1372" t="s">
        <v>1169</v>
      </c>
      <c r="B1372" t="s">
        <v>5216</v>
      </c>
      <c r="C1372" t="s">
        <v>6408</v>
      </c>
      <c r="D1372" t="s">
        <v>4461</v>
      </c>
      <c r="E1372" t="s">
        <v>571</v>
      </c>
    </row>
    <row r="1373" spans="1:5">
      <c r="A1373" t="s">
        <v>7065</v>
      </c>
      <c r="B1373" t="s">
        <v>6087</v>
      </c>
      <c r="C1373" t="s">
        <v>4201</v>
      </c>
      <c r="D1373" t="s">
        <v>4461</v>
      </c>
      <c r="E1373" t="s">
        <v>4476</v>
      </c>
    </row>
    <row r="1374" spans="1:5">
      <c r="A1374" t="s">
        <v>3644</v>
      </c>
      <c r="B1374" t="s">
        <v>2703</v>
      </c>
      <c r="C1374" t="s">
        <v>3976</v>
      </c>
      <c r="D1374" t="s">
        <v>4461</v>
      </c>
      <c r="E1374" t="s">
        <v>3685</v>
      </c>
    </row>
    <row r="1375" spans="1:5">
      <c r="A1375" t="s">
        <v>2351</v>
      </c>
      <c r="B1375" t="s">
        <v>4516</v>
      </c>
      <c r="C1375" t="s">
        <v>3390</v>
      </c>
      <c r="D1375" t="s">
        <v>4461</v>
      </c>
      <c r="E1375" t="s">
        <v>3886</v>
      </c>
    </row>
    <row r="1376" spans="1:5">
      <c r="A1376" t="s">
        <v>6266</v>
      </c>
      <c r="B1376" t="s">
        <v>6088</v>
      </c>
      <c r="C1376" t="s">
        <v>1016</v>
      </c>
      <c r="D1376" t="s">
        <v>4461</v>
      </c>
      <c r="E1376" t="s">
        <v>4477</v>
      </c>
    </row>
    <row r="1377" spans="1:5">
      <c r="A1377" t="s">
        <v>7173</v>
      </c>
      <c r="B1377" t="s">
        <v>6091</v>
      </c>
      <c r="C1377" t="s">
        <v>3562</v>
      </c>
      <c r="D1377" t="s">
        <v>4461</v>
      </c>
      <c r="E1377" t="s">
        <v>1822</v>
      </c>
    </row>
    <row r="1378" spans="1:5">
      <c r="A1378" t="s">
        <v>7174</v>
      </c>
      <c r="B1378" t="s">
        <v>4756</v>
      </c>
      <c r="C1378" t="s">
        <v>494</v>
      </c>
      <c r="D1378" t="s">
        <v>4461</v>
      </c>
      <c r="E1378" t="s">
        <v>4478</v>
      </c>
    </row>
    <row r="1379" spans="1:5">
      <c r="A1379" t="s">
        <v>4384</v>
      </c>
      <c r="B1379" t="s">
        <v>6093</v>
      </c>
      <c r="C1379" t="s">
        <v>1705</v>
      </c>
      <c r="D1379" t="s">
        <v>4461</v>
      </c>
      <c r="E1379" t="s">
        <v>4479</v>
      </c>
    </row>
    <row r="1380" spans="1:5">
      <c r="A1380" t="s">
        <v>7175</v>
      </c>
      <c r="B1380" t="s">
        <v>6094</v>
      </c>
      <c r="C1380" t="s">
        <v>1115</v>
      </c>
      <c r="D1380" t="s">
        <v>4461</v>
      </c>
      <c r="E1380" t="s">
        <v>4482</v>
      </c>
    </row>
    <row r="1381" spans="1:5">
      <c r="A1381" t="s">
        <v>1245</v>
      </c>
      <c r="B1381" t="s">
        <v>6032</v>
      </c>
      <c r="C1381" t="s">
        <v>4484</v>
      </c>
      <c r="D1381" t="s">
        <v>4461</v>
      </c>
      <c r="E1381" t="s">
        <v>4487</v>
      </c>
    </row>
    <row r="1382" spans="1:5">
      <c r="A1382" t="s">
        <v>7176</v>
      </c>
      <c r="B1382" t="s">
        <v>6096</v>
      </c>
      <c r="C1382" t="s">
        <v>1947</v>
      </c>
      <c r="D1382" t="s">
        <v>4461</v>
      </c>
      <c r="E1382" t="s">
        <v>4488</v>
      </c>
    </row>
    <row r="1383" spans="1:5">
      <c r="A1383" t="s">
        <v>5016</v>
      </c>
      <c r="B1383" t="s">
        <v>1055</v>
      </c>
      <c r="C1383" t="s">
        <v>4489</v>
      </c>
      <c r="D1383" t="s">
        <v>4461</v>
      </c>
      <c r="E1383" t="s">
        <v>4490</v>
      </c>
    </row>
    <row r="1384" spans="1:5">
      <c r="A1384" t="s">
        <v>5710</v>
      </c>
      <c r="B1384" t="s">
        <v>6097</v>
      </c>
      <c r="C1384" t="s">
        <v>4232</v>
      </c>
      <c r="D1384" t="s">
        <v>4461</v>
      </c>
      <c r="E1384" t="s">
        <v>2594</v>
      </c>
    </row>
    <row r="1385" spans="1:5">
      <c r="A1385" t="s">
        <v>2353</v>
      </c>
      <c r="B1385" t="s">
        <v>6098</v>
      </c>
      <c r="C1385" t="s">
        <v>4491</v>
      </c>
      <c r="D1385" t="s">
        <v>4461</v>
      </c>
      <c r="E1385" t="s">
        <v>4493</v>
      </c>
    </row>
    <row r="1386" spans="1:5">
      <c r="A1386" t="s">
        <v>477</v>
      </c>
      <c r="B1386" t="s">
        <v>6099</v>
      </c>
      <c r="C1386" t="s">
        <v>3261</v>
      </c>
      <c r="D1386" t="s">
        <v>4461</v>
      </c>
      <c r="E1386" t="s">
        <v>4495</v>
      </c>
    </row>
    <row r="1387" spans="1:5">
      <c r="A1387" t="s">
        <v>7177</v>
      </c>
      <c r="B1387" t="s">
        <v>6100</v>
      </c>
      <c r="C1387" t="s">
        <v>4496</v>
      </c>
      <c r="D1387" t="s">
        <v>4461</v>
      </c>
      <c r="E1387" t="s">
        <v>4498</v>
      </c>
    </row>
    <row r="1388" spans="1:5">
      <c r="A1388" t="s">
        <v>7178</v>
      </c>
      <c r="B1388" t="s">
        <v>4883</v>
      </c>
      <c r="C1388" t="s">
        <v>4500</v>
      </c>
      <c r="D1388" t="s">
        <v>4461</v>
      </c>
      <c r="E1388" t="s">
        <v>3961</v>
      </c>
    </row>
    <row r="1389" spans="1:5">
      <c r="A1389" t="s">
        <v>2529</v>
      </c>
      <c r="B1389" t="s">
        <v>7410</v>
      </c>
      <c r="C1389" t="s">
        <v>6410</v>
      </c>
      <c r="D1389" t="s">
        <v>2529</v>
      </c>
    </row>
    <row r="1390" spans="1:5">
      <c r="A1390" t="s">
        <v>5206</v>
      </c>
      <c r="B1390" t="s">
        <v>1222</v>
      </c>
      <c r="C1390" t="s">
        <v>4469</v>
      </c>
      <c r="D1390" t="s">
        <v>2529</v>
      </c>
      <c r="E1390" t="s">
        <v>1911</v>
      </c>
    </row>
    <row r="1391" spans="1:5">
      <c r="A1391" t="s">
        <v>5877</v>
      </c>
      <c r="B1391" t="s">
        <v>6102</v>
      </c>
      <c r="C1391" t="s">
        <v>2385</v>
      </c>
      <c r="D1391" t="s">
        <v>2529</v>
      </c>
      <c r="E1391" t="s">
        <v>4501</v>
      </c>
    </row>
    <row r="1392" spans="1:5">
      <c r="A1392" t="s">
        <v>7179</v>
      </c>
      <c r="B1392" t="s">
        <v>6103</v>
      </c>
      <c r="C1392" t="s">
        <v>4502</v>
      </c>
      <c r="D1392" t="s">
        <v>2529</v>
      </c>
      <c r="E1392" t="s">
        <v>3383</v>
      </c>
    </row>
    <row r="1393" spans="1:5">
      <c r="A1393" t="s">
        <v>6381</v>
      </c>
      <c r="B1393" t="s">
        <v>6104</v>
      </c>
      <c r="C1393" t="s">
        <v>4504</v>
      </c>
      <c r="D1393" t="s">
        <v>2529</v>
      </c>
      <c r="E1393" t="s">
        <v>4134</v>
      </c>
    </row>
    <row r="1394" spans="1:5">
      <c r="A1394" t="s">
        <v>6153</v>
      </c>
      <c r="B1394" t="s">
        <v>6105</v>
      </c>
      <c r="C1394" t="s">
        <v>4505</v>
      </c>
      <c r="D1394" t="s">
        <v>2529</v>
      </c>
      <c r="E1394" t="s">
        <v>3262</v>
      </c>
    </row>
    <row r="1395" spans="1:5">
      <c r="A1395" t="s">
        <v>7180</v>
      </c>
      <c r="B1395" t="s">
        <v>879</v>
      </c>
      <c r="C1395" t="s">
        <v>4507</v>
      </c>
      <c r="D1395" t="s">
        <v>2529</v>
      </c>
      <c r="E1395" t="s">
        <v>4510</v>
      </c>
    </row>
    <row r="1396" spans="1:5">
      <c r="A1396" t="s">
        <v>6693</v>
      </c>
      <c r="B1396" t="s">
        <v>197</v>
      </c>
      <c r="C1396" t="s">
        <v>4512</v>
      </c>
      <c r="D1396" t="s">
        <v>2529</v>
      </c>
      <c r="E1396" t="s">
        <v>4515</v>
      </c>
    </row>
    <row r="1397" spans="1:5">
      <c r="A1397" t="s">
        <v>7181</v>
      </c>
      <c r="B1397" t="s">
        <v>4772</v>
      </c>
      <c r="C1397" t="s">
        <v>281</v>
      </c>
      <c r="D1397" t="s">
        <v>2529</v>
      </c>
      <c r="E1397" t="s">
        <v>4517</v>
      </c>
    </row>
    <row r="1398" spans="1:5">
      <c r="A1398" t="s">
        <v>5479</v>
      </c>
      <c r="B1398" t="s">
        <v>6106</v>
      </c>
      <c r="C1398" t="s">
        <v>4518</v>
      </c>
      <c r="D1398" t="s">
        <v>2529</v>
      </c>
      <c r="E1398" t="s">
        <v>369</v>
      </c>
    </row>
    <row r="1399" spans="1:5">
      <c r="A1399" t="s">
        <v>909</v>
      </c>
      <c r="B1399" t="s">
        <v>5546</v>
      </c>
      <c r="C1399" t="s">
        <v>2427</v>
      </c>
      <c r="D1399" t="s">
        <v>2529</v>
      </c>
      <c r="E1399" t="s">
        <v>4520</v>
      </c>
    </row>
    <row r="1400" spans="1:5">
      <c r="A1400" t="s">
        <v>7182</v>
      </c>
      <c r="B1400" t="s">
        <v>4410</v>
      </c>
      <c r="C1400" t="s">
        <v>4521</v>
      </c>
      <c r="D1400" t="s">
        <v>2529</v>
      </c>
      <c r="E1400" t="s">
        <v>2903</v>
      </c>
    </row>
    <row r="1401" spans="1:5">
      <c r="A1401" t="s">
        <v>5501</v>
      </c>
      <c r="B1401" t="s">
        <v>4219</v>
      </c>
      <c r="C1401" t="s">
        <v>274</v>
      </c>
      <c r="D1401" t="s">
        <v>2529</v>
      </c>
      <c r="E1401" t="s">
        <v>3177</v>
      </c>
    </row>
    <row r="1402" spans="1:5">
      <c r="A1402" t="s">
        <v>7052</v>
      </c>
      <c r="B1402" t="s">
        <v>2493</v>
      </c>
      <c r="C1402" t="s">
        <v>4522</v>
      </c>
      <c r="D1402" t="s">
        <v>2529</v>
      </c>
      <c r="E1402" t="s">
        <v>4466</v>
      </c>
    </row>
    <row r="1403" spans="1:5">
      <c r="A1403" t="s">
        <v>7183</v>
      </c>
      <c r="B1403" t="s">
        <v>5498</v>
      </c>
      <c r="C1403" t="s">
        <v>71</v>
      </c>
      <c r="D1403" t="s">
        <v>2529</v>
      </c>
      <c r="E1403" t="s">
        <v>2626</v>
      </c>
    </row>
    <row r="1404" spans="1:5">
      <c r="A1404" t="s">
        <v>7185</v>
      </c>
      <c r="B1404" t="s">
        <v>4304</v>
      </c>
      <c r="C1404" t="s">
        <v>3445</v>
      </c>
      <c r="D1404" t="s">
        <v>2529</v>
      </c>
      <c r="E1404" t="s">
        <v>2338</v>
      </c>
    </row>
    <row r="1405" spans="1:5">
      <c r="A1405" t="s">
        <v>7186</v>
      </c>
      <c r="B1405" t="s">
        <v>4458</v>
      </c>
      <c r="C1405" t="s">
        <v>4253</v>
      </c>
      <c r="D1405" t="s">
        <v>2529</v>
      </c>
      <c r="E1405" t="s">
        <v>4183</v>
      </c>
    </row>
    <row r="1406" spans="1:5">
      <c r="A1406" t="s">
        <v>3731</v>
      </c>
      <c r="B1406" t="s">
        <v>6107</v>
      </c>
      <c r="C1406" t="s">
        <v>4523</v>
      </c>
      <c r="D1406" t="s">
        <v>2529</v>
      </c>
      <c r="E1406" t="s">
        <v>2457</v>
      </c>
    </row>
    <row r="1407" spans="1:5">
      <c r="A1407" t="s">
        <v>7187</v>
      </c>
      <c r="B1407" t="s">
        <v>840</v>
      </c>
      <c r="C1407" t="s">
        <v>4524</v>
      </c>
      <c r="D1407" t="s">
        <v>2529</v>
      </c>
      <c r="E1407" t="s">
        <v>4527</v>
      </c>
    </row>
    <row r="1408" spans="1:5">
      <c r="A1408" t="s">
        <v>1423</v>
      </c>
      <c r="B1408" t="s">
        <v>4810</v>
      </c>
      <c r="C1408" t="s">
        <v>1302</v>
      </c>
      <c r="D1408" t="s">
        <v>2529</v>
      </c>
      <c r="E1408" t="s">
        <v>4530</v>
      </c>
    </row>
    <row r="1409" spans="1:5">
      <c r="A1409" t="s">
        <v>3732</v>
      </c>
      <c r="B1409" t="s">
        <v>7411</v>
      </c>
      <c r="C1409" t="s">
        <v>6411</v>
      </c>
      <c r="D1409" t="s">
        <v>3732</v>
      </c>
    </row>
    <row r="1410" spans="1:5">
      <c r="A1410" t="s">
        <v>5120</v>
      </c>
      <c r="B1410" t="s">
        <v>384</v>
      </c>
      <c r="C1410" t="s">
        <v>4532</v>
      </c>
      <c r="D1410" t="s">
        <v>3732</v>
      </c>
      <c r="E1410" t="s">
        <v>355</v>
      </c>
    </row>
    <row r="1411" spans="1:5">
      <c r="A1411" t="s">
        <v>3617</v>
      </c>
      <c r="B1411" t="s">
        <v>4316</v>
      </c>
      <c r="C1411" t="s">
        <v>1590</v>
      </c>
      <c r="D1411" t="s">
        <v>3732</v>
      </c>
      <c r="E1411" t="s">
        <v>857</v>
      </c>
    </row>
    <row r="1412" spans="1:5">
      <c r="A1412" t="s">
        <v>4684</v>
      </c>
      <c r="B1412" t="s">
        <v>2029</v>
      </c>
      <c r="C1412" t="s">
        <v>4535</v>
      </c>
      <c r="D1412" t="s">
        <v>3732</v>
      </c>
      <c r="E1412" t="s">
        <v>2389</v>
      </c>
    </row>
    <row r="1413" spans="1:5">
      <c r="A1413" t="s">
        <v>3936</v>
      </c>
      <c r="B1413" t="s">
        <v>6108</v>
      </c>
      <c r="C1413" t="s">
        <v>4540</v>
      </c>
      <c r="D1413" t="s">
        <v>3732</v>
      </c>
      <c r="E1413" t="s">
        <v>271</v>
      </c>
    </row>
    <row r="1414" spans="1:5">
      <c r="A1414" t="s">
        <v>1500</v>
      </c>
      <c r="B1414" t="s">
        <v>6109</v>
      </c>
      <c r="C1414" t="s">
        <v>4541</v>
      </c>
      <c r="D1414" t="s">
        <v>3732</v>
      </c>
      <c r="E1414" t="s">
        <v>2826</v>
      </c>
    </row>
    <row r="1415" spans="1:5">
      <c r="A1415" t="s">
        <v>751</v>
      </c>
      <c r="B1415" t="s">
        <v>6111</v>
      </c>
      <c r="C1415" t="s">
        <v>4543</v>
      </c>
      <c r="D1415" t="s">
        <v>3732</v>
      </c>
      <c r="E1415" t="s">
        <v>4544</v>
      </c>
    </row>
    <row r="1416" spans="1:5">
      <c r="A1416" t="s">
        <v>7188</v>
      </c>
      <c r="B1416" t="s">
        <v>468</v>
      </c>
      <c r="C1416" t="s">
        <v>4545</v>
      </c>
      <c r="D1416" t="s">
        <v>3732</v>
      </c>
      <c r="E1416" t="s">
        <v>4546</v>
      </c>
    </row>
    <row r="1417" spans="1:5">
      <c r="A1417" t="s">
        <v>7189</v>
      </c>
      <c r="B1417" t="s">
        <v>6113</v>
      </c>
      <c r="C1417" t="s">
        <v>100</v>
      </c>
      <c r="D1417" t="s">
        <v>3732</v>
      </c>
      <c r="E1417" t="s">
        <v>2715</v>
      </c>
    </row>
    <row r="1418" spans="1:5">
      <c r="A1418" t="s">
        <v>7190</v>
      </c>
      <c r="B1418" t="s">
        <v>6114</v>
      </c>
      <c r="C1418" t="s">
        <v>2039</v>
      </c>
      <c r="D1418" t="s">
        <v>3732</v>
      </c>
      <c r="E1418" t="s">
        <v>2496</v>
      </c>
    </row>
    <row r="1419" spans="1:5">
      <c r="A1419" t="s">
        <v>5696</v>
      </c>
      <c r="B1419" t="s">
        <v>6115</v>
      </c>
      <c r="C1419" t="s">
        <v>4547</v>
      </c>
      <c r="D1419" t="s">
        <v>3732</v>
      </c>
      <c r="E1419" t="s">
        <v>1036</v>
      </c>
    </row>
    <row r="1420" spans="1:5">
      <c r="A1420" t="s">
        <v>7191</v>
      </c>
      <c r="B1420" t="s">
        <v>6116</v>
      </c>
      <c r="C1420" t="s">
        <v>3693</v>
      </c>
      <c r="D1420" t="s">
        <v>3732</v>
      </c>
      <c r="E1420" t="s">
        <v>4361</v>
      </c>
    </row>
    <row r="1421" spans="1:5">
      <c r="A1421" t="s">
        <v>3424</v>
      </c>
      <c r="B1421" t="s">
        <v>4570</v>
      </c>
      <c r="C1421" t="s">
        <v>4549</v>
      </c>
      <c r="D1421" t="s">
        <v>3732</v>
      </c>
      <c r="E1421" t="s">
        <v>2801</v>
      </c>
    </row>
    <row r="1422" spans="1:5">
      <c r="A1422" t="s">
        <v>2598</v>
      </c>
      <c r="B1422" t="s">
        <v>3529</v>
      </c>
      <c r="C1422" t="s">
        <v>2070</v>
      </c>
      <c r="D1422" t="s">
        <v>3732</v>
      </c>
      <c r="E1422" t="s">
        <v>51</v>
      </c>
    </row>
    <row r="1423" spans="1:5">
      <c r="A1423" t="s">
        <v>6923</v>
      </c>
      <c r="B1423" t="s">
        <v>4909</v>
      </c>
      <c r="C1423" t="s">
        <v>361</v>
      </c>
      <c r="D1423" t="s">
        <v>3732</v>
      </c>
      <c r="E1423" t="s">
        <v>4550</v>
      </c>
    </row>
    <row r="1424" spans="1:5">
      <c r="A1424" t="s">
        <v>7192</v>
      </c>
      <c r="B1424" t="s">
        <v>6117</v>
      </c>
      <c r="C1424" t="s">
        <v>1663</v>
      </c>
      <c r="D1424" t="s">
        <v>3732</v>
      </c>
      <c r="E1424" t="s">
        <v>4551</v>
      </c>
    </row>
    <row r="1425" spans="1:5">
      <c r="A1425" t="s">
        <v>7193</v>
      </c>
      <c r="B1425" t="s">
        <v>6118</v>
      </c>
      <c r="C1425" t="s">
        <v>2145</v>
      </c>
      <c r="D1425" t="s">
        <v>3732</v>
      </c>
      <c r="E1425" t="s">
        <v>4553</v>
      </c>
    </row>
    <row r="1426" spans="1:5">
      <c r="A1426" t="s">
        <v>7194</v>
      </c>
      <c r="B1426" t="s">
        <v>6119</v>
      </c>
      <c r="C1426" t="s">
        <v>3581</v>
      </c>
      <c r="D1426" t="s">
        <v>3732</v>
      </c>
      <c r="E1426" t="s">
        <v>4557</v>
      </c>
    </row>
    <row r="1427" spans="1:5">
      <c r="A1427" t="s">
        <v>4104</v>
      </c>
      <c r="B1427" t="s">
        <v>6120</v>
      </c>
      <c r="C1427" t="s">
        <v>1406</v>
      </c>
      <c r="D1427" t="s">
        <v>3732</v>
      </c>
      <c r="E1427" t="s">
        <v>3287</v>
      </c>
    </row>
    <row r="1428" spans="1:5">
      <c r="A1428" t="s">
        <v>636</v>
      </c>
      <c r="B1428" t="s">
        <v>6121</v>
      </c>
      <c r="C1428" t="s">
        <v>1041</v>
      </c>
      <c r="D1428" t="s">
        <v>3732</v>
      </c>
      <c r="E1428" t="s">
        <v>4558</v>
      </c>
    </row>
    <row r="1429" spans="1:5">
      <c r="A1429" t="s">
        <v>1716</v>
      </c>
      <c r="B1429" t="s">
        <v>6124</v>
      </c>
      <c r="C1429" t="s">
        <v>4560</v>
      </c>
      <c r="D1429" t="s">
        <v>3732</v>
      </c>
      <c r="E1429" t="s">
        <v>4561</v>
      </c>
    </row>
    <row r="1430" spans="1:5">
      <c r="A1430" t="s">
        <v>7196</v>
      </c>
      <c r="B1430" t="s">
        <v>2946</v>
      </c>
      <c r="C1430" t="s">
        <v>4565</v>
      </c>
      <c r="D1430" t="s">
        <v>3732</v>
      </c>
      <c r="E1430" t="s">
        <v>2202</v>
      </c>
    </row>
    <row r="1431" spans="1:5">
      <c r="A1431" t="s">
        <v>1218</v>
      </c>
      <c r="B1431" t="s">
        <v>6125</v>
      </c>
      <c r="C1431" t="s">
        <v>3322</v>
      </c>
      <c r="D1431" t="s">
        <v>3732</v>
      </c>
      <c r="E1431" t="s">
        <v>3411</v>
      </c>
    </row>
    <row r="1432" spans="1:5">
      <c r="A1432" t="s">
        <v>6535</v>
      </c>
      <c r="B1432" t="s">
        <v>6126</v>
      </c>
      <c r="C1432" t="s">
        <v>2709</v>
      </c>
      <c r="D1432" t="s">
        <v>3732</v>
      </c>
      <c r="E1432" t="s">
        <v>1788</v>
      </c>
    </row>
    <row r="1433" spans="1:5">
      <c r="A1433" t="s">
        <v>3337</v>
      </c>
      <c r="B1433" t="s">
        <v>6127</v>
      </c>
      <c r="C1433" t="s">
        <v>4567</v>
      </c>
      <c r="D1433" t="s">
        <v>3732</v>
      </c>
      <c r="E1433" t="s">
        <v>437</v>
      </c>
    </row>
    <row r="1434" spans="1:5">
      <c r="A1434" t="s">
        <v>4414</v>
      </c>
      <c r="B1434" t="s">
        <v>2491</v>
      </c>
      <c r="C1434" t="s">
        <v>6412</v>
      </c>
      <c r="D1434" t="s">
        <v>4414</v>
      </c>
    </row>
    <row r="1435" spans="1:5">
      <c r="A1435" t="s">
        <v>7197</v>
      </c>
      <c r="B1435" t="s">
        <v>4539</v>
      </c>
      <c r="C1435" t="s">
        <v>4568</v>
      </c>
      <c r="D1435" t="s">
        <v>4414</v>
      </c>
      <c r="E1435" t="s">
        <v>4569</v>
      </c>
    </row>
    <row r="1436" spans="1:5">
      <c r="A1436" t="s">
        <v>2919</v>
      </c>
      <c r="B1436" t="s">
        <v>3889</v>
      </c>
      <c r="C1436" t="s">
        <v>1268</v>
      </c>
      <c r="D1436" t="s">
        <v>4414</v>
      </c>
      <c r="E1436" t="s">
        <v>1223</v>
      </c>
    </row>
    <row r="1437" spans="1:5">
      <c r="A1437" t="s">
        <v>4175</v>
      </c>
      <c r="B1437" t="s">
        <v>6128</v>
      </c>
      <c r="C1437" t="s">
        <v>2602</v>
      </c>
      <c r="D1437" t="s">
        <v>4414</v>
      </c>
      <c r="E1437" t="s">
        <v>4571</v>
      </c>
    </row>
    <row r="1438" spans="1:5">
      <c r="A1438" t="s">
        <v>7198</v>
      </c>
      <c r="B1438" t="s">
        <v>6129</v>
      </c>
      <c r="C1438" t="s">
        <v>4572</v>
      </c>
      <c r="D1438" t="s">
        <v>4414</v>
      </c>
      <c r="E1438" t="s">
        <v>4574</v>
      </c>
    </row>
    <row r="1439" spans="1:5">
      <c r="A1439" t="s">
        <v>5100</v>
      </c>
      <c r="B1439" t="s">
        <v>6131</v>
      </c>
      <c r="C1439" t="s">
        <v>4576</v>
      </c>
      <c r="D1439" t="s">
        <v>4414</v>
      </c>
      <c r="E1439" t="s">
        <v>3971</v>
      </c>
    </row>
    <row r="1440" spans="1:5">
      <c r="A1440" t="s">
        <v>7011</v>
      </c>
      <c r="B1440" t="s">
        <v>6133</v>
      </c>
      <c r="C1440" t="s">
        <v>4577</v>
      </c>
      <c r="D1440" t="s">
        <v>4414</v>
      </c>
      <c r="E1440" t="s">
        <v>4548</v>
      </c>
    </row>
    <row r="1441" spans="1:5">
      <c r="A1441" t="s">
        <v>3210</v>
      </c>
      <c r="B1441" t="s">
        <v>2806</v>
      </c>
      <c r="C1441" t="s">
        <v>4579</v>
      </c>
      <c r="D1441" t="s">
        <v>4414</v>
      </c>
      <c r="E1441" t="s">
        <v>4197</v>
      </c>
    </row>
    <row r="1442" spans="1:5">
      <c r="A1442" t="s">
        <v>4356</v>
      </c>
      <c r="B1442" t="s">
        <v>282</v>
      </c>
      <c r="C1442" t="s">
        <v>4580</v>
      </c>
      <c r="D1442" t="s">
        <v>4414</v>
      </c>
      <c r="E1442" t="s">
        <v>1829</v>
      </c>
    </row>
    <row r="1443" spans="1:5">
      <c r="A1443" t="s">
        <v>7199</v>
      </c>
      <c r="B1443" t="s">
        <v>6135</v>
      </c>
      <c r="C1443" t="s">
        <v>2889</v>
      </c>
      <c r="D1443" t="s">
        <v>4414</v>
      </c>
      <c r="E1443" t="s">
        <v>246</v>
      </c>
    </row>
    <row r="1444" spans="1:5">
      <c r="A1444" t="s">
        <v>7200</v>
      </c>
      <c r="B1444" t="s">
        <v>5212</v>
      </c>
      <c r="C1444" t="s">
        <v>4582</v>
      </c>
      <c r="D1444" t="s">
        <v>4414</v>
      </c>
      <c r="E1444" t="s">
        <v>3334</v>
      </c>
    </row>
    <row r="1445" spans="1:5">
      <c r="A1445" t="s">
        <v>6029</v>
      </c>
      <c r="B1445" t="s">
        <v>6136</v>
      </c>
      <c r="C1445" t="s">
        <v>2848</v>
      </c>
      <c r="D1445" t="s">
        <v>4414</v>
      </c>
      <c r="E1445" t="s">
        <v>4583</v>
      </c>
    </row>
    <row r="1446" spans="1:5">
      <c r="A1446" t="s">
        <v>7201</v>
      </c>
      <c r="B1446" t="s">
        <v>6137</v>
      </c>
      <c r="C1446" t="s">
        <v>4584</v>
      </c>
      <c r="D1446" t="s">
        <v>4414</v>
      </c>
      <c r="E1446" t="s">
        <v>4586</v>
      </c>
    </row>
    <row r="1447" spans="1:5">
      <c r="A1447" t="s">
        <v>7202</v>
      </c>
      <c r="B1447" t="s">
        <v>6138</v>
      </c>
      <c r="C1447" t="s">
        <v>2022</v>
      </c>
      <c r="D1447" t="s">
        <v>4414</v>
      </c>
      <c r="E1447" t="s">
        <v>4587</v>
      </c>
    </row>
    <row r="1448" spans="1:5">
      <c r="A1448" t="s">
        <v>2650</v>
      </c>
      <c r="B1448" t="s">
        <v>6140</v>
      </c>
      <c r="C1448" t="s">
        <v>4514</v>
      </c>
      <c r="D1448" t="s">
        <v>4414</v>
      </c>
      <c r="E1448" t="s">
        <v>4588</v>
      </c>
    </row>
    <row r="1449" spans="1:5">
      <c r="A1449" t="s">
        <v>7203</v>
      </c>
      <c r="B1449" t="s">
        <v>6141</v>
      </c>
      <c r="C1449" t="s">
        <v>2819</v>
      </c>
      <c r="D1449" t="s">
        <v>4414</v>
      </c>
      <c r="E1449" t="s">
        <v>4591</v>
      </c>
    </row>
    <row r="1450" spans="1:5">
      <c r="A1450" t="s">
        <v>2005</v>
      </c>
      <c r="B1450" t="s">
        <v>5939</v>
      </c>
      <c r="C1450" t="s">
        <v>1632</v>
      </c>
      <c r="D1450" t="s">
        <v>4414</v>
      </c>
      <c r="E1450" t="s">
        <v>2101</v>
      </c>
    </row>
    <row r="1451" spans="1:5">
      <c r="A1451" t="s">
        <v>7204</v>
      </c>
      <c r="B1451" t="s">
        <v>3063</v>
      </c>
      <c r="C1451" t="s">
        <v>4380</v>
      </c>
      <c r="D1451" t="s">
        <v>4414</v>
      </c>
      <c r="E1451" t="s">
        <v>587</v>
      </c>
    </row>
    <row r="1452" spans="1:5">
      <c r="A1452" t="s">
        <v>1340</v>
      </c>
      <c r="B1452" t="s">
        <v>7412</v>
      </c>
      <c r="C1452" t="s">
        <v>6413</v>
      </c>
      <c r="D1452" t="s">
        <v>1340</v>
      </c>
    </row>
    <row r="1453" spans="1:5">
      <c r="A1453" t="s">
        <v>7206</v>
      </c>
      <c r="B1453" t="s">
        <v>5078</v>
      </c>
      <c r="C1453" t="s">
        <v>4592</v>
      </c>
      <c r="D1453" t="s">
        <v>1340</v>
      </c>
      <c r="E1453" t="s">
        <v>4594</v>
      </c>
    </row>
    <row r="1454" spans="1:5">
      <c r="A1454" t="s">
        <v>7207</v>
      </c>
      <c r="B1454" t="s">
        <v>1666</v>
      </c>
      <c r="C1454" t="s">
        <v>3967</v>
      </c>
      <c r="D1454" t="s">
        <v>1340</v>
      </c>
      <c r="E1454" t="s">
        <v>2223</v>
      </c>
    </row>
    <row r="1455" spans="1:5">
      <c r="A1455" t="s">
        <v>7209</v>
      </c>
      <c r="B1455" t="s">
        <v>6143</v>
      </c>
      <c r="C1455" t="s">
        <v>3288</v>
      </c>
      <c r="D1455" t="s">
        <v>1340</v>
      </c>
      <c r="E1455" t="s">
        <v>4595</v>
      </c>
    </row>
    <row r="1456" spans="1:5">
      <c r="A1456" t="s">
        <v>7211</v>
      </c>
      <c r="B1456" t="s">
        <v>6144</v>
      </c>
      <c r="C1456" t="s">
        <v>4331</v>
      </c>
      <c r="D1456" t="s">
        <v>1340</v>
      </c>
      <c r="E1456" t="s">
        <v>4596</v>
      </c>
    </row>
    <row r="1457" spans="1:5">
      <c r="A1457" t="s">
        <v>7212</v>
      </c>
      <c r="B1457" t="s">
        <v>6145</v>
      </c>
      <c r="C1457" t="s">
        <v>2766</v>
      </c>
      <c r="D1457" t="s">
        <v>1340</v>
      </c>
      <c r="E1457" t="s">
        <v>4597</v>
      </c>
    </row>
    <row r="1458" spans="1:5">
      <c r="A1458" t="s">
        <v>1348</v>
      </c>
      <c r="B1458" t="s">
        <v>5551</v>
      </c>
      <c r="C1458" t="s">
        <v>4598</v>
      </c>
      <c r="D1458" t="s">
        <v>1340</v>
      </c>
      <c r="E1458" t="s">
        <v>4601</v>
      </c>
    </row>
    <row r="1459" spans="1:5">
      <c r="A1459" t="s">
        <v>7213</v>
      </c>
      <c r="B1459" t="s">
        <v>4429</v>
      </c>
      <c r="C1459" t="s">
        <v>4602</v>
      </c>
      <c r="D1459" t="s">
        <v>1340</v>
      </c>
      <c r="E1459" t="s">
        <v>4603</v>
      </c>
    </row>
    <row r="1460" spans="1:5">
      <c r="A1460" t="s">
        <v>6565</v>
      </c>
      <c r="B1460" t="s">
        <v>2370</v>
      </c>
      <c r="C1460" t="s">
        <v>435</v>
      </c>
      <c r="D1460" t="s">
        <v>1340</v>
      </c>
      <c r="E1460" t="s">
        <v>1128</v>
      </c>
    </row>
    <row r="1461" spans="1:5">
      <c r="A1461" t="s">
        <v>506</v>
      </c>
      <c r="B1461" t="s">
        <v>1148</v>
      </c>
      <c r="C1461" t="s">
        <v>4605</v>
      </c>
      <c r="D1461" t="s">
        <v>1340</v>
      </c>
      <c r="E1461" t="s">
        <v>3860</v>
      </c>
    </row>
    <row r="1462" spans="1:5">
      <c r="A1462" t="s">
        <v>4815</v>
      </c>
      <c r="B1462" t="s">
        <v>4195</v>
      </c>
      <c r="C1462" t="s">
        <v>4607</v>
      </c>
      <c r="D1462" t="s">
        <v>1340</v>
      </c>
      <c r="E1462" t="s">
        <v>1683</v>
      </c>
    </row>
    <row r="1463" spans="1:5">
      <c r="A1463" t="s">
        <v>7214</v>
      </c>
      <c r="B1463" t="s">
        <v>6147</v>
      </c>
      <c r="C1463" t="s">
        <v>4609</v>
      </c>
      <c r="D1463" t="s">
        <v>1340</v>
      </c>
      <c r="E1463" t="s">
        <v>1722</v>
      </c>
    </row>
    <row r="1464" spans="1:5">
      <c r="A1464" t="s">
        <v>7215</v>
      </c>
      <c r="B1464" t="s">
        <v>6148</v>
      </c>
      <c r="C1464" t="s">
        <v>4610</v>
      </c>
      <c r="D1464" t="s">
        <v>1340</v>
      </c>
      <c r="E1464" t="s">
        <v>3081</v>
      </c>
    </row>
    <row r="1465" spans="1:5">
      <c r="A1465" t="s">
        <v>7216</v>
      </c>
      <c r="B1465" t="s">
        <v>2836</v>
      </c>
      <c r="C1465" t="s">
        <v>3995</v>
      </c>
      <c r="D1465" t="s">
        <v>1340</v>
      </c>
      <c r="E1465" t="s">
        <v>4611</v>
      </c>
    </row>
    <row r="1466" spans="1:5">
      <c r="A1466" t="s">
        <v>7217</v>
      </c>
      <c r="B1466" t="s">
        <v>3435</v>
      </c>
      <c r="C1466" t="s">
        <v>6414</v>
      </c>
      <c r="D1466" t="s">
        <v>1340</v>
      </c>
      <c r="E1466" t="s">
        <v>818</v>
      </c>
    </row>
    <row r="1467" spans="1:5">
      <c r="A1467" t="s">
        <v>973</v>
      </c>
      <c r="B1467" t="s">
        <v>5322</v>
      </c>
      <c r="C1467" t="s">
        <v>3537</v>
      </c>
      <c r="D1467" t="s">
        <v>1340</v>
      </c>
      <c r="E1467" t="s">
        <v>1795</v>
      </c>
    </row>
    <row r="1468" spans="1:5">
      <c r="A1468" t="s">
        <v>5188</v>
      </c>
      <c r="B1468" t="s">
        <v>712</v>
      </c>
      <c r="C1468" t="s">
        <v>2816</v>
      </c>
      <c r="D1468" t="s">
        <v>1340</v>
      </c>
      <c r="E1468" t="s">
        <v>4612</v>
      </c>
    </row>
    <row r="1469" spans="1:5">
      <c r="A1469" t="s">
        <v>7218</v>
      </c>
      <c r="B1469" t="s">
        <v>6149</v>
      </c>
      <c r="C1469" t="s">
        <v>2923</v>
      </c>
      <c r="D1469" t="s">
        <v>1340</v>
      </c>
      <c r="E1469" t="s">
        <v>4615</v>
      </c>
    </row>
    <row r="1470" spans="1:5">
      <c r="A1470" t="s">
        <v>837</v>
      </c>
      <c r="B1470" t="s">
        <v>6150</v>
      </c>
      <c r="C1470" t="s">
        <v>4177</v>
      </c>
      <c r="D1470" t="s">
        <v>1340</v>
      </c>
      <c r="E1470" t="s">
        <v>4618</v>
      </c>
    </row>
    <row r="1471" spans="1:5">
      <c r="A1471" t="s">
        <v>7219</v>
      </c>
      <c r="B1471" t="s">
        <v>6152</v>
      </c>
      <c r="C1471" t="s">
        <v>520</v>
      </c>
      <c r="D1471" t="s">
        <v>1340</v>
      </c>
      <c r="E1471" t="s">
        <v>4301</v>
      </c>
    </row>
    <row r="1472" spans="1:5">
      <c r="A1472" t="s">
        <v>7220</v>
      </c>
      <c r="B1472" t="s">
        <v>6154</v>
      </c>
      <c r="C1472" t="s">
        <v>13</v>
      </c>
      <c r="D1472" t="s">
        <v>1340</v>
      </c>
      <c r="E1472" t="s">
        <v>1730</v>
      </c>
    </row>
    <row r="1473" spans="1:5">
      <c r="A1473" t="s">
        <v>4050</v>
      </c>
      <c r="B1473" t="s">
        <v>130</v>
      </c>
      <c r="C1473" t="s">
        <v>6415</v>
      </c>
      <c r="D1473" t="s">
        <v>4050</v>
      </c>
    </row>
    <row r="1474" spans="1:5">
      <c r="A1474" t="s">
        <v>7222</v>
      </c>
      <c r="B1474" t="s">
        <v>6155</v>
      </c>
      <c r="C1474" t="s">
        <v>3002</v>
      </c>
      <c r="D1474" t="s">
        <v>4050</v>
      </c>
      <c r="E1474" t="s">
        <v>4619</v>
      </c>
    </row>
    <row r="1475" spans="1:5">
      <c r="A1475" t="s">
        <v>7223</v>
      </c>
      <c r="B1475" t="s">
        <v>6157</v>
      </c>
      <c r="C1475" t="s">
        <v>4621</v>
      </c>
      <c r="D1475" t="s">
        <v>4050</v>
      </c>
      <c r="E1475" t="s">
        <v>3930</v>
      </c>
    </row>
    <row r="1476" spans="1:5">
      <c r="A1476" t="s">
        <v>7224</v>
      </c>
      <c r="B1476" t="s">
        <v>275</v>
      </c>
      <c r="C1476" t="s">
        <v>4624</v>
      </c>
      <c r="D1476" t="s">
        <v>4050</v>
      </c>
      <c r="E1476" t="s">
        <v>2341</v>
      </c>
    </row>
    <row r="1477" spans="1:5">
      <c r="A1477" t="s">
        <v>7225</v>
      </c>
      <c r="B1477" t="s">
        <v>3684</v>
      </c>
      <c r="C1477" t="s">
        <v>4626</v>
      </c>
      <c r="D1477" t="s">
        <v>4050</v>
      </c>
      <c r="E1477" t="s">
        <v>3150</v>
      </c>
    </row>
    <row r="1478" spans="1:5">
      <c r="A1478" t="s">
        <v>7121</v>
      </c>
      <c r="B1478" t="s">
        <v>6158</v>
      </c>
      <c r="C1478" t="s">
        <v>3883</v>
      </c>
      <c r="D1478" t="s">
        <v>4050</v>
      </c>
      <c r="E1478" t="s">
        <v>1593</v>
      </c>
    </row>
    <row r="1479" spans="1:5">
      <c r="A1479" t="s">
        <v>5585</v>
      </c>
      <c r="B1479" t="s">
        <v>6159</v>
      </c>
      <c r="C1479" t="s">
        <v>377</v>
      </c>
      <c r="D1479" t="s">
        <v>4050</v>
      </c>
      <c r="E1479" t="s">
        <v>4628</v>
      </c>
    </row>
    <row r="1480" spans="1:5">
      <c r="A1480" t="s">
        <v>7227</v>
      </c>
      <c r="B1480" t="s">
        <v>6160</v>
      </c>
      <c r="C1480" t="s">
        <v>4631</v>
      </c>
      <c r="D1480" t="s">
        <v>4050</v>
      </c>
      <c r="E1480" t="s">
        <v>2458</v>
      </c>
    </row>
    <row r="1481" spans="1:5">
      <c r="A1481" t="s">
        <v>5721</v>
      </c>
      <c r="B1481" t="s">
        <v>6161</v>
      </c>
      <c r="C1481" t="s">
        <v>4634</v>
      </c>
      <c r="D1481" t="s">
        <v>4050</v>
      </c>
      <c r="E1481" t="s">
        <v>1964</v>
      </c>
    </row>
    <row r="1482" spans="1:5">
      <c r="A1482" t="s">
        <v>4804</v>
      </c>
      <c r="B1482" t="s">
        <v>5769</v>
      </c>
      <c r="C1482" t="s">
        <v>4636</v>
      </c>
      <c r="D1482" t="s">
        <v>4050</v>
      </c>
      <c r="E1482" t="s">
        <v>4637</v>
      </c>
    </row>
    <row r="1483" spans="1:5">
      <c r="A1483" t="s">
        <v>7228</v>
      </c>
      <c r="B1483" t="s">
        <v>4622</v>
      </c>
      <c r="C1483" t="s">
        <v>1945</v>
      </c>
      <c r="D1483" t="s">
        <v>4050</v>
      </c>
      <c r="E1483" t="s">
        <v>4638</v>
      </c>
    </row>
    <row r="1484" spans="1:5">
      <c r="A1484" t="s">
        <v>7229</v>
      </c>
      <c r="B1484" t="s">
        <v>6162</v>
      </c>
      <c r="C1484" t="s">
        <v>4639</v>
      </c>
      <c r="D1484" t="s">
        <v>4050</v>
      </c>
      <c r="E1484" t="s">
        <v>4640</v>
      </c>
    </row>
    <row r="1485" spans="1:5">
      <c r="A1485" t="s">
        <v>2547</v>
      </c>
      <c r="B1485" t="s">
        <v>3610</v>
      </c>
      <c r="C1485" t="s">
        <v>4642</v>
      </c>
      <c r="D1485" t="s">
        <v>4050</v>
      </c>
      <c r="E1485" t="s">
        <v>1818</v>
      </c>
    </row>
    <row r="1486" spans="1:5">
      <c r="A1486" t="s">
        <v>7230</v>
      </c>
      <c r="B1486" t="s">
        <v>6163</v>
      </c>
      <c r="C1486" t="s">
        <v>3017</v>
      </c>
      <c r="D1486" t="s">
        <v>4050</v>
      </c>
      <c r="E1486" t="s">
        <v>4643</v>
      </c>
    </row>
    <row r="1487" spans="1:5">
      <c r="A1487" t="s">
        <v>4678</v>
      </c>
      <c r="B1487" t="s">
        <v>3884</v>
      </c>
      <c r="C1487" t="s">
        <v>3623</v>
      </c>
      <c r="D1487" t="s">
        <v>4050</v>
      </c>
      <c r="E1487" t="s">
        <v>1629</v>
      </c>
    </row>
    <row r="1488" spans="1:5">
      <c r="A1488" t="s">
        <v>6448</v>
      </c>
      <c r="B1488" t="s">
        <v>1352</v>
      </c>
      <c r="C1488" t="s">
        <v>4647</v>
      </c>
      <c r="D1488" t="s">
        <v>4050</v>
      </c>
      <c r="E1488" t="s">
        <v>3494</v>
      </c>
    </row>
    <row r="1489" spans="1:5">
      <c r="A1489" t="s">
        <v>7231</v>
      </c>
      <c r="B1489" t="s">
        <v>2406</v>
      </c>
      <c r="C1489" t="s">
        <v>3864</v>
      </c>
      <c r="D1489" t="s">
        <v>4050</v>
      </c>
      <c r="E1489" t="s">
        <v>3855</v>
      </c>
    </row>
    <row r="1490" spans="1:5">
      <c r="A1490" t="s">
        <v>7232</v>
      </c>
      <c r="B1490" t="s">
        <v>5642</v>
      </c>
      <c r="C1490" t="s">
        <v>2214</v>
      </c>
      <c r="D1490" t="s">
        <v>4050</v>
      </c>
      <c r="E1490" t="s">
        <v>4649</v>
      </c>
    </row>
    <row r="1491" spans="1:5">
      <c r="A1491" t="s">
        <v>7233</v>
      </c>
      <c r="B1491" t="s">
        <v>6164</v>
      </c>
      <c r="C1491" t="s">
        <v>4650</v>
      </c>
      <c r="D1491" t="s">
        <v>4050</v>
      </c>
      <c r="E1491" t="s">
        <v>4654</v>
      </c>
    </row>
    <row r="1492" spans="1:5">
      <c r="A1492" t="s">
        <v>6932</v>
      </c>
      <c r="B1492" t="s">
        <v>6165</v>
      </c>
      <c r="C1492" t="s">
        <v>4657</v>
      </c>
      <c r="D1492" t="s">
        <v>4050</v>
      </c>
      <c r="E1492" t="s">
        <v>4659</v>
      </c>
    </row>
    <row r="1493" spans="1:5">
      <c r="A1493" t="s">
        <v>3378</v>
      </c>
      <c r="B1493" t="s">
        <v>529</v>
      </c>
      <c r="C1493" t="s">
        <v>1129</v>
      </c>
      <c r="D1493" t="s">
        <v>4050</v>
      </c>
      <c r="E1493" t="s">
        <v>4661</v>
      </c>
    </row>
    <row r="1494" spans="1:5">
      <c r="A1494" t="s">
        <v>7234</v>
      </c>
      <c r="B1494" t="s">
        <v>6166</v>
      </c>
      <c r="C1494" t="s">
        <v>4663</v>
      </c>
      <c r="D1494" t="s">
        <v>4050</v>
      </c>
      <c r="E1494" t="s">
        <v>3116</v>
      </c>
    </row>
    <row r="1495" spans="1:5">
      <c r="A1495" t="s">
        <v>5489</v>
      </c>
      <c r="B1495" t="s">
        <v>295</v>
      </c>
      <c r="C1495" t="s">
        <v>2537</v>
      </c>
      <c r="D1495" t="s">
        <v>4050</v>
      </c>
      <c r="E1495" t="s">
        <v>2257</v>
      </c>
    </row>
    <row r="1496" spans="1:5">
      <c r="A1496" t="s">
        <v>7235</v>
      </c>
      <c r="B1496" t="s">
        <v>6168</v>
      </c>
      <c r="C1496" t="s">
        <v>4666</v>
      </c>
      <c r="D1496" t="s">
        <v>4050</v>
      </c>
      <c r="E1496" t="s">
        <v>1925</v>
      </c>
    </row>
    <row r="1497" spans="1:5">
      <c r="A1497" t="s">
        <v>7236</v>
      </c>
      <c r="B1497" t="s">
        <v>2023</v>
      </c>
      <c r="C1497" t="s">
        <v>4669</v>
      </c>
      <c r="D1497" t="s">
        <v>4050</v>
      </c>
      <c r="E1497" t="s">
        <v>4671</v>
      </c>
    </row>
    <row r="1498" spans="1:5">
      <c r="A1498" t="s">
        <v>6659</v>
      </c>
      <c r="B1498" t="s">
        <v>6170</v>
      </c>
      <c r="C1498" t="s">
        <v>4673</v>
      </c>
      <c r="D1498" t="s">
        <v>4050</v>
      </c>
      <c r="E1498" t="s">
        <v>4675</v>
      </c>
    </row>
    <row r="1499" spans="1:5">
      <c r="A1499" t="s">
        <v>4566</v>
      </c>
      <c r="B1499" t="s">
        <v>6173</v>
      </c>
      <c r="C1499" t="s">
        <v>1147</v>
      </c>
      <c r="D1499" t="s">
        <v>4050</v>
      </c>
      <c r="E1499" t="s">
        <v>1020</v>
      </c>
    </row>
    <row r="1500" spans="1:5">
      <c r="A1500" t="s">
        <v>7237</v>
      </c>
      <c r="B1500" t="s">
        <v>677</v>
      </c>
      <c r="C1500" t="s">
        <v>3102</v>
      </c>
      <c r="D1500" t="s">
        <v>4050</v>
      </c>
      <c r="E1500" t="s">
        <v>4677</v>
      </c>
    </row>
    <row r="1501" spans="1:5">
      <c r="A1501" t="s">
        <v>7238</v>
      </c>
      <c r="B1501" t="s">
        <v>6174</v>
      </c>
      <c r="C1501" t="s">
        <v>4680</v>
      </c>
      <c r="D1501" t="s">
        <v>4050</v>
      </c>
      <c r="E1501" t="s">
        <v>4325</v>
      </c>
    </row>
    <row r="1502" spans="1:5">
      <c r="A1502" t="s">
        <v>7239</v>
      </c>
      <c r="B1502" t="s">
        <v>6175</v>
      </c>
      <c r="C1502" t="s">
        <v>454</v>
      </c>
      <c r="D1502" t="s">
        <v>4050</v>
      </c>
      <c r="E1502" t="s">
        <v>4681</v>
      </c>
    </row>
    <row r="1503" spans="1:5">
      <c r="A1503" t="s">
        <v>7240</v>
      </c>
      <c r="B1503" t="s">
        <v>3107</v>
      </c>
      <c r="C1503" t="s">
        <v>4683</v>
      </c>
      <c r="D1503" t="s">
        <v>4050</v>
      </c>
      <c r="E1503" t="s">
        <v>4685</v>
      </c>
    </row>
    <row r="1504" spans="1:5">
      <c r="A1504" t="s">
        <v>7241</v>
      </c>
      <c r="B1504" t="s">
        <v>2930</v>
      </c>
      <c r="C1504" t="s">
        <v>2793</v>
      </c>
      <c r="D1504" t="s">
        <v>4050</v>
      </c>
      <c r="E1504" t="s">
        <v>1234</v>
      </c>
    </row>
    <row r="1505" spans="1:5">
      <c r="A1505" t="s">
        <v>7242</v>
      </c>
      <c r="B1505" t="s">
        <v>6176</v>
      </c>
      <c r="C1505" t="s">
        <v>4467</v>
      </c>
      <c r="D1505" t="s">
        <v>4050</v>
      </c>
      <c r="E1505" t="s">
        <v>3016</v>
      </c>
    </row>
    <row r="1506" spans="1:5">
      <c r="A1506" t="s">
        <v>7243</v>
      </c>
      <c r="B1506" t="s">
        <v>5785</v>
      </c>
      <c r="C1506" t="s">
        <v>3504</v>
      </c>
      <c r="D1506" t="s">
        <v>4050</v>
      </c>
      <c r="E1506" t="s">
        <v>3122</v>
      </c>
    </row>
    <row r="1507" spans="1:5">
      <c r="A1507" t="s">
        <v>6363</v>
      </c>
      <c r="B1507" t="s">
        <v>6177</v>
      </c>
      <c r="C1507" t="s">
        <v>4687</v>
      </c>
      <c r="D1507" t="s">
        <v>4050</v>
      </c>
      <c r="E1507" t="s">
        <v>4689</v>
      </c>
    </row>
    <row r="1508" spans="1:5">
      <c r="A1508" t="s">
        <v>4690</v>
      </c>
      <c r="B1508" t="s">
        <v>3313</v>
      </c>
      <c r="C1508" t="s">
        <v>6416</v>
      </c>
      <c r="D1508" t="s">
        <v>4690</v>
      </c>
    </row>
    <row r="1509" spans="1:5">
      <c r="A1509" t="s">
        <v>2014</v>
      </c>
      <c r="B1509" t="s">
        <v>53</v>
      </c>
      <c r="C1509" t="s">
        <v>2758</v>
      </c>
      <c r="D1509" t="s">
        <v>4690</v>
      </c>
      <c r="E1509" t="s">
        <v>4688</v>
      </c>
    </row>
    <row r="1510" spans="1:5">
      <c r="A1510" t="s">
        <v>7245</v>
      </c>
      <c r="B1510" t="s">
        <v>6178</v>
      </c>
      <c r="C1510" t="s">
        <v>2003</v>
      </c>
      <c r="D1510" t="s">
        <v>4690</v>
      </c>
      <c r="E1510" t="s">
        <v>2677</v>
      </c>
    </row>
    <row r="1511" spans="1:5">
      <c r="A1511" t="s">
        <v>7246</v>
      </c>
      <c r="B1511" t="s">
        <v>6179</v>
      </c>
      <c r="C1511" t="s">
        <v>4691</v>
      </c>
      <c r="D1511" t="s">
        <v>4690</v>
      </c>
      <c r="E1511" t="s">
        <v>4694</v>
      </c>
    </row>
    <row r="1512" spans="1:5">
      <c r="A1512" t="s">
        <v>1178</v>
      </c>
      <c r="B1512" t="s">
        <v>6180</v>
      </c>
      <c r="C1512" t="s">
        <v>3252</v>
      </c>
      <c r="D1512" t="s">
        <v>4690</v>
      </c>
      <c r="E1512" t="s">
        <v>3872</v>
      </c>
    </row>
    <row r="1513" spans="1:5">
      <c r="A1513" t="s">
        <v>3665</v>
      </c>
      <c r="B1513" t="s">
        <v>6181</v>
      </c>
      <c r="C1513" t="s">
        <v>4695</v>
      </c>
      <c r="D1513" t="s">
        <v>4690</v>
      </c>
      <c r="E1513" t="s">
        <v>4333</v>
      </c>
    </row>
    <row r="1514" spans="1:5">
      <c r="A1514" t="s">
        <v>1784</v>
      </c>
      <c r="B1514" t="s">
        <v>3008</v>
      </c>
      <c r="C1514" t="s">
        <v>741</v>
      </c>
      <c r="D1514" t="s">
        <v>4690</v>
      </c>
      <c r="E1514" t="s">
        <v>4696</v>
      </c>
    </row>
    <row r="1515" spans="1:5">
      <c r="A1515" t="s">
        <v>6210</v>
      </c>
      <c r="B1515" t="s">
        <v>371</v>
      </c>
      <c r="C1515" t="s">
        <v>4210</v>
      </c>
      <c r="D1515" t="s">
        <v>4690</v>
      </c>
      <c r="E1515" t="s">
        <v>4700</v>
      </c>
    </row>
    <row r="1516" spans="1:5">
      <c r="A1516" t="s">
        <v>6780</v>
      </c>
      <c r="B1516" t="s">
        <v>6182</v>
      </c>
      <c r="C1516" t="s">
        <v>4701</v>
      </c>
      <c r="D1516" t="s">
        <v>4690</v>
      </c>
      <c r="E1516" t="s">
        <v>4706</v>
      </c>
    </row>
    <row r="1517" spans="1:5">
      <c r="A1517" t="s">
        <v>6749</v>
      </c>
      <c r="B1517" t="s">
        <v>2238</v>
      </c>
      <c r="C1517" t="s">
        <v>1469</v>
      </c>
      <c r="D1517" t="s">
        <v>4690</v>
      </c>
      <c r="E1517" t="s">
        <v>564</v>
      </c>
    </row>
    <row r="1518" spans="1:5">
      <c r="A1518" t="s">
        <v>363</v>
      </c>
      <c r="B1518" t="s">
        <v>4785</v>
      </c>
      <c r="C1518" t="s">
        <v>4555</v>
      </c>
      <c r="D1518" t="s">
        <v>4690</v>
      </c>
      <c r="E1518" t="s">
        <v>1428</v>
      </c>
    </row>
    <row r="1519" spans="1:5">
      <c r="A1519" t="s">
        <v>7247</v>
      </c>
      <c r="B1519" t="s">
        <v>5902</v>
      </c>
      <c r="C1519" t="s">
        <v>3453</v>
      </c>
      <c r="D1519" t="s">
        <v>4690</v>
      </c>
      <c r="E1519" t="s">
        <v>4207</v>
      </c>
    </row>
    <row r="1520" spans="1:5">
      <c r="A1520" t="s">
        <v>7248</v>
      </c>
      <c r="B1520" t="s">
        <v>773</v>
      </c>
      <c r="C1520" t="s">
        <v>4708</v>
      </c>
      <c r="D1520" t="s">
        <v>4690</v>
      </c>
      <c r="E1520" t="s">
        <v>1315</v>
      </c>
    </row>
    <row r="1521" spans="1:5">
      <c r="A1521" t="s">
        <v>7249</v>
      </c>
      <c r="B1521" t="s">
        <v>4174</v>
      </c>
      <c r="C1521" t="s">
        <v>4709</v>
      </c>
      <c r="D1521" t="s">
        <v>4690</v>
      </c>
      <c r="E1521" t="s">
        <v>3918</v>
      </c>
    </row>
    <row r="1522" spans="1:5">
      <c r="A1522" t="s">
        <v>1790</v>
      </c>
      <c r="B1522" t="s">
        <v>6146</v>
      </c>
      <c r="C1522" t="s">
        <v>640</v>
      </c>
      <c r="D1522" t="s">
        <v>4690</v>
      </c>
      <c r="E1522" t="s">
        <v>4710</v>
      </c>
    </row>
    <row r="1523" spans="1:5">
      <c r="A1523" t="s">
        <v>7250</v>
      </c>
      <c r="B1523" t="s">
        <v>6183</v>
      </c>
      <c r="C1523" t="s">
        <v>4712</v>
      </c>
      <c r="D1523" t="s">
        <v>4690</v>
      </c>
      <c r="E1523" t="s">
        <v>4715</v>
      </c>
    </row>
    <row r="1524" spans="1:5">
      <c r="A1524" t="s">
        <v>7026</v>
      </c>
      <c r="B1524" t="s">
        <v>331</v>
      </c>
      <c r="C1524" t="s">
        <v>4717</v>
      </c>
      <c r="D1524" t="s">
        <v>4690</v>
      </c>
      <c r="E1524" t="s">
        <v>1094</v>
      </c>
    </row>
    <row r="1525" spans="1:5">
      <c r="A1525" t="s">
        <v>7251</v>
      </c>
      <c r="B1525" t="s">
        <v>6185</v>
      </c>
      <c r="C1525" t="s">
        <v>150</v>
      </c>
      <c r="D1525" t="s">
        <v>4690</v>
      </c>
      <c r="E1525" t="s">
        <v>4718</v>
      </c>
    </row>
    <row r="1526" spans="1:5">
      <c r="A1526" t="s">
        <v>1367</v>
      </c>
      <c r="B1526" t="s">
        <v>4868</v>
      </c>
      <c r="C1526" t="s">
        <v>2290</v>
      </c>
      <c r="D1526" t="s">
        <v>4690</v>
      </c>
      <c r="E1526" t="s">
        <v>419</v>
      </c>
    </row>
    <row r="1527" spans="1:5">
      <c r="A1527" t="s">
        <v>7252</v>
      </c>
      <c r="B1527" t="s">
        <v>845</v>
      </c>
      <c r="C1527" t="s">
        <v>4616</v>
      </c>
      <c r="D1527" t="s">
        <v>4690</v>
      </c>
      <c r="E1527" t="s">
        <v>3567</v>
      </c>
    </row>
    <row r="1528" spans="1:5">
      <c r="A1528" t="s">
        <v>4209</v>
      </c>
      <c r="B1528" t="s">
        <v>6186</v>
      </c>
      <c r="C1528" t="s">
        <v>1668</v>
      </c>
      <c r="D1528" t="s">
        <v>4690</v>
      </c>
      <c r="E1528" t="s">
        <v>3371</v>
      </c>
    </row>
    <row r="1529" spans="1:5">
      <c r="A1529" t="s">
        <v>2550</v>
      </c>
      <c r="B1529" t="s">
        <v>6187</v>
      </c>
      <c r="C1529" t="s">
        <v>2220</v>
      </c>
      <c r="D1529" t="s">
        <v>4690</v>
      </c>
      <c r="E1529" t="s">
        <v>1608</v>
      </c>
    </row>
    <row r="1530" spans="1:5">
      <c r="A1530" t="s">
        <v>2953</v>
      </c>
      <c r="B1530" t="s">
        <v>6188</v>
      </c>
      <c r="C1530" t="s">
        <v>4719</v>
      </c>
      <c r="D1530" t="s">
        <v>4690</v>
      </c>
      <c r="E1530" t="s">
        <v>410</v>
      </c>
    </row>
    <row r="1531" spans="1:5">
      <c r="A1531" t="s">
        <v>7253</v>
      </c>
      <c r="B1531" t="s">
        <v>1798</v>
      </c>
      <c r="C1531" t="s">
        <v>348</v>
      </c>
      <c r="D1531" t="s">
        <v>4690</v>
      </c>
      <c r="E1531" t="s">
        <v>4720</v>
      </c>
    </row>
    <row r="1532" spans="1:5">
      <c r="A1532" t="s">
        <v>829</v>
      </c>
      <c r="B1532" t="s">
        <v>383</v>
      </c>
      <c r="C1532" t="s">
        <v>4723</v>
      </c>
      <c r="D1532" t="s">
        <v>4690</v>
      </c>
      <c r="E1532" t="s">
        <v>4431</v>
      </c>
    </row>
    <row r="1533" spans="1:5">
      <c r="A1533" t="s">
        <v>3980</v>
      </c>
      <c r="B1533" t="s">
        <v>6189</v>
      </c>
      <c r="C1533" t="s">
        <v>490</v>
      </c>
      <c r="D1533" t="s">
        <v>4690</v>
      </c>
      <c r="E1533" t="s">
        <v>4724</v>
      </c>
    </row>
    <row r="1534" spans="1:5">
      <c r="A1534" t="s">
        <v>5153</v>
      </c>
      <c r="B1534" t="s">
        <v>3597</v>
      </c>
      <c r="C1534" t="s">
        <v>4725</v>
      </c>
      <c r="D1534" t="s">
        <v>4690</v>
      </c>
      <c r="E1534" t="s">
        <v>4726</v>
      </c>
    </row>
    <row r="1535" spans="1:5">
      <c r="A1535" t="s">
        <v>1140</v>
      </c>
      <c r="B1535" t="s">
        <v>6190</v>
      </c>
      <c r="C1535" t="s">
        <v>4729</v>
      </c>
      <c r="D1535" t="s">
        <v>4690</v>
      </c>
      <c r="E1535" t="s">
        <v>4730</v>
      </c>
    </row>
    <row r="1536" spans="1:5">
      <c r="A1536" t="s">
        <v>717</v>
      </c>
      <c r="B1536" t="s">
        <v>6191</v>
      </c>
      <c r="C1536" t="s">
        <v>4731</v>
      </c>
      <c r="D1536" t="s">
        <v>4690</v>
      </c>
      <c r="E1536" t="s">
        <v>4734</v>
      </c>
    </row>
    <row r="1537" spans="1:5">
      <c r="A1537" t="s">
        <v>7254</v>
      </c>
      <c r="B1537" t="s">
        <v>4364</v>
      </c>
      <c r="C1537" t="s">
        <v>6418</v>
      </c>
      <c r="D1537" t="s">
        <v>6419</v>
      </c>
      <c r="E1537" t="s">
        <v>6420</v>
      </c>
    </row>
    <row r="1538" spans="1:5">
      <c r="A1538" t="s">
        <v>2731</v>
      </c>
      <c r="B1538" t="s">
        <v>6192</v>
      </c>
      <c r="C1538" t="s">
        <v>4735</v>
      </c>
      <c r="D1538" t="s">
        <v>4690</v>
      </c>
      <c r="E1538" t="s">
        <v>4737</v>
      </c>
    </row>
    <row r="1539" spans="1:5">
      <c r="A1539" t="s">
        <v>1181</v>
      </c>
      <c r="B1539" t="s">
        <v>6193</v>
      </c>
      <c r="C1539" t="s">
        <v>3228</v>
      </c>
      <c r="D1539" t="s">
        <v>4690</v>
      </c>
      <c r="E1539" t="s">
        <v>3500</v>
      </c>
    </row>
    <row r="1540" spans="1:5">
      <c r="A1540" t="s">
        <v>985</v>
      </c>
      <c r="B1540" t="s">
        <v>4346</v>
      </c>
      <c r="C1540" t="s">
        <v>2326</v>
      </c>
      <c r="D1540" t="s">
        <v>4690</v>
      </c>
      <c r="E1540" t="s">
        <v>4741</v>
      </c>
    </row>
    <row r="1541" spans="1:5">
      <c r="A1541" t="s">
        <v>7255</v>
      </c>
      <c r="B1541" t="s">
        <v>6196</v>
      </c>
      <c r="C1541" t="s">
        <v>3920</v>
      </c>
      <c r="D1541" t="s">
        <v>4690</v>
      </c>
      <c r="E1541" t="s">
        <v>4742</v>
      </c>
    </row>
    <row r="1542" spans="1:5">
      <c r="A1542" t="s">
        <v>6006</v>
      </c>
      <c r="B1542" t="s">
        <v>6198</v>
      </c>
      <c r="C1542" t="s">
        <v>4743</v>
      </c>
      <c r="D1542" t="s">
        <v>4690</v>
      </c>
      <c r="E1542" t="s">
        <v>4744</v>
      </c>
    </row>
    <row r="1543" spans="1:5">
      <c r="A1543" t="s">
        <v>7256</v>
      </c>
      <c r="B1543" t="s">
        <v>6199</v>
      </c>
      <c r="C1543" t="s">
        <v>4746</v>
      </c>
      <c r="D1543" t="s">
        <v>4690</v>
      </c>
      <c r="E1543" t="s">
        <v>126</v>
      </c>
    </row>
    <row r="1544" spans="1:5">
      <c r="A1544" t="s">
        <v>7257</v>
      </c>
      <c r="B1544" t="s">
        <v>5882</v>
      </c>
      <c r="C1544" t="s">
        <v>1209</v>
      </c>
      <c r="D1544" t="s">
        <v>4690</v>
      </c>
      <c r="E1544" t="s">
        <v>4748</v>
      </c>
    </row>
    <row r="1545" spans="1:5">
      <c r="A1545" t="s">
        <v>7258</v>
      </c>
      <c r="B1545" t="s">
        <v>2317</v>
      </c>
      <c r="C1545" t="s">
        <v>2460</v>
      </c>
      <c r="D1545" t="s">
        <v>4690</v>
      </c>
      <c r="E1545" t="s">
        <v>4751</v>
      </c>
    </row>
    <row r="1546" spans="1:5">
      <c r="A1546" t="s">
        <v>738</v>
      </c>
      <c r="B1546" t="s">
        <v>6200</v>
      </c>
      <c r="C1546" t="s">
        <v>4753</v>
      </c>
      <c r="D1546" t="s">
        <v>4690</v>
      </c>
      <c r="E1546" t="s">
        <v>3856</v>
      </c>
    </row>
    <row r="1547" spans="1:5">
      <c r="A1547" t="s">
        <v>7259</v>
      </c>
      <c r="B1547" t="s">
        <v>6201</v>
      </c>
      <c r="C1547" t="s">
        <v>2902</v>
      </c>
      <c r="D1547" t="s">
        <v>4690</v>
      </c>
      <c r="E1547" t="s">
        <v>2307</v>
      </c>
    </row>
    <row r="1548" spans="1:5">
      <c r="A1548" t="s">
        <v>6343</v>
      </c>
      <c r="B1548" t="s">
        <v>6202</v>
      </c>
      <c r="C1548" t="s">
        <v>4754</v>
      </c>
      <c r="D1548" t="s">
        <v>4690</v>
      </c>
      <c r="E1548" t="s">
        <v>994</v>
      </c>
    </row>
    <row r="1549" spans="1:5">
      <c r="A1549" t="s">
        <v>7140</v>
      </c>
      <c r="B1549" t="s">
        <v>6203</v>
      </c>
      <c r="C1549" t="s">
        <v>4755</v>
      </c>
      <c r="D1549" t="s">
        <v>4690</v>
      </c>
      <c r="E1549" t="s">
        <v>2909</v>
      </c>
    </row>
    <row r="1550" spans="1:5">
      <c r="A1550" t="s">
        <v>7046</v>
      </c>
      <c r="B1550" t="s">
        <v>1786</v>
      </c>
      <c r="C1550" t="s">
        <v>4757</v>
      </c>
      <c r="D1550" t="s">
        <v>4690</v>
      </c>
      <c r="E1550" t="s">
        <v>4759</v>
      </c>
    </row>
    <row r="1551" spans="1:5">
      <c r="A1551" t="s">
        <v>7260</v>
      </c>
      <c r="B1551" t="s">
        <v>3325</v>
      </c>
      <c r="C1551" t="s">
        <v>4760</v>
      </c>
      <c r="D1551" t="s">
        <v>4690</v>
      </c>
      <c r="E1551" t="s">
        <v>4465</v>
      </c>
    </row>
    <row r="1552" spans="1:5">
      <c r="A1552" t="s">
        <v>7261</v>
      </c>
      <c r="B1552" t="s">
        <v>6204</v>
      </c>
      <c r="C1552" t="s">
        <v>4761</v>
      </c>
      <c r="D1552" t="s">
        <v>4690</v>
      </c>
      <c r="E1552" t="s">
        <v>4093</v>
      </c>
    </row>
    <row r="1553" spans="1:5">
      <c r="A1553" t="s">
        <v>7262</v>
      </c>
      <c r="B1553" t="s">
        <v>2599</v>
      </c>
      <c r="C1553" t="s">
        <v>1960</v>
      </c>
      <c r="D1553" t="s">
        <v>4690</v>
      </c>
      <c r="E1553" t="s">
        <v>4763</v>
      </c>
    </row>
    <row r="1554" spans="1:5">
      <c r="A1554" t="s">
        <v>5054</v>
      </c>
      <c r="B1554" t="s">
        <v>3555</v>
      </c>
      <c r="C1554" t="s">
        <v>4764</v>
      </c>
      <c r="D1554" t="s">
        <v>4690</v>
      </c>
      <c r="E1554" t="s">
        <v>4766</v>
      </c>
    </row>
    <row r="1555" spans="1:5">
      <c r="A1555" t="s">
        <v>3028</v>
      </c>
      <c r="B1555" t="s">
        <v>6205</v>
      </c>
      <c r="C1555" t="s">
        <v>4767</v>
      </c>
      <c r="D1555" t="s">
        <v>4690</v>
      </c>
      <c r="E1555" t="s">
        <v>4769</v>
      </c>
    </row>
    <row r="1556" spans="1:5">
      <c r="A1556" t="s">
        <v>6417</v>
      </c>
      <c r="B1556" t="s">
        <v>7413</v>
      </c>
      <c r="C1556" t="s">
        <v>6421</v>
      </c>
      <c r="D1556" t="s">
        <v>4690</v>
      </c>
      <c r="E1556" t="s">
        <v>4305</v>
      </c>
    </row>
    <row r="1557" spans="1:5">
      <c r="A1557" t="s">
        <v>7263</v>
      </c>
      <c r="B1557" t="s">
        <v>910</v>
      </c>
      <c r="C1557" t="s">
        <v>2937</v>
      </c>
      <c r="D1557" t="s">
        <v>4690</v>
      </c>
      <c r="E1557" t="s">
        <v>1680</v>
      </c>
    </row>
    <row r="1558" spans="1:5">
      <c r="A1558" t="s">
        <v>7264</v>
      </c>
      <c r="B1558" t="s">
        <v>1505</v>
      </c>
      <c r="C1558" t="s">
        <v>1961</v>
      </c>
      <c r="D1558" t="s">
        <v>4690</v>
      </c>
      <c r="E1558" t="s">
        <v>4770</v>
      </c>
    </row>
    <row r="1559" spans="1:5">
      <c r="A1559" t="s">
        <v>7265</v>
      </c>
      <c r="B1559" t="s">
        <v>6206</v>
      </c>
      <c r="C1559" t="s">
        <v>4593</v>
      </c>
      <c r="D1559" t="s">
        <v>4690</v>
      </c>
      <c r="E1559" t="s">
        <v>4771</v>
      </c>
    </row>
    <row r="1560" spans="1:5">
      <c r="A1560" t="s">
        <v>3101</v>
      </c>
      <c r="B1560" t="s">
        <v>7414</v>
      </c>
      <c r="C1560" t="s">
        <v>4454</v>
      </c>
      <c r="D1560" t="s">
        <v>4690</v>
      </c>
      <c r="E1560" t="s">
        <v>1861</v>
      </c>
    </row>
    <row r="1561" spans="1:5">
      <c r="A1561" t="s">
        <v>1310</v>
      </c>
      <c r="B1561" t="s">
        <v>6207</v>
      </c>
      <c r="C1561" t="s">
        <v>1411</v>
      </c>
      <c r="D1561" t="s">
        <v>4690</v>
      </c>
      <c r="E1561" t="s">
        <v>3999</v>
      </c>
    </row>
    <row r="1562" spans="1:5">
      <c r="A1562" t="s">
        <v>2958</v>
      </c>
      <c r="B1562" t="s">
        <v>6208</v>
      </c>
      <c r="C1562" t="s">
        <v>4774</v>
      </c>
      <c r="D1562" t="s">
        <v>4690</v>
      </c>
      <c r="E1562" t="s">
        <v>4776</v>
      </c>
    </row>
    <row r="1563" spans="1:5">
      <c r="A1563" t="s">
        <v>5573</v>
      </c>
      <c r="B1563" t="s">
        <v>6209</v>
      </c>
      <c r="C1563" t="s">
        <v>4777</v>
      </c>
      <c r="D1563" t="s">
        <v>4690</v>
      </c>
      <c r="E1563" t="s">
        <v>2542</v>
      </c>
    </row>
    <row r="1564" spans="1:5">
      <c r="A1564" t="s">
        <v>1333</v>
      </c>
      <c r="B1564" t="s">
        <v>6211</v>
      </c>
      <c r="C1564" t="s">
        <v>2886</v>
      </c>
      <c r="D1564" t="s">
        <v>4690</v>
      </c>
      <c r="E1564" t="s">
        <v>2180</v>
      </c>
    </row>
    <row r="1565" spans="1:5">
      <c r="A1565" t="s">
        <v>7266</v>
      </c>
      <c r="B1565" t="s">
        <v>4765</v>
      </c>
      <c r="C1565" t="s">
        <v>4779</v>
      </c>
      <c r="D1565" t="s">
        <v>4690</v>
      </c>
      <c r="E1565" t="s">
        <v>4781</v>
      </c>
    </row>
    <row r="1566" spans="1:5">
      <c r="A1566" t="s">
        <v>7267</v>
      </c>
      <c r="B1566" t="s">
        <v>6213</v>
      </c>
      <c r="C1566" t="s">
        <v>4782</v>
      </c>
      <c r="D1566" t="s">
        <v>4690</v>
      </c>
      <c r="E1566" t="s">
        <v>1651</v>
      </c>
    </row>
    <row r="1567" spans="1:5">
      <c r="A1567" t="s">
        <v>5007</v>
      </c>
      <c r="B1567" t="s">
        <v>736</v>
      </c>
      <c r="C1567" t="s">
        <v>1628</v>
      </c>
      <c r="D1567" t="s">
        <v>4690</v>
      </c>
      <c r="E1567" t="s">
        <v>4784</v>
      </c>
    </row>
    <row r="1568" spans="1:5">
      <c r="A1568" t="s">
        <v>7105</v>
      </c>
      <c r="B1568" t="s">
        <v>6214</v>
      </c>
      <c r="C1568" t="s">
        <v>2245</v>
      </c>
      <c r="D1568" t="s">
        <v>4690</v>
      </c>
      <c r="E1568" t="s">
        <v>4011</v>
      </c>
    </row>
    <row r="1569" spans="1:5">
      <c r="A1569" t="s">
        <v>4787</v>
      </c>
      <c r="B1569" t="s">
        <v>7416</v>
      </c>
      <c r="C1569" t="s">
        <v>6422</v>
      </c>
      <c r="D1569" t="s">
        <v>4787</v>
      </c>
    </row>
    <row r="1570" spans="1:5">
      <c r="A1570" t="s">
        <v>2667</v>
      </c>
      <c r="B1570" t="s">
        <v>3790</v>
      </c>
      <c r="C1570" t="s">
        <v>4786</v>
      </c>
      <c r="D1570" t="s">
        <v>4787</v>
      </c>
      <c r="E1570" t="s">
        <v>4789</v>
      </c>
    </row>
    <row r="1571" spans="1:5">
      <c r="A1571" t="s">
        <v>3852</v>
      </c>
      <c r="B1571" t="s">
        <v>5733</v>
      </c>
      <c r="C1571" t="s">
        <v>4790</v>
      </c>
      <c r="D1571" t="s">
        <v>4787</v>
      </c>
      <c r="E1571" t="s">
        <v>4791</v>
      </c>
    </row>
    <row r="1572" spans="1:5">
      <c r="A1572" t="s">
        <v>7269</v>
      </c>
      <c r="B1572" t="s">
        <v>6215</v>
      </c>
      <c r="C1572" t="s">
        <v>4794</v>
      </c>
      <c r="D1572" t="s">
        <v>4787</v>
      </c>
      <c r="E1572" t="s">
        <v>4108</v>
      </c>
    </row>
    <row r="1573" spans="1:5">
      <c r="A1573" t="s">
        <v>7271</v>
      </c>
      <c r="B1573" t="s">
        <v>6216</v>
      </c>
      <c r="C1573" t="s">
        <v>4795</v>
      </c>
      <c r="D1573" t="s">
        <v>4787</v>
      </c>
      <c r="E1573" t="s">
        <v>4796</v>
      </c>
    </row>
    <row r="1574" spans="1:5">
      <c r="A1574" t="s">
        <v>7272</v>
      </c>
      <c r="B1574" t="s">
        <v>6217</v>
      </c>
      <c r="C1574" t="s">
        <v>888</v>
      </c>
      <c r="D1574" t="s">
        <v>4787</v>
      </c>
      <c r="E1574" t="s">
        <v>4797</v>
      </c>
    </row>
    <row r="1575" spans="1:5">
      <c r="A1575" t="s">
        <v>7273</v>
      </c>
      <c r="B1575" t="s">
        <v>4239</v>
      </c>
      <c r="C1575" t="s">
        <v>4798</v>
      </c>
      <c r="D1575" t="s">
        <v>4787</v>
      </c>
      <c r="E1575" t="s">
        <v>4801</v>
      </c>
    </row>
    <row r="1576" spans="1:5">
      <c r="A1576" t="s">
        <v>7274</v>
      </c>
      <c r="B1576" t="s">
        <v>6218</v>
      </c>
      <c r="C1576" t="s">
        <v>1066</v>
      </c>
      <c r="D1576" t="s">
        <v>4787</v>
      </c>
      <c r="E1576" t="s">
        <v>4803</v>
      </c>
    </row>
    <row r="1577" spans="1:5">
      <c r="A1577" t="s">
        <v>7275</v>
      </c>
      <c r="B1577" t="s">
        <v>6219</v>
      </c>
      <c r="C1577" t="s">
        <v>3846</v>
      </c>
      <c r="D1577" t="s">
        <v>4787</v>
      </c>
      <c r="E1577" t="s">
        <v>4805</v>
      </c>
    </row>
    <row r="1578" spans="1:5">
      <c r="A1578" t="s">
        <v>1827</v>
      </c>
      <c r="B1578" t="s">
        <v>6221</v>
      </c>
      <c r="C1578" t="s">
        <v>2647</v>
      </c>
      <c r="D1578" t="s">
        <v>4787</v>
      </c>
      <c r="E1578" t="s">
        <v>2914</v>
      </c>
    </row>
    <row r="1579" spans="1:5">
      <c r="A1579" t="s">
        <v>7276</v>
      </c>
      <c r="B1579" t="s">
        <v>6222</v>
      </c>
      <c r="C1579" t="s">
        <v>1539</v>
      </c>
      <c r="D1579" t="s">
        <v>4787</v>
      </c>
      <c r="E1579" t="s">
        <v>3310</v>
      </c>
    </row>
    <row r="1580" spans="1:5">
      <c r="A1580" t="s">
        <v>2175</v>
      </c>
      <c r="B1580" t="s">
        <v>5892</v>
      </c>
      <c r="C1580" t="s">
        <v>1113</v>
      </c>
      <c r="D1580" t="s">
        <v>4787</v>
      </c>
      <c r="E1580" t="s">
        <v>3614</v>
      </c>
    </row>
    <row r="1581" spans="1:5">
      <c r="A1581" t="s">
        <v>6652</v>
      </c>
      <c r="B1581" t="s">
        <v>6223</v>
      </c>
      <c r="C1581" t="s">
        <v>2692</v>
      </c>
      <c r="D1581" t="s">
        <v>4787</v>
      </c>
      <c r="E1581" t="s">
        <v>2961</v>
      </c>
    </row>
    <row r="1582" spans="1:5">
      <c r="A1582" t="s">
        <v>7277</v>
      </c>
      <c r="B1582" t="s">
        <v>2045</v>
      </c>
      <c r="C1582" t="s">
        <v>4394</v>
      </c>
      <c r="D1582" t="s">
        <v>4787</v>
      </c>
      <c r="E1582" t="s">
        <v>1599</v>
      </c>
    </row>
    <row r="1583" spans="1:5">
      <c r="A1583" t="s">
        <v>7278</v>
      </c>
      <c r="B1583" t="s">
        <v>6225</v>
      </c>
      <c r="C1583" t="s">
        <v>4807</v>
      </c>
      <c r="D1583" t="s">
        <v>4787</v>
      </c>
      <c r="E1583" t="s">
        <v>3794</v>
      </c>
    </row>
    <row r="1584" spans="1:5">
      <c r="A1584" t="s">
        <v>3345</v>
      </c>
      <c r="B1584" t="s">
        <v>6123</v>
      </c>
      <c r="C1584" t="s">
        <v>3222</v>
      </c>
      <c r="D1584" t="s">
        <v>4787</v>
      </c>
      <c r="E1584" t="s">
        <v>3044</v>
      </c>
    </row>
    <row r="1585" spans="1:5">
      <c r="A1585" t="s">
        <v>7279</v>
      </c>
      <c r="B1585" t="s">
        <v>6226</v>
      </c>
      <c r="C1585" t="s">
        <v>238</v>
      </c>
      <c r="D1585" t="s">
        <v>4787</v>
      </c>
      <c r="E1585" t="s">
        <v>3132</v>
      </c>
    </row>
    <row r="1586" spans="1:5">
      <c r="A1586" t="s">
        <v>7280</v>
      </c>
      <c r="B1586" t="s">
        <v>1451</v>
      </c>
      <c r="C1586" t="s">
        <v>4808</v>
      </c>
      <c r="D1586" t="s">
        <v>4787</v>
      </c>
      <c r="E1586" t="s">
        <v>721</v>
      </c>
    </row>
    <row r="1587" spans="1:5">
      <c r="A1587" t="s">
        <v>4699</v>
      </c>
      <c r="B1587" t="s">
        <v>6228</v>
      </c>
      <c r="C1587" t="s">
        <v>4809</v>
      </c>
      <c r="D1587" t="s">
        <v>4787</v>
      </c>
      <c r="E1587" t="s">
        <v>4812</v>
      </c>
    </row>
    <row r="1588" spans="1:5">
      <c r="A1588" t="s">
        <v>6050</v>
      </c>
      <c r="B1588" t="s">
        <v>6230</v>
      </c>
      <c r="C1588" t="s">
        <v>4813</v>
      </c>
      <c r="D1588" t="s">
        <v>4787</v>
      </c>
      <c r="E1588" t="s">
        <v>2322</v>
      </c>
    </row>
    <row r="1589" spans="1:5">
      <c r="A1589" t="s">
        <v>5774</v>
      </c>
      <c r="B1589" t="s">
        <v>6231</v>
      </c>
      <c r="C1589" t="s">
        <v>4814</v>
      </c>
      <c r="D1589" t="s">
        <v>4787</v>
      </c>
      <c r="E1589" t="s">
        <v>450</v>
      </c>
    </row>
    <row r="1590" spans="1:5">
      <c r="A1590" t="s">
        <v>4817</v>
      </c>
      <c r="B1590" t="s">
        <v>7417</v>
      </c>
      <c r="C1590" t="s">
        <v>6423</v>
      </c>
      <c r="D1590" t="s">
        <v>4817</v>
      </c>
    </row>
    <row r="1591" spans="1:5">
      <c r="A1591" t="s">
        <v>6892</v>
      </c>
      <c r="B1591" t="s">
        <v>5995</v>
      </c>
      <c r="C1591" t="s">
        <v>570</v>
      </c>
      <c r="D1591" t="s">
        <v>4817</v>
      </c>
      <c r="E1591" t="s">
        <v>926</v>
      </c>
    </row>
    <row r="1592" spans="1:5">
      <c r="A1592" t="s">
        <v>5393</v>
      </c>
      <c r="B1592" t="s">
        <v>6232</v>
      </c>
      <c r="C1592" t="s">
        <v>4818</v>
      </c>
      <c r="D1592" t="s">
        <v>4817</v>
      </c>
      <c r="E1592" t="s">
        <v>796</v>
      </c>
    </row>
    <row r="1593" spans="1:5">
      <c r="A1593" t="s">
        <v>4046</v>
      </c>
      <c r="B1593" t="s">
        <v>236</v>
      </c>
      <c r="C1593" t="s">
        <v>4354</v>
      </c>
      <c r="D1593" t="s">
        <v>4817</v>
      </c>
      <c r="E1593" t="s">
        <v>4819</v>
      </c>
    </row>
    <row r="1594" spans="1:5">
      <c r="A1594" t="s">
        <v>5827</v>
      </c>
      <c r="B1594" t="s">
        <v>6236</v>
      </c>
      <c r="C1594" t="s">
        <v>980</v>
      </c>
      <c r="D1594" t="s">
        <v>4817</v>
      </c>
      <c r="E1594" t="s">
        <v>4821</v>
      </c>
    </row>
    <row r="1595" spans="1:5">
      <c r="A1595" t="s">
        <v>5142</v>
      </c>
      <c r="B1595" t="s">
        <v>1372</v>
      </c>
      <c r="C1595" t="s">
        <v>3545</v>
      </c>
      <c r="D1595" t="s">
        <v>4817</v>
      </c>
      <c r="E1595" t="s">
        <v>4823</v>
      </c>
    </row>
    <row r="1596" spans="1:5">
      <c r="A1596" t="s">
        <v>7281</v>
      </c>
      <c r="B1596" t="s">
        <v>74</v>
      </c>
      <c r="C1596" t="s">
        <v>3676</v>
      </c>
      <c r="D1596" t="s">
        <v>4817</v>
      </c>
      <c r="E1596" t="s">
        <v>1567</v>
      </c>
    </row>
    <row r="1597" spans="1:5">
      <c r="A1597" t="s">
        <v>4000</v>
      </c>
      <c r="B1597" t="s">
        <v>81</v>
      </c>
      <c r="C1597" t="s">
        <v>4811</v>
      </c>
      <c r="D1597" t="s">
        <v>4817</v>
      </c>
      <c r="E1597" t="s">
        <v>4825</v>
      </c>
    </row>
    <row r="1598" spans="1:5">
      <c r="A1598" t="s">
        <v>5256</v>
      </c>
      <c r="B1598" t="s">
        <v>6238</v>
      </c>
      <c r="C1598" t="s">
        <v>421</v>
      </c>
      <c r="D1598" t="s">
        <v>4817</v>
      </c>
      <c r="E1598" t="s">
        <v>4826</v>
      </c>
    </row>
    <row r="1599" spans="1:5">
      <c r="A1599" t="s">
        <v>7283</v>
      </c>
      <c r="B1599" t="s">
        <v>6239</v>
      </c>
      <c r="C1599" t="s">
        <v>3492</v>
      </c>
      <c r="D1599" t="s">
        <v>4817</v>
      </c>
      <c r="E1599" t="s">
        <v>1355</v>
      </c>
    </row>
    <row r="1600" spans="1:5">
      <c r="A1600" t="s">
        <v>6981</v>
      </c>
      <c r="B1600" t="s">
        <v>5360</v>
      </c>
      <c r="C1600" t="s">
        <v>4827</v>
      </c>
      <c r="D1600" t="s">
        <v>4817</v>
      </c>
      <c r="E1600" t="s">
        <v>2570</v>
      </c>
    </row>
    <row r="1601" spans="1:5">
      <c r="A1601" t="s">
        <v>7284</v>
      </c>
      <c r="B1601" t="s">
        <v>2775</v>
      </c>
      <c r="C1601" t="s">
        <v>4829</v>
      </c>
      <c r="D1601" t="s">
        <v>4817</v>
      </c>
      <c r="E1601" t="s">
        <v>3869</v>
      </c>
    </row>
    <row r="1602" spans="1:5">
      <c r="A1602" t="s">
        <v>801</v>
      </c>
      <c r="B1602" t="s">
        <v>6240</v>
      </c>
      <c r="C1602" t="s">
        <v>4830</v>
      </c>
      <c r="D1602" t="s">
        <v>4817</v>
      </c>
      <c r="E1602" t="s">
        <v>2159</v>
      </c>
    </row>
    <row r="1603" spans="1:5">
      <c r="A1603" t="s">
        <v>7285</v>
      </c>
      <c r="B1603" t="s">
        <v>6241</v>
      </c>
      <c r="C1603" t="s">
        <v>152</v>
      </c>
      <c r="D1603" t="s">
        <v>4817</v>
      </c>
      <c r="E1603" t="s">
        <v>4585</v>
      </c>
    </row>
    <row r="1604" spans="1:5">
      <c r="A1604" t="s">
        <v>3156</v>
      </c>
      <c r="B1604" t="s">
        <v>1102</v>
      </c>
      <c r="C1604" t="s">
        <v>4832</v>
      </c>
      <c r="D1604" t="s">
        <v>4817</v>
      </c>
      <c r="E1604" t="s">
        <v>4834</v>
      </c>
    </row>
    <row r="1605" spans="1:5">
      <c r="A1605" t="s">
        <v>6195</v>
      </c>
      <c r="B1605" t="s">
        <v>6242</v>
      </c>
      <c r="C1605" t="s">
        <v>4835</v>
      </c>
      <c r="D1605" t="s">
        <v>4817</v>
      </c>
      <c r="E1605" t="s">
        <v>4836</v>
      </c>
    </row>
    <row r="1606" spans="1:5">
      <c r="A1606" t="s">
        <v>7286</v>
      </c>
      <c r="B1606" t="s">
        <v>5775</v>
      </c>
      <c r="C1606" t="s">
        <v>4838</v>
      </c>
      <c r="D1606" t="s">
        <v>4817</v>
      </c>
      <c r="E1606" t="s">
        <v>400</v>
      </c>
    </row>
    <row r="1607" spans="1:5">
      <c r="A1607" t="s">
        <v>6477</v>
      </c>
      <c r="B1607" t="s">
        <v>6243</v>
      </c>
      <c r="C1607" t="s">
        <v>3242</v>
      </c>
      <c r="D1607" t="s">
        <v>4817</v>
      </c>
      <c r="E1607" t="s">
        <v>4841</v>
      </c>
    </row>
    <row r="1608" spans="1:5">
      <c r="A1608" t="s">
        <v>7287</v>
      </c>
      <c r="B1608" t="s">
        <v>6244</v>
      </c>
      <c r="C1608" t="s">
        <v>4843</v>
      </c>
      <c r="D1608" t="s">
        <v>4817</v>
      </c>
      <c r="E1608" t="s">
        <v>4845</v>
      </c>
    </row>
    <row r="1609" spans="1:5">
      <c r="A1609" t="s">
        <v>7288</v>
      </c>
      <c r="B1609" t="s">
        <v>6245</v>
      </c>
      <c r="C1609" t="s">
        <v>277</v>
      </c>
      <c r="D1609" t="s">
        <v>4817</v>
      </c>
      <c r="E1609" t="s">
        <v>4849</v>
      </c>
    </row>
    <row r="1610" spans="1:5">
      <c r="A1610" t="s">
        <v>7290</v>
      </c>
      <c r="B1610" t="s">
        <v>6247</v>
      </c>
      <c r="C1610" t="s">
        <v>1704</v>
      </c>
      <c r="D1610" t="s">
        <v>4817</v>
      </c>
      <c r="E1610" t="s">
        <v>4850</v>
      </c>
    </row>
    <row r="1611" spans="1:5">
      <c r="A1611" t="s">
        <v>3873</v>
      </c>
      <c r="B1611" t="s">
        <v>2303</v>
      </c>
      <c r="C1611" t="s">
        <v>4632</v>
      </c>
      <c r="D1611" t="s">
        <v>4817</v>
      </c>
      <c r="E1611" t="s">
        <v>4852</v>
      </c>
    </row>
    <row r="1612" spans="1:5">
      <c r="A1612" t="s">
        <v>4855</v>
      </c>
      <c r="B1612" t="s">
        <v>4391</v>
      </c>
      <c r="C1612" t="s">
        <v>6424</v>
      </c>
      <c r="D1612" t="s">
        <v>4855</v>
      </c>
    </row>
    <row r="1613" spans="1:5">
      <c r="A1613" t="s">
        <v>5539</v>
      </c>
      <c r="B1613" t="s">
        <v>6248</v>
      </c>
      <c r="C1613" t="s">
        <v>4853</v>
      </c>
      <c r="D1613" t="s">
        <v>4855</v>
      </c>
      <c r="E1613" t="s">
        <v>2477</v>
      </c>
    </row>
    <row r="1614" spans="1:5">
      <c r="A1614" t="s">
        <v>7291</v>
      </c>
      <c r="B1614" t="s">
        <v>6250</v>
      </c>
      <c r="C1614" t="s">
        <v>4856</v>
      </c>
      <c r="D1614" t="s">
        <v>4855</v>
      </c>
      <c r="E1614" t="s">
        <v>4857</v>
      </c>
    </row>
    <row r="1615" spans="1:5">
      <c r="A1615" t="s">
        <v>7292</v>
      </c>
      <c r="B1615" t="s">
        <v>544</v>
      </c>
      <c r="C1615" t="s">
        <v>4859</v>
      </c>
      <c r="D1615" t="s">
        <v>4855</v>
      </c>
      <c r="E1615" t="s">
        <v>4862</v>
      </c>
    </row>
    <row r="1616" spans="1:5">
      <c r="A1616" t="s">
        <v>7293</v>
      </c>
      <c r="B1616" t="s">
        <v>2920</v>
      </c>
      <c r="C1616" t="s">
        <v>1564</v>
      </c>
      <c r="D1616" t="s">
        <v>4855</v>
      </c>
      <c r="E1616" t="s">
        <v>3630</v>
      </c>
    </row>
    <row r="1617" spans="1:5">
      <c r="A1617" t="s">
        <v>4721</v>
      </c>
      <c r="B1617" t="s">
        <v>6251</v>
      </c>
      <c r="C1617" t="s">
        <v>632</v>
      </c>
      <c r="D1617" t="s">
        <v>4855</v>
      </c>
      <c r="E1617" t="s">
        <v>3135</v>
      </c>
    </row>
    <row r="1618" spans="1:5">
      <c r="A1618" t="s">
        <v>5678</v>
      </c>
      <c r="B1618" t="s">
        <v>6252</v>
      </c>
      <c r="C1618" t="s">
        <v>4864</v>
      </c>
      <c r="D1618" t="s">
        <v>4855</v>
      </c>
      <c r="E1618" t="s">
        <v>4866</v>
      </c>
    </row>
    <row r="1619" spans="1:5">
      <c r="A1619" t="s">
        <v>1634</v>
      </c>
      <c r="B1619" t="s">
        <v>374</v>
      </c>
      <c r="C1619" t="s">
        <v>4869</v>
      </c>
      <c r="D1619" t="s">
        <v>4855</v>
      </c>
      <c r="E1619" t="s">
        <v>538</v>
      </c>
    </row>
    <row r="1620" spans="1:5">
      <c r="A1620" t="s">
        <v>7294</v>
      </c>
      <c r="B1620" t="s">
        <v>6253</v>
      </c>
      <c r="C1620" t="s">
        <v>4872</v>
      </c>
      <c r="D1620" t="s">
        <v>4855</v>
      </c>
      <c r="E1620" t="s">
        <v>4873</v>
      </c>
    </row>
    <row r="1621" spans="1:5">
      <c r="A1621" t="s">
        <v>7296</v>
      </c>
      <c r="B1621" t="s">
        <v>6254</v>
      </c>
      <c r="C1621" t="s">
        <v>4875</v>
      </c>
      <c r="D1621" t="s">
        <v>4855</v>
      </c>
      <c r="E1621" t="s">
        <v>4877</v>
      </c>
    </row>
    <row r="1622" spans="1:5">
      <c r="A1622" t="s">
        <v>5162</v>
      </c>
      <c r="B1622" t="s">
        <v>3578</v>
      </c>
      <c r="C1622" t="s">
        <v>4878</v>
      </c>
      <c r="D1622" t="s">
        <v>4855</v>
      </c>
      <c r="E1622" t="s">
        <v>4614</v>
      </c>
    </row>
    <row r="1623" spans="1:5">
      <c r="A1623" t="s">
        <v>7297</v>
      </c>
      <c r="B1623" t="s">
        <v>6255</v>
      </c>
      <c r="C1623" t="s">
        <v>3876</v>
      </c>
      <c r="D1623" t="s">
        <v>4855</v>
      </c>
      <c r="E1623" t="s">
        <v>4879</v>
      </c>
    </row>
    <row r="1624" spans="1:5">
      <c r="A1624" t="s">
        <v>7298</v>
      </c>
      <c r="B1624" t="s">
        <v>4320</v>
      </c>
      <c r="C1624" t="s">
        <v>2906</v>
      </c>
      <c r="D1624" t="s">
        <v>4855</v>
      </c>
      <c r="E1624" t="s">
        <v>2008</v>
      </c>
    </row>
    <row r="1625" spans="1:5">
      <c r="A1625" t="s">
        <v>5487</v>
      </c>
      <c r="B1625" t="s">
        <v>6256</v>
      </c>
      <c r="C1625" t="s">
        <v>4882</v>
      </c>
      <c r="D1625" t="s">
        <v>4855</v>
      </c>
      <c r="E1625" t="s">
        <v>4885</v>
      </c>
    </row>
    <row r="1626" spans="1:5">
      <c r="A1626" t="s">
        <v>7299</v>
      </c>
      <c r="B1626" t="s">
        <v>6257</v>
      </c>
      <c r="C1626" t="s">
        <v>4886</v>
      </c>
      <c r="D1626" t="s">
        <v>4855</v>
      </c>
      <c r="E1626" t="s">
        <v>2484</v>
      </c>
    </row>
    <row r="1627" spans="1:5">
      <c r="A1627" t="s">
        <v>7300</v>
      </c>
      <c r="B1627" t="s">
        <v>7418</v>
      </c>
      <c r="C1627" t="s">
        <v>1106</v>
      </c>
      <c r="D1627" t="s">
        <v>4855</v>
      </c>
      <c r="E1627" t="s">
        <v>1910</v>
      </c>
    </row>
    <row r="1628" spans="1:5">
      <c r="A1628" t="s">
        <v>5176</v>
      </c>
      <c r="B1628" t="s">
        <v>6258</v>
      </c>
      <c r="C1628" t="s">
        <v>3746</v>
      </c>
      <c r="D1628" t="s">
        <v>4855</v>
      </c>
      <c r="E1628" t="s">
        <v>4888</v>
      </c>
    </row>
    <row r="1629" spans="1:5">
      <c r="A1629" t="s">
        <v>6110</v>
      </c>
      <c r="B1629" t="s">
        <v>4055</v>
      </c>
      <c r="C1629" t="s">
        <v>3318</v>
      </c>
      <c r="D1629" t="s">
        <v>4855</v>
      </c>
      <c r="E1629" t="s">
        <v>195</v>
      </c>
    </row>
    <row r="1630" spans="1:5">
      <c r="A1630" t="s">
        <v>5232</v>
      </c>
      <c r="B1630" t="s">
        <v>2962</v>
      </c>
      <c r="C1630" t="s">
        <v>1647</v>
      </c>
      <c r="D1630" t="s">
        <v>4855</v>
      </c>
      <c r="E1630" t="s">
        <v>4242</v>
      </c>
    </row>
    <row r="1631" spans="1:5">
      <c r="A1631" t="s">
        <v>7301</v>
      </c>
      <c r="B1631" t="s">
        <v>6260</v>
      </c>
      <c r="C1631" t="s">
        <v>4842</v>
      </c>
      <c r="D1631" t="s">
        <v>4855</v>
      </c>
      <c r="E1631" t="s">
        <v>3043</v>
      </c>
    </row>
    <row r="1632" spans="1:5">
      <c r="A1632" t="s">
        <v>7302</v>
      </c>
      <c r="B1632" t="s">
        <v>6261</v>
      </c>
      <c r="C1632" t="s">
        <v>4237</v>
      </c>
      <c r="D1632" t="s">
        <v>4855</v>
      </c>
      <c r="E1632" t="s">
        <v>957</v>
      </c>
    </row>
    <row r="1633" spans="1:5">
      <c r="A1633" t="s">
        <v>2800</v>
      </c>
      <c r="B1633" t="s">
        <v>6262</v>
      </c>
      <c r="C1633" t="s">
        <v>4889</v>
      </c>
      <c r="D1633" t="s">
        <v>4855</v>
      </c>
      <c r="E1633" t="s">
        <v>4890</v>
      </c>
    </row>
    <row r="1634" spans="1:5">
      <c r="A1634" t="s">
        <v>7304</v>
      </c>
      <c r="B1634" t="s">
        <v>6263</v>
      </c>
      <c r="C1634" t="s">
        <v>4891</v>
      </c>
      <c r="D1634" t="s">
        <v>4855</v>
      </c>
      <c r="E1634" t="s">
        <v>1561</v>
      </c>
    </row>
    <row r="1635" spans="1:5">
      <c r="A1635" t="s">
        <v>7305</v>
      </c>
      <c r="B1635" t="s">
        <v>4419</v>
      </c>
      <c r="C1635" t="s">
        <v>768</v>
      </c>
      <c r="D1635" t="s">
        <v>4855</v>
      </c>
      <c r="E1635" t="s">
        <v>2124</v>
      </c>
    </row>
    <row r="1636" spans="1:5">
      <c r="A1636" t="s">
        <v>6302</v>
      </c>
      <c r="B1636" t="s">
        <v>4793</v>
      </c>
      <c r="C1636" t="s">
        <v>4892</v>
      </c>
      <c r="D1636" t="s">
        <v>4855</v>
      </c>
      <c r="E1636" t="s">
        <v>4893</v>
      </c>
    </row>
    <row r="1637" spans="1:5">
      <c r="A1637" t="s">
        <v>634</v>
      </c>
      <c r="B1637" t="s">
        <v>7419</v>
      </c>
      <c r="C1637" t="s">
        <v>6426</v>
      </c>
      <c r="D1637" t="s">
        <v>4855</v>
      </c>
      <c r="E1637" t="s">
        <v>3536</v>
      </c>
    </row>
    <row r="1638" spans="1:5">
      <c r="A1638" t="s">
        <v>7306</v>
      </c>
      <c r="B1638" t="s">
        <v>6264</v>
      </c>
      <c r="C1638" t="s">
        <v>4894</v>
      </c>
      <c r="D1638" t="s">
        <v>4855</v>
      </c>
      <c r="E1638" t="s">
        <v>3483</v>
      </c>
    </row>
    <row r="1639" spans="1:5">
      <c r="A1639" t="s">
        <v>7307</v>
      </c>
      <c r="B1639" t="s">
        <v>170</v>
      </c>
      <c r="C1639" t="s">
        <v>2672</v>
      </c>
      <c r="D1639" t="s">
        <v>4855</v>
      </c>
      <c r="E1639" t="s">
        <v>4350</v>
      </c>
    </row>
    <row r="1640" spans="1:5">
      <c r="A1640" t="s">
        <v>4630</v>
      </c>
      <c r="B1640" t="s">
        <v>1550</v>
      </c>
      <c r="C1640" t="s">
        <v>4896</v>
      </c>
      <c r="D1640" t="s">
        <v>4855</v>
      </c>
      <c r="E1640" t="s">
        <v>4898</v>
      </c>
    </row>
    <row r="1641" spans="1:5">
      <c r="A1641" t="s">
        <v>7309</v>
      </c>
      <c r="B1641" t="s">
        <v>4802</v>
      </c>
      <c r="C1641" t="s">
        <v>2744</v>
      </c>
      <c r="D1641" t="s">
        <v>4855</v>
      </c>
      <c r="E1641" t="s">
        <v>4474</v>
      </c>
    </row>
    <row r="1642" spans="1:5">
      <c r="A1642" t="s">
        <v>6604</v>
      </c>
      <c r="B1642" t="s">
        <v>6265</v>
      </c>
      <c r="C1642" t="s">
        <v>4436</v>
      </c>
      <c r="D1642" t="s">
        <v>4855</v>
      </c>
      <c r="E1642" t="s">
        <v>4408</v>
      </c>
    </row>
    <row r="1643" spans="1:5">
      <c r="A1643" t="s">
        <v>7310</v>
      </c>
      <c r="B1643" t="s">
        <v>6269</v>
      </c>
      <c r="C1643" t="s">
        <v>4345</v>
      </c>
      <c r="D1643" t="s">
        <v>4855</v>
      </c>
      <c r="E1643" t="s">
        <v>4052</v>
      </c>
    </row>
    <row r="1644" spans="1:5">
      <c r="A1644" t="s">
        <v>7311</v>
      </c>
      <c r="B1644" t="s">
        <v>4645</v>
      </c>
      <c r="C1644" t="s">
        <v>18</v>
      </c>
      <c r="D1644" t="s">
        <v>4855</v>
      </c>
      <c r="E1644" t="s">
        <v>1412</v>
      </c>
    </row>
    <row r="1645" spans="1:5">
      <c r="A1645" t="s">
        <v>1122</v>
      </c>
      <c r="B1645" t="s">
        <v>6272</v>
      </c>
      <c r="C1645" t="s">
        <v>3763</v>
      </c>
      <c r="D1645" t="s">
        <v>4855</v>
      </c>
      <c r="E1645" t="s">
        <v>1494</v>
      </c>
    </row>
    <row r="1646" spans="1:5">
      <c r="A1646" t="s">
        <v>4086</v>
      </c>
      <c r="B1646" t="s">
        <v>658</v>
      </c>
      <c r="C1646" t="s">
        <v>4899</v>
      </c>
      <c r="D1646" t="s">
        <v>4855</v>
      </c>
      <c r="E1646" t="s">
        <v>4900</v>
      </c>
    </row>
    <row r="1647" spans="1:5">
      <c r="A1647" t="s">
        <v>2606</v>
      </c>
      <c r="B1647" t="s">
        <v>6273</v>
      </c>
      <c r="C1647" t="s">
        <v>1753</v>
      </c>
      <c r="D1647" t="s">
        <v>4855</v>
      </c>
      <c r="E1647" t="s">
        <v>4901</v>
      </c>
    </row>
    <row r="1648" spans="1:5">
      <c r="A1648" t="s">
        <v>5462</v>
      </c>
      <c r="B1648" t="s">
        <v>6275</v>
      </c>
      <c r="C1648" t="s">
        <v>2772</v>
      </c>
      <c r="D1648" t="s">
        <v>4855</v>
      </c>
      <c r="E1648" t="s">
        <v>2688</v>
      </c>
    </row>
    <row r="1649" spans="1:5">
      <c r="A1649" t="s">
        <v>5321</v>
      </c>
      <c r="B1649" t="s">
        <v>1317</v>
      </c>
      <c r="C1649" t="s">
        <v>848</v>
      </c>
      <c r="D1649" t="s">
        <v>4855</v>
      </c>
      <c r="E1649" t="s">
        <v>4903</v>
      </c>
    </row>
    <row r="1650" spans="1:5">
      <c r="A1650" t="s">
        <v>4851</v>
      </c>
      <c r="B1650" t="s">
        <v>6276</v>
      </c>
      <c r="C1650" t="s">
        <v>3126</v>
      </c>
      <c r="D1650" t="s">
        <v>4855</v>
      </c>
      <c r="E1650" t="s">
        <v>4732</v>
      </c>
    </row>
    <row r="1651" spans="1:5">
      <c r="A1651" t="s">
        <v>7312</v>
      </c>
      <c r="B1651" t="s">
        <v>6278</v>
      </c>
      <c r="C1651" t="s">
        <v>231</v>
      </c>
      <c r="D1651" t="s">
        <v>4855</v>
      </c>
      <c r="E1651" t="s">
        <v>2318</v>
      </c>
    </row>
    <row r="1652" spans="1:5">
      <c r="A1652" t="s">
        <v>1413</v>
      </c>
      <c r="B1652" t="s">
        <v>3771</v>
      </c>
      <c r="C1652" t="s">
        <v>4907</v>
      </c>
      <c r="D1652" t="s">
        <v>4855</v>
      </c>
      <c r="E1652" t="s">
        <v>4910</v>
      </c>
    </row>
    <row r="1653" spans="1:5">
      <c r="A1653" t="s">
        <v>7313</v>
      </c>
      <c r="B1653" t="s">
        <v>6281</v>
      </c>
      <c r="C1653" t="s">
        <v>4912</v>
      </c>
      <c r="D1653" t="s">
        <v>4855</v>
      </c>
      <c r="E1653" t="s">
        <v>4676</v>
      </c>
    </row>
    <row r="1654" spans="1:5">
      <c r="A1654" t="s">
        <v>7314</v>
      </c>
      <c r="B1654" t="s">
        <v>6282</v>
      </c>
      <c r="C1654" t="s">
        <v>3775</v>
      </c>
      <c r="D1654" t="s">
        <v>4855</v>
      </c>
      <c r="E1654" t="s">
        <v>3194</v>
      </c>
    </row>
    <row r="1655" spans="1:5">
      <c r="A1655" t="s">
        <v>5087</v>
      </c>
      <c r="B1655" t="s">
        <v>5270</v>
      </c>
      <c r="C1655" t="s">
        <v>4914</v>
      </c>
      <c r="D1655" t="s">
        <v>4855</v>
      </c>
      <c r="E1655" t="s">
        <v>4915</v>
      </c>
    </row>
    <row r="1656" spans="1:5">
      <c r="A1656" t="s">
        <v>4230</v>
      </c>
      <c r="B1656" t="s">
        <v>382</v>
      </c>
      <c r="C1656" t="s">
        <v>4916</v>
      </c>
      <c r="D1656" t="s">
        <v>4855</v>
      </c>
      <c r="E1656" t="s">
        <v>2210</v>
      </c>
    </row>
    <row r="1657" spans="1:5">
      <c r="A1657" t="s">
        <v>2425</v>
      </c>
      <c r="B1657" t="s">
        <v>6283</v>
      </c>
      <c r="C1657" t="s">
        <v>4917</v>
      </c>
      <c r="D1657" t="s">
        <v>4855</v>
      </c>
      <c r="E1657" t="s">
        <v>976</v>
      </c>
    </row>
    <row r="1658" spans="1:5">
      <c r="A1658" t="s">
        <v>589</v>
      </c>
      <c r="B1658" t="s">
        <v>5897</v>
      </c>
      <c r="C1658" t="s">
        <v>5427</v>
      </c>
      <c r="D1658" t="s">
        <v>589</v>
      </c>
    </row>
    <row r="1659" spans="1:5">
      <c r="A1659" t="s">
        <v>4473</v>
      </c>
      <c r="B1659" t="s">
        <v>2589</v>
      </c>
      <c r="C1659" t="s">
        <v>4918</v>
      </c>
      <c r="D1659" t="s">
        <v>589</v>
      </c>
      <c r="E1659" t="s">
        <v>304</v>
      </c>
    </row>
    <row r="1660" spans="1:5">
      <c r="A1660" t="s">
        <v>7315</v>
      </c>
      <c r="B1660" t="s">
        <v>4529</v>
      </c>
      <c r="C1660" t="s">
        <v>129</v>
      </c>
      <c r="D1660" t="s">
        <v>589</v>
      </c>
      <c r="E1660" t="s">
        <v>4920</v>
      </c>
    </row>
    <row r="1661" spans="1:5">
      <c r="A1661" t="s">
        <v>2987</v>
      </c>
      <c r="B1661" t="s">
        <v>1662</v>
      </c>
      <c r="C1661" t="s">
        <v>4921</v>
      </c>
      <c r="D1661" t="s">
        <v>589</v>
      </c>
      <c r="E1661" t="s">
        <v>4922</v>
      </c>
    </row>
    <row r="1662" spans="1:5">
      <c r="A1662" t="s">
        <v>1949</v>
      </c>
      <c r="B1662" t="s">
        <v>6284</v>
      </c>
      <c r="C1662" t="s">
        <v>2725</v>
      </c>
      <c r="D1662" t="s">
        <v>589</v>
      </c>
      <c r="E1662" t="s">
        <v>4923</v>
      </c>
    </row>
    <row r="1663" spans="1:5">
      <c r="A1663" t="s">
        <v>260</v>
      </c>
      <c r="B1663" t="s">
        <v>6286</v>
      </c>
      <c r="C1663" t="s">
        <v>4854</v>
      </c>
      <c r="D1663" t="s">
        <v>589</v>
      </c>
      <c r="E1663" t="s">
        <v>134</v>
      </c>
    </row>
    <row r="1664" spans="1:5">
      <c r="A1664" t="s">
        <v>5715</v>
      </c>
      <c r="B1664" t="s">
        <v>4963</v>
      </c>
      <c r="C1664" t="s">
        <v>4927</v>
      </c>
      <c r="D1664" t="s">
        <v>589</v>
      </c>
      <c r="E1664" t="s">
        <v>4928</v>
      </c>
    </row>
    <row r="1665" spans="1:5">
      <c r="A1665" t="s">
        <v>3792</v>
      </c>
      <c r="B1665" t="s">
        <v>2033</v>
      </c>
      <c r="C1665" t="s">
        <v>3239</v>
      </c>
      <c r="D1665" t="s">
        <v>589</v>
      </c>
      <c r="E1665" t="s">
        <v>4299</v>
      </c>
    </row>
    <row r="1666" spans="1:5">
      <c r="A1666" t="s">
        <v>7316</v>
      </c>
      <c r="B1666" t="s">
        <v>6288</v>
      </c>
      <c r="C1666" t="s">
        <v>1035</v>
      </c>
      <c r="D1666" t="s">
        <v>589</v>
      </c>
      <c r="E1666" t="s">
        <v>887</v>
      </c>
    </row>
    <row r="1667" spans="1:5">
      <c r="A1667" t="s">
        <v>7317</v>
      </c>
      <c r="B1667" t="s">
        <v>5023</v>
      </c>
      <c r="C1667" t="s">
        <v>4929</v>
      </c>
      <c r="D1667" t="s">
        <v>589</v>
      </c>
      <c r="E1667" t="s">
        <v>4930</v>
      </c>
    </row>
    <row r="1668" spans="1:5">
      <c r="A1668" t="s">
        <v>7318</v>
      </c>
      <c r="B1668" t="s">
        <v>6101</v>
      </c>
      <c r="C1668" t="s">
        <v>4932</v>
      </c>
      <c r="D1668" t="s">
        <v>589</v>
      </c>
      <c r="E1668" t="s">
        <v>1909</v>
      </c>
    </row>
    <row r="1669" spans="1:5">
      <c r="A1669" t="s">
        <v>7319</v>
      </c>
      <c r="B1669" t="s">
        <v>2271</v>
      </c>
      <c r="C1669" t="s">
        <v>4933</v>
      </c>
      <c r="D1669" t="s">
        <v>589</v>
      </c>
      <c r="E1669" t="s">
        <v>4936</v>
      </c>
    </row>
    <row r="1670" spans="1:5">
      <c r="A1670" t="s">
        <v>7321</v>
      </c>
      <c r="B1670" t="s">
        <v>6289</v>
      </c>
      <c r="C1670" t="s">
        <v>4509</v>
      </c>
      <c r="D1670" t="s">
        <v>589</v>
      </c>
      <c r="E1670" t="s">
        <v>1397</v>
      </c>
    </row>
    <row r="1671" spans="1:5">
      <c r="A1671" t="s">
        <v>7221</v>
      </c>
      <c r="B1671" t="s">
        <v>3825</v>
      </c>
      <c r="C1671" t="s">
        <v>4938</v>
      </c>
      <c r="D1671" t="s">
        <v>589</v>
      </c>
      <c r="E1671" t="s">
        <v>4941</v>
      </c>
    </row>
    <row r="1672" spans="1:5">
      <c r="A1672" t="s">
        <v>6834</v>
      </c>
      <c r="B1672" t="s">
        <v>5491</v>
      </c>
      <c r="C1672" t="s">
        <v>4942</v>
      </c>
      <c r="D1672" t="s">
        <v>589</v>
      </c>
      <c r="E1672" t="s">
        <v>4943</v>
      </c>
    </row>
    <row r="1673" spans="1:5">
      <c r="A1673" t="s">
        <v>7094</v>
      </c>
      <c r="B1673" t="s">
        <v>6290</v>
      </c>
      <c r="C1673" t="s">
        <v>4563</v>
      </c>
      <c r="D1673" t="s">
        <v>589</v>
      </c>
      <c r="E1673" t="s">
        <v>4945</v>
      </c>
    </row>
    <row r="1674" spans="1:5">
      <c r="A1674" t="s">
        <v>7322</v>
      </c>
      <c r="B1674" t="s">
        <v>4480</v>
      </c>
      <c r="C1674" t="s">
        <v>4947</v>
      </c>
      <c r="D1674" t="s">
        <v>589</v>
      </c>
      <c r="E1674" t="s">
        <v>4396</v>
      </c>
    </row>
    <row r="1675" spans="1:5">
      <c r="A1675" t="s">
        <v>5616</v>
      </c>
      <c r="B1675" t="s">
        <v>5482</v>
      </c>
      <c r="C1675" t="s">
        <v>4837</v>
      </c>
      <c r="D1675" t="s">
        <v>589</v>
      </c>
      <c r="E1675" t="s">
        <v>4950</v>
      </c>
    </row>
    <row r="1676" spans="1:5">
      <c r="A1676" t="s">
        <v>7323</v>
      </c>
      <c r="B1676" t="s">
        <v>4979</v>
      </c>
      <c r="C1676" t="s">
        <v>1713</v>
      </c>
      <c r="D1676" t="s">
        <v>589</v>
      </c>
      <c r="E1676" t="s">
        <v>2614</v>
      </c>
    </row>
    <row r="1677" spans="1:5">
      <c r="A1677" t="s">
        <v>787</v>
      </c>
      <c r="B1677" t="s">
        <v>2428</v>
      </c>
      <c r="C1677" t="s">
        <v>6427</v>
      </c>
      <c r="D1677" t="s">
        <v>787</v>
      </c>
    </row>
    <row r="1678" spans="1:5">
      <c r="A1678" t="s">
        <v>2334</v>
      </c>
      <c r="B1678" t="s">
        <v>4693</v>
      </c>
      <c r="C1678" t="s">
        <v>2683</v>
      </c>
      <c r="D1678" t="s">
        <v>787</v>
      </c>
      <c r="E1678" t="s">
        <v>1370</v>
      </c>
    </row>
    <row r="1679" spans="1:5">
      <c r="A1679" t="s">
        <v>7226</v>
      </c>
      <c r="B1679" t="s">
        <v>6291</v>
      </c>
      <c r="C1679" t="s">
        <v>311</v>
      </c>
      <c r="D1679" t="s">
        <v>787</v>
      </c>
      <c r="E1679" t="s">
        <v>1400</v>
      </c>
    </row>
    <row r="1680" spans="1:5">
      <c r="A1680" t="s">
        <v>7324</v>
      </c>
      <c r="B1680" t="s">
        <v>6293</v>
      </c>
      <c r="C1680" t="s">
        <v>3907</v>
      </c>
      <c r="D1680" t="s">
        <v>787</v>
      </c>
      <c r="E1680" t="s">
        <v>4599</v>
      </c>
    </row>
    <row r="1681" spans="1:5">
      <c r="A1681" t="s">
        <v>7325</v>
      </c>
      <c r="B1681" t="s">
        <v>6294</v>
      </c>
      <c r="C1681" t="s">
        <v>4951</v>
      </c>
      <c r="D1681" t="s">
        <v>787</v>
      </c>
      <c r="E1681" t="s">
        <v>4952</v>
      </c>
    </row>
    <row r="1682" spans="1:5">
      <c r="A1682" t="s">
        <v>5923</v>
      </c>
      <c r="B1682" t="s">
        <v>6296</v>
      </c>
      <c r="C1682" t="s">
        <v>2915</v>
      </c>
      <c r="D1682" t="s">
        <v>787</v>
      </c>
      <c r="E1682" t="s">
        <v>2509</v>
      </c>
    </row>
    <row r="1683" spans="1:5">
      <c r="A1683" t="s">
        <v>2195</v>
      </c>
      <c r="B1683" t="s">
        <v>4295</v>
      </c>
      <c r="C1683" t="s">
        <v>4954</v>
      </c>
      <c r="D1683" t="s">
        <v>787</v>
      </c>
      <c r="E1683" t="s">
        <v>2910</v>
      </c>
    </row>
    <row r="1684" spans="1:5">
      <c r="A1684" t="s">
        <v>2617</v>
      </c>
      <c r="B1684" t="s">
        <v>2346</v>
      </c>
      <c r="C1684" t="s">
        <v>4956</v>
      </c>
      <c r="D1684" t="s">
        <v>787</v>
      </c>
      <c r="E1684" t="s">
        <v>4957</v>
      </c>
    </row>
    <row r="1685" spans="1:5">
      <c r="A1685" t="s">
        <v>5839</v>
      </c>
      <c r="B1685" t="s">
        <v>4015</v>
      </c>
      <c r="C1685" t="s">
        <v>4960</v>
      </c>
      <c r="D1685" t="s">
        <v>787</v>
      </c>
      <c r="E1685" t="s">
        <v>4961</v>
      </c>
    </row>
    <row r="1686" spans="1:5">
      <c r="A1686" t="s">
        <v>7326</v>
      </c>
      <c r="B1686" t="s">
        <v>5070</v>
      </c>
      <c r="C1686" t="s">
        <v>4964</v>
      </c>
      <c r="D1686" t="s">
        <v>787</v>
      </c>
      <c r="E1686" t="s">
        <v>4965</v>
      </c>
    </row>
    <row r="1687" spans="1:5">
      <c r="A1687" t="s">
        <v>7327</v>
      </c>
      <c r="B1687" t="s">
        <v>3506</v>
      </c>
      <c r="C1687" t="s">
        <v>4966</v>
      </c>
      <c r="D1687" t="s">
        <v>787</v>
      </c>
      <c r="E1687" t="s">
        <v>4967</v>
      </c>
    </row>
    <row r="1688" spans="1:5">
      <c r="A1688" t="s">
        <v>3798</v>
      </c>
      <c r="B1688" t="s">
        <v>6297</v>
      </c>
      <c r="C1688" t="s">
        <v>2352</v>
      </c>
      <c r="D1688" t="s">
        <v>787</v>
      </c>
      <c r="E1688" t="s">
        <v>1884</v>
      </c>
    </row>
    <row r="1689" spans="1:5">
      <c r="A1689" t="s">
        <v>3106</v>
      </c>
      <c r="B1689" t="s">
        <v>6298</v>
      </c>
      <c r="C1689" t="s">
        <v>2161</v>
      </c>
      <c r="D1689" t="s">
        <v>787</v>
      </c>
      <c r="E1689" t="s">
        <v>3514</v>
      </c>
    </row>
    <row r="1690" spans="1:5">
      <c r="A1690" t="s">
        <v>2992</v>
      </c>
      <c r="B1690" t="s">
        <v>6300</v>
      </c>
      <c r="C1690" t="s">
        <v>4129</v>
      </c>
      <c r="D1690" t="s">
        <v>787</v>
      </c>
      <c r="E1690" t="s">
        <v>4969</v>
      </c>
    </row>
    <row r="1691" spans="1:5">
      <c r="A1691" t="s">
        <v>7328</v>
      </c>
      <c r="B1691" t="s">
        <v>6301</v>
      </c>
      <c r="C1691" t="s">
        <v>4972</v>
      </c>
      <c r="D1691" t="s">
        <v>787</v>
      </c>
      <c r="E1691" t="s">
        <v>4973</v>
      </c>
    </row>
    <row r="1692" spans="1:5">
      <c r="A1692" t="s">
        <v>4265</v>
      </c>
      <c r="B1692" t="s">
        <v>2629</v>
      </c>
      <c r="C1692" t="s">
        <v>4977</v>
      </c>
      <c r="D1692" t="s">
        <v>787</v>
      </c>
      <c r="E1692" t="s">
        <v>4158</v>
      </c>
    </row>
    <row r="1693" spans="1:5">
      <c r="A1693" t="s">
        <v>7329</v>
      </c>
      <c r="B1693" t="s">
        <v>6303</v>
      </c>
      <c r="C1693" t="s">
        <v>4978</v>
      </c>
      <c r="D1693" t="s">
        <v>787</v>
      </c>
      <c r="E1693" t="s">
        <v>4051</v>
      </c>
    </row>
    <row r="1694" spans="1:5">
      <c r="A1694" t="s">
        <v>212</v>
      </c>
      <c r="B1694" t="s">
        <v>5407</v>
      </c>
      <c r="C1694" t="s">
        <v>2052</v>
      </c>
      <c r="D1694" t="s">
        <v>787</v>
      </c>
      <c r="E1694" t="s">
        <v>513</v>
      </c>
    </row>
    <row r="1695" spans="1:5">
      <c r="A1695" t="s">
        <v>7331</v>
      </c>
      <c r="B1695" t="s">
        <v>2440</v>
      </c>
      <c r="C1695" t="s">
        <v>4126</v>
      </c>
      <c r="D1695" t="s">
        <v>787</v>
      </c>
      <c r="E1695" t="s">
        <v>510</v>
      </c>
    </row>
    <row r="1696" spans="1:5">
      <c r="A1696" t="s">
        <v>7332</v>
      </c>
      <c r="B1696" t="s">
        <v>2834</v>
      </c>
      <c r="C1696" t="s">
        <v>3655</v>
      </c>
      <c r="D1696" t="s">
        <v>787</v>
      </c>
      <c r="E1696" t="s">
        <v>4980</v>
      </c>
    </row>
    <row r="1697" spans="1:5">
      <c r="A1697" t="s">
        <v>7333</v>
      </c>
      <c r="B1697" t="s">
        <v>6304</v>
      </c>
      <c r="C1697" t="s">
        <v>4716</v>
      </c>
      <c r="D1697" t="s">
        <v>787</v>
      </c>
      <c r="E1697" t="s">
        <v>4783</v>
      </c>
    </row>
    <row r="1698" spans="1:5">
      <c r="A1698" t="s">
        <v>0</v>
      </c>
      <c r="B1698" t="s">
        <v>2660</v>
      </c>
      <c r="C1698" t="s">
        <v>3384</v>
      </c>
      <c r="D1698" t="s">
        <v>787</v>
      </c>
      <c r="E1698" t="s">
        <v>4828</v>
      </c>
    </row>
    <row r="1699" spans="1:5">
      <c r="A1699" t="s">
        <v>7205</v>
      </c>
      <c r="B1699" t="s">
        <v>6305</v>
      </c>
      <c r="C1699" t="s">
        <v>4981</v>
      </c>
      <c r="D1699" t="s">
        <v>787</v>
      </c>
      <c r="E1699" t="s">
        <v>2093</v>
      </c>
    </row>
    <row r="1700" spans="1:5">
      <c r="A1700" t="s">
        <v>574</v>
      </c>
      <c r="B1700" t="s">
        <v>7420</v>
      </c>
      <c r="C1700" t="s">
        <v>6428</v>
      </c>
      <c r="D1700" t="s">
        <v>787</v>
      </c>
      <c r="E1700" t="s">
        <v>1267</v>
      </c>
    </row>
    <row r="1701" spans="1:5">
      <c r="A1701" t="s">
        <v>7334</v>
      </c>
      <c r="B1701" t="s">
        <v>5343</v>
      </c>
      <c r="C1701" t="s">
        <v>2032</v>
      </c>
      <c r="D1701" t="s">
        <v>787</v>
      </c>
      <c r="E1701" t="s">
        <v>3456</v>
      </c>
    </row>
    <row r="1702" spans="1:5">
      <c r="A1702" t="s">
        <v>7335</v>
      </c>
      <c r="B1702" t="s">
        <v>4171</v>
      </c>
      <c r="C1702" t="s">
        <v>2264</v>
      </c>
      <c r="D1702" t="s">
        <v>787</v>
      </c>
      <c r="E1702" t="s">
        <v>4983</v>
      </c>
    </row>
    <row r="1703" spans="1:5">
      <c r="A1703" t="s">
        <v>2211</v>
      </c>
      <c r="B1703" t="s">
        <v>6306</v>
      </c>
      <c r="C1703" t="s">
        <v>3436</v>
      </c>
      <c r="D1703" t="s">
        <v>787</v>
      </c>
      <c r="E1703" t="s">
        <v>4985</v>
      </c>
    </row>
    <row r="1704" spans="1:5">
      <c r="A1704" t="s">
        <v>4987</v>
      </c>
      <c r="B1704" t="s">
        <v>6037</v>
      </c>
      <c r="C1704" t="s">
        <v>4168</v>
      </c>
      <c r="D1704" t="s">
        <v>4987</v>
      </c>
    </row>
    <row r="1705" spans="1:5">
      <c r="A1705" t="s">
        <v>1174</v>
      </c>
      <c r="B1705" t="s">
        <v>6307</v>
      </c>
      <c r="C1705" t="s">
        <v>4986</v>
      </c>
      <c r="D1705" t="s">
        <v>4987</v>
      </c>
      <c r="E1705" t="s">
        <v>562</v>
      </c>
    </row>
    <row r="1706" spans="1:5">
      <c r="A1706" t="s">
        <v>3600</v>
      </c>
      <c r="B1706" t="s">
        <v>3870</v>
      </c>
      <c r="C1706" t="s">
        <v>1619</v>
      </c>
      <c r="D1706" t="s">
        <v>4987</v>
      </c>
      <c r="E1706" t="s">
        <v>4988</v>
      </c>
    </row>
    <row r="1707" spans="1:5">
      <c r="A1707" t="s">
        <v>3190</v>
      </c>
      <c r="B1707" t="s">
        <v>6308</v>
      </c>
      <c r="C1707" t="s">
        <v>3070</v>
      </c>
      <c r="D1707" t="s">
        <v>4987</v>
      </c>
      <c r="E1707" t="s">
        <v>405</v>
      </c>
    </row>
    <row r="1708" spans="1:5">
      <c r="A1708" t="s">
        <v>7337</v>
      </c>
      <c r="B1708" t="s">
        <v>3096</v>
      </c>
      <c r="C1708" t="s">
        <v>3778</v>
      </c>
      <c r="D1708" t="s">
        <v>4987</v>
      </c>
      <c r="E1708" t="s">
        <v>138</v>
      </c>
    </row>
    <row r="1709" spans="1:5">
      <c r="A1709" t="s">
        <v>7338</v>
      </c>
      <c r="B1709" t="s">
        <v>6309</v>
      </c>
      <c r="C1709" t="s">
        <v>4990</v>
      </c>
      <c r="D1709" t="s">
        <v>4987</v>
      </c>
      <c r="E1709" t="s">
        <v>3248</v>
      </c>
    </row>
    <row r="1710" spans="1:5">
      <c r="A1710" t="s">
        <v>7339</v>
      </c>
      <c r="B1710" t="s">
        <v>4255</v>
      </c>
      <c r="C1710" t="s">
        <v>4991</v>
      </c>
      <c r="D1710" t="s">
        <v>4987</v>
      </c>
      <c r="E1710" t="s">
        <v>1479</v>
      </c>
    </row>
    <row r="1711" spans="1:5">
      <c r="A1711" t="s">
        <v>2174</v>
      </c>
      <c r="B1711" t="s">
        <v>3298</v>
      </c>
      <c r="C1711" t="s">
        <v>4993</v>
      </c>
      <c r="D1711" t="s">
        <v>4987</v>
      </c>
      <c r="E1711" t="s">
        <v>47</v>
      </c>
    </row>
    <row r="1712" spans="1:5">
      <c r="A1712" t="s">
        <v>7340</v>
      </c>
      <c r="B1712" t="s">
        <v>6310</v>
      </c>
      <c r="C1712" t="s">
        <v>3021</v>
      </c>
      <c r="D1712" t="s">
        <v>4987</v>
      </c>
      <c r="E1712" t="s">
        <v>4995</v>
      </c>
    </row>
    <row r="1713" spans="1:5">
      <c r="A1713" t="s">
        <v>7341</v>
      </c>
      <c r="B1713" t="s">
        <v>5818</v>
      </c>
      <c r="C1713" t="s">
        <v>2441</v>
      </c>
      <c r="D1713" t="s">
        <v>4987</v>
      </c>
      <c r="E1713" t="s">
        <v>2323</v>
      </c>
    </row>
    <row r="1714" spans="1:5">
      <c r="A1714" t="s">
        <v>2557</v>
      </c>
      <c r="B1714" t="s">
        <v>5032</v>
      </c>
      <c r="C1714" t="s">
        <v>2384</v>
      </c>
      <c r="D1714" t="s">
        <v>4987</v>
      </c>
      <c r="E1714" t="s">
        <v>4996</v>
      </c>
    </row>
    <row r="1715" spans="1:5">
      <c r="A1715" t="s">
        <v>7342</v>
      </c>
      <c r="B1715" t="s">
        <v>6312</v>
      </c>
      <c r="C1715" t="s">
        <v>4385</v>
      </c>
      <c r="D1715" t="s">
        <v>4987</v>
      </c>
      <c r="E1715" t="s">
        <v>4953</v>
      </c>
    </row>
    <row r="1716" spans="1:5">
      <c r="A1716" t="s">
        <v>7344</v>
      </c>
      <c r="B1716" t="s">
        <v>3095</v>
      </c>
      <c r="C1716" t="s">
        <v>1361</v>
      </c>
      <c r="D1716" t="s">
        <v>4987</v>
      </c>
      <c r="E1716" t="s">
        <v>4625</v>
      </c>
    </row>
    <row r="1717" spans="1:5">
      <c r="A1717" t="s">
        <v>7345</v>
      </c>
      <c r="B1717" t="s">
        <v>6314</v>
      </c>
      <c r="C1717" t="s">
        <v>2087</v>
      </c>
      <c r="D1717" t="s">
        <v>4987</v>
      </c>
      <c r="E1717" t="s">
        <v>4189</v>
      </c>
    </row>
    <row r="1718" spans="1:5">
      <c r="A1718" t="s">
        <v>7346</v>
      </c>
      <c r="B1718" t="s">
        <v>2870</v>
      </c>
      <c r="C1718" t="s">
        <v>4997</v>
      </c>
      <c r="D1718" t="s">
        <v>4987</v>
      </c>
      <c r="E1718" t="s">
        <v>4999</v>
      </c>
    </row>
    <row r="1719" spans="1:5">
      <c r="A1719" t="s">
        <v>1256</v>
      </c>
      <c r="B1719" t="s">
        <v>5332</v>
      </c>
      <c r="C1719" t="s">
        <v>5002</v>
      </c>
      <c r="D1719" t="s">
        <v>4987</v>
      </c>
      <c r="E1719" t="s">
        <v>5003</v>
      </c>
    </row>
    <row r="1720" spans="1:5">
      <c r="A1720" t="s">
        <v>3130</v>
      </c>
      <c r="B1720" t="s">
        <v>6315</v>
      </c>
      <c r="C1720" t="s">
        <v>3981</v>
      </c>
      <c r="D1720" t="s">
        <v>4987</v>
      </c>
      <c r="E1720" t="s">
        <v>1684</v>
      </c>
    </row>
    <row r="1721" spans="1:5">
      <c r="A1721" t="s">
        <v>7347</v>
      </c>
      <c r="B1721" t="s">
        <v>3925</v>
      </c>
      <c r="C1721" t="s">
        <v>5004</v>
      </c>
      <c r="D1721" t="s">
        <v>4987</v>
      </c>
      <c r="E1721" t="s">
        <v>5006</v>
      </c>
    </row>
    <row r="1722" spans="1:5">
      <c r="A1722" t="s">
        <v>3905</v>
      </c>
      <c r="B1722" t="s">
        <v>784</v>
      </c>
      <c r="C1722" t="s">
        <v>3208</v>
      </c>
      <c r="D1722" t="s">
        <v>4987</v>
      </c>
      <c r="E1722" t="s">
        <v>5008</v>
      </c>
    </row>
    <row r="1723" spans="1:5">
      <c r="A1723" t="s">
        <v>7348</v>
      </c>
      <c r="B1723" t="s">
        <v>6316</v>
      </c>
      <c r="C1723" t="s">
        <v>992</v>
      </c>
      <c r="D1723" t="s">
        <v>4987</v>
      </c>
      <c r="E1723" t="s">
        <v>139</v>
      </c>
    </row>
    <row r="1724" spans="1:5">
      <c r="A1724" t="s">
        <v>7349</v>
      </c>
      <c r="B1724" t="s">
        <v>795</v>
      </c>
      <c r="C1724" t="s">
        <v>3432</v>
      </c>
      <c r="D1724" t="s">
        <v>4987</v>
      </c>
      <c r="E1724" t="s">
        <v>5009</v>
      </c>
    </row>
    <row r="1725" spans="1:5">
      <c r="A1725" t="s">
        <v>2409</v>
      </c>
      <c r="B1725" t="s">
        <v>6318</v>
      </c>
      <c r="C1725" t="s">
        <v>5011</v>
      </c>
      <c r="D1725" t="s">
        <v>4987</v>
      </c>
      <c r="E1725" t="s">
        <v>5012</v>
      </c>
    </row>
    <row r="1726" spans="1:5">
      <c r="A1726" t="s">
        <v>7350</v>
      </c>
      <c r="B1726" t="s">
        <v>6319</v>
      </c>
      <c r="C1726" t="s">
        <v>5013</v>
      </c>
      <c r="D1726" t="s">
        <v>4987</v>
      </c>
      <c r="E1726" t="s">
        <v>2408</v>
      </c>
    </row>
    <row r="1727" spans="1:5">
      <c r="A1727" t="s">
        <v>5179</v>
      </c>
      <c r="B1727" t="s">
        <v>2575</v>
      </c>
      <c r="C1727" t="s">
        <v>5017</v>
      </c>
      <c r="D1727" t="s">
        <v>4987</v>
      </c>
      <c r="E1727" t="s">
        <v>3060</v>
      </c>
    </row>
    <row r="1728" spans="1:5">
      <c r="A1728" t="s">
        <v>7351</v>
      </c>
      <c r="B1728" t="s">
        <v>2187</v>
      </c>
      <c r="C1728" t="s">
        <v>5018</v>
      </c>
      <c r="D1728" t="s">
        <v>4987</v>
      </c>
      <c r="E1728" t="s">
        <v>2051</v>
      </c>
    </row>
    <row r="1729" spans="1:5">
      <c r="A1729" t="s">
        <v>7352</v>
      </c>
      <c r="B1729" t="s">
        <v>1545</v>
      </c>
      <c r="C1729" t="s">
        <v>1104</v>
      </c>
      <c r="D1729" t="s">
        <v>4987</v>
      </c>
      <c r="E1729" t="s">
        <v>3508</v>
      </c>
    </row>
    <row r="1730" spans="1:5">
      <c r="A1730" t="s">
        <v>7353</v>
      </c>
      <c r="B1730" t="s">
        <v>1946</v>
      </c>
      <c r="C1730" t="s">
        <v>5019</v>
      </c>
      <c r="D1730" t="s">
        <v>4987</v>
      </c>
      <c r="E1730" t="s">
        <v>5020</v>
      </c>
    </row>
    <row r="1731" spans="1:5">
      <c r="A1731" t="s">
        <v>7354</v>
      </c>
      <c r="B1731" t="s">
        <v>6320</v>
      </c>
      <c r="C1731" t="s">
        <v>56</v>
      </c>
      <c r="D1731" t="s">
        <v>4987</v>
      </c>
      <c r="E1731" t="s">
        <v>3708</v>
      </c>
    </row>
    <row r="1732" spans="1:5">
      <c r="A1732" t="s">
        <v>6915</v>
      </c>
      <c r="B1732" t="s">
        <v>41</v>
      </c>
      <c r="C1732" t="s">
        <v>716</v>
      </c>
      <c r="D1732" t="s">
        <v>4987</v>
      </c>
      <c r="E1732" t="s">
        <v>5024</v>
      </c>
    </row>
    <row r="1733" spans="1:5">
      <c r="A1733" t="s">
        <v>4863</v>
      </c>
      <c r="B1733" t="s">
        <v>6321</v>
      </c>
      <c r="C1733" t="s">
        <v>3195</v>
      </c>
      <c r="D1733" t="s">
        <v>4987</v>
      </c>
      <c r="E1733" t="s">
        <v>5025</v>
      </c>
    </row>
    <row r="1734" spans="1:5">
      <c r="A1734" t="s">
        <v>7355</v>
      </c>
      <c r="B1734" t="s">
        <v>325</v>
      </c>
      <c r="C1734" t="s">
        <v>4525</v>
      </c>
      <c r="D1734" t="s">
        <v>4987</v>
      </c>
      <c r="E1734" t="s">
        <v>2140</v>
      </c>
    </row>
    <row r="1735" spans="1:5">
      <c r="A1735" t="s">
        <v>3056</v>
      </c>
      <c r="B1735" t="s">
        <v>6322</v>
      </c>
      <c r="C1735" t="s">
        <v>5029</v>
      </c>
      <c r="D1735" t="s">
        <v>4987</v>
      </c>
      <c r="E1735" t="s">
        <v>5030</v>
      </c>
    </row>
    <row r="1736" spans="1:5">
      <c r="A1736" t="s">
        <v>362</v>
      </c>
      <c r="B1736" t="s">
        <v>4261</v>
      </c>
      <c r="C1736" t="s">
        <v>977</v>
      </c>
      <c r="D1736" t="s">
        <v>4987</v>
      </c>
      <c r="E1736" t="s">
        <v>4339</v>
      </c>
    </row>
    <row r="1737" spans="1:5">
      <c r="A1737" t="s">
        <v>7356</v>
      </c>
      <c r="B1737" t="s">
        <v>813</v>
      </c>
      <c r="C1737" t="s">
        <v>5031</v>
      </c>
      <c r="D1737" t="s">
        <v>4987</v>
      </c>
      <c r="E1737" t="s">
        <v>5034</v>
      </c>
    </row>
    <row r="1738" spans="1:5">
      <c r="A1738" t="s">
        <v>7357</v>
      </c>
      <c r="B1738" t="s">
        <v>4206</v>
      </c>
      <c r="C1738" t="s">
        <v>5035</v>
      </c>
      <c r="D1738" t="s">
        <v>4987</v>
      </c>
      <c r="E1738" t="s">
        <v>5036</v>
      </c>
    </row>
    <row r="1739" spans="1:5">
      <c r="A1739" t="s">
        <v>7358</v>
      </c>
      <c r="B1739" t="s">
        <v>6323</v>
      </c>
      <c r="C1739" t="s">
        <v>1796</v>
      </c>
      <c r="D1739" t="s">
        <v>4987</v>
      </c>
      <c r="E1739" t="s">
        <v>112</v>
      </c>
    </row>
    <row r="1740" spans="1:5">
      <c r="A1740" t="s">
        <v>1244</v>
      </c>
      <c r="B1740" t="s">
        <v>5282</v>
      </c>
      <c r="C1740" t="s">
        <v>5037</v>
      </c>
      <c r="D1740" t="s">
        <v>4987</v>
      </c>
      <c r="E1740" t="s">
        <v>5038</v>
      </c>
    </row>
    <row r="1741" spans="1:5">
      <c r="A1741" t="s">
        <v>3668</v>
      </c>
      <c r="B1741" t="s">
        <v>6324</v>
      </c>
      <c r="C1741" t="s">
        <v>4343</v>
      </c>
      <c r="D1741" t="s">
        <v>4987</v>
      </c>
      <c r="E1741" t="s">
        <v>5039</v>
      </c>
    </row>
    <row r="1742" spans="1:5">
      <c r="A1742" t="s">
        <v>4264</v>
      </c>
      <c r="B1742" t="s">
        <v>210</v>
      </c>
      <c r="C1742" t="s">
        <v>5041</v>
      </c>
      <c r="D1742" t="s">
        <v>4987</v>
      </c>
      <c r="E1742" t="s">
        <v>5042</v>
      </c>
    </row>
    <row r="1743" spans="1:5">
      <c r="A1743" t="s">
        <v>7360</v>
      </c>
      <c r="B1743" t="s">
        <v>3144</v>
      </c>
      <c r="C1743" t="s">
        <v>5044</v>
      </c>
      <c r="D1743" t="s">
        <v>4987</v>
      </c>
      <c r="E1743" t="s">
        <v>565</v>
      </c>
    </row>
    <row r="1744" spans="1:5">
      <c r="A1744" t="s">
        <v>356</v>
      </c>
      <c r="B1744" t="s">
        <v>6325</v>
      </c>
      <c r="C1744" t="s">
        <v>5045</v>
      </c>
      <c r="D1744" t="s">
        <v>4987</v>
      </c>
      <c r="E1744" t="s">
        <v>5047</v>
      </c>
    </row>
    <row r="1745" spans="1:5">
      <c r="A1745" t="s">
        <v>7361</v>
      </c>
      <c r="B1745" t="s">
        <v>4704</v>
      </c>
      <c r="C1745" t="s">
        <v>5050</v>
      </c>
      <c r="D1745" t="s">
        <v>4987</v>
      </c>
      <c r="E1745" t="s">
        <v>4736</v>
      </c>
    </row>
    <row r="1746" spans="1:5">
      <c r="A1746" t="s">
        <v>2302</v>
      </c>
      <c r="B1746" t="s">
        <v>6327</v>
      </c>
      <c r="C1746" t="s">
        <v>2678</v>
      </c>
      <c r="D1746" t="s">
        <v>4987</v>
      </c>
      <c r="E1746" t="s">
        <v>5053</v>
      </c>
    </row>
    <row r="1747" spans="1:5">
      <c r="A1747" t="s">
        <v>5132</v>
      </c>
      <c r="B1747" t="s">
        <v>6328</v>
      </c>
      <c r="C1747" t="s">
        <v>5055</v>
      </c>
      <c r="D1747" t="s">
        <v>4987</v>
      </c>
      <c r="E1747" t="s">
        <v>3519</v>
      </c>
    </row>
    <row r="1748" spans="1:5">
      <c r="A1748" t="s">
        <v>4633</v>
      </c>
      <c r="B1748" t="s">
        <v>153</v>
      </c>
      <c r="C1748" t="s">
        <v>4002</v>
      </c>
      <c r="D1748" t="s">
        <v>4633</v>
      </c>
    </row>
    <row r="1749" spans="1:5">
      <c r="A1749" t="s">
        <v>2970</v>
      </c>
      <c r="B1749" t="s">
        <v>6330</v>
      </c>
      <c r="C1749" t="s">
        <v>5056</v>
      </c>
      <c r="D1749" t="s">
        <v>4633</v>
      </c>
      <c r="E1749" t="s">
        <v>4775</v>
      </c>
    </row>
    <row r="1750" spans="1:5">
      <c r="A1750" t="s">
        <v>7362</v>
      </c>
      <c r="B1750" t="s">
        <v>6331</v>
      </c>
      <c r="C1750" t="s">
        <v>5058</v>
      </c>
      <c r="D1750" t="s">
        <v>4633</v>
      </c>
      <c r="E1750" t="s">
        <v>904</v>
      </c>
    </row>
    <row r="1751" spans="1:5">
      <c r="A1751" t="s">
        <v>5051</v>
      </c>
      <c r="B1751" t="s">
        <v>6333</v>
      </c>
      <c r="C1751" t="s">
        <v>4167</v>
      </c>
      <c r="D1751" t="s">
        <v>4633</v>
      </c>
      <c r="E1751" t="s">
        <v>5059</v>
      </c>
    </row>
    <row r="1752" spans="1:5">
      <c r="A1752" t="s">
        <v>7363</v>
      </c>
      <c r="B1752" t="s">
        <v>6335</v>
      </c>
      <c r="C1752" t="s">
        <v>4668</v>
      </c>
      <c r="D1752" t="s">
        <v>4633</v>
      </c>
      <c r="E1752" t="s">
        <v>3546</v>
      </c>
    </row>
    <row r="1753" spans="1:5">
      <c r="A1753" t="s">
        <v>1849</v>
      </c>
      <c r="B1753" t="s">
        <v>6337</v>
      </c>
      <c r="C1753" t="s">
        <v>2009</v>
      </c>
      <c r="D1753" t="s">
        <v>4633</v>
      </c>
      <c r="E1753" t="s">
        <v>5060</v>
      </c>
    </row>
    <row r="1754" spans="1:5">
      <c r="A1754" t="s">
        <v>4949</v>
      </c>
      <c r="B1754" t="s">
        <v>2631</v>
      </c>
      <c r="C1754" t="s">
        <v>3074</v>
      </c>
      <c r="D1754" t="s">
        <v>4633</v>
      </c>
      <c r="E1754" t="s">
        <v>1931</v>
      </c>
    </row>
    <row r="1755" spans="1:5">
      <c r="A1755" t="s">
        <v>3053</v>
      </c>
      <c r="B1755" t="s">
        <v>6338</v>
      </c>
      <c r="C1755" t="s">
        <v>3048</v>
      </c>
      <c r="D1755" t="s">
        <v>4633</v>
      </c>
      <c r="E1755" t="s">
        <v>4747</v>
      </c>
    </row>
    <row r="1756" spans="1:5">
      <c r="A1756" t="s">
        <v>7364</v>
      </c>
      <c r="B1756" t="s">
        <v>6339</v>
      </c>
      <c r="C1756" t="s">
        <v>3927</v>
      </c>
      <c r="D1756" t="s">
        <v>4633</v>
      </c>
      <c r="E1756" t="s">
        <v>4846</v>
      </c>
    </row>
    <row r="1757" spans="1:5">
      <c r="A1757" t="s">
        <v>7365</v>
      </c>
      <c r="B1757" t="s">
        <v>6340</v>
      </c>
      <c r="C1757" t="s">
        <v>5061</v>
      </c>
      <c r="D1757" t="s">
        <v>4633</v>
      </c>
      <c r="E1757" t="s">
        <v>1378</v>
      </c>
    </row>
    <row r="1758" spans="1:5">
      <c r="A1758" t="s">
        <v>2724</v>
      </c>
      <c r="B1758" t="s">
        <v>6341</v>
      </c>
      <c r="C1758" t="s">
        <v>3741</v>
      </c>
      <c r="D1758" t="s">
        <v>4633</v>
      </c>
      <c r="E1758" t="s">
        <v>3235</v>
      </c>
    </row>
    <row r="1759" spans="1:5">
      <c r="A1759" t="s">
        <v>7058</v>
      </c>
      <c r="B1759" t="s">
        <v>6342</v>
      </c>
      <c r="C1759" t="s">
        <v>2580</v>
      </c>
      <c r="D1759" t="s">
        <v>4633</v>
      </c>
      <c r="E1759" t="s">
        <v>1062</v>
      </c>
    </row>
    <row r="1760" spans="1:5">
      <c r="A1760" t="s">
        <v>7366</v>
      </c>
      <c r="B1760" t="s">
        <v>6344</v>
      </c>
      <c r="C1760" t="s">
        <v>894</v>
      </c>
      <c r="D1760" t="s">
        <v>4633</v>
      </c>
      <c r="E1760" t="s">
        <v>2796</v>
      </c>
    </row>
    <row r="1761" spans="1:5">
      <c r="A1761" t="s">
        <v>1499</v>
      </c>
      <c r="B1761" t="s">
        <v>2664</v>
      </c>
      <c r="C1761" t="s">
        <v>5062</v>
      </c>
      <c r="D1761" t="s">
        <v>4633</v>
      </c>
      <c r="E1761" t="s">
        <v>5063</v>
      </c>
    </row>
    <row r="1762" spans="1:5">
      <c r="A1762" t="s">
        <v>7368</v>
      </c>
      <c r="B1762" t="s">
        <v>6345</v>
      </c>
      <c r="C1762" t="s">
        <v>10</v>
      </c>
      <c r="D1762" t="s">
        <v>4633</v>
      </c>
      <c r="E1762" t="s">
        <v>1854</v>
      </c>
    </row>
    <row r="1763" spans="1:5">
      <c r="A1763" t="s">
        <v>7370</v>
      </c>
      <c r="B1763" t="s">
        <v>6346</v>
      </c>
      <c r="C1763" t="s">
        <v>4404</v>
      </c>
      <c r="D1763" t="s">
        <v>4633</v>
      </c>
      <c r="E1763" t="s">
        <v>5065</v>
      </c>
    </row>
    <row r="1764" spans="1:5">
      <c r="A1764" t="s">
        <v>7371</v>
      </c>
      <c r="B1764" t="s">
        <v>6348</v>
      </c>
      <c r="C1764" t="s">
        <v>3923</v>
      </c>
      <c r="D1764" t="s">
        <v>4633</v>
      </c>
      <c r="E1764" t="s">
        <v>3250</v>
      </c>
    </row>
    <row r="1765" spans="1:5">
      <c r="A1765" t="s">
        <v>7372</v>
      </c>
      <c r="B1765" t="s">
        <v>2072</v>
      </c>
      <c r="C1765" t="s">
        <v>4697</v>
      </c>
      <c r="D1765" t="s">
        <v>4633</v>
      </c>
      <c r="E1765" t="s">
        <v>5067</v>
      </c>
    </row>
    <row r="1766" spans="1:5">
      <c r="A1766" t="s">
        <v>7373</v>
      </c>
      <c r="B1766" t="s">
        <v>5740</v>
      </c>
      <c r="C1766" t="s">
        <v>2501</v>
      </c>
      <c r="D1766" t="s">
        <v>4633</v>
      </c>
      <c r="E1766" t="s">
        <v>1614</v>
      </c>
    </row>
    <row r="1767" spans="1:5">
      <c r="A1767" t="s">
        <v>7374</v>
      </c>
      <c r="B1767" t="s">
        <v>6349</v>
      </c>
      <c r="C1767" t="s">
        <v>5068</v>
      </c>
      <c r="D1767" t="s">
        <v>4633</v>
      </c>
      <c r="E1767" t="s">
        <v>5071</v>
      </c>
    </row>
    <row r="1768" spans="1:5">
      <c r="A1768" t="s">
        <v>3712</v>
      </c>
      <c r="B1768" t="s">
        <v>6351</v>
      </c>
      <c r="C1768" t="s">
        <v>4959</v>
      </c>
      <c r="D1768" t="s">
        <v>4633</v>
      </c>
      <c r="E1768" t="s">
        <v>1034</v>
      </c>
    </row>
    <row r="1769" spans="1:5">
      <c r="A1769" t="s">
        <v>7375</v>
      </c>
      <c r="B1769" t="s">
        <v>6352</v>
      </c>
      <c r="C1769" t="s">
        <v>5072</v>
      </c>
      <c r="D1769" t="s">
        <v>4633</v>
      </c>
      <c r="E1769" t="s">
        <v>5075</v>
      </c>
    </row>
    <row r="1770" spans="1:5">
      <c r="A1770" t="s">
        <v>7376</v>
      </c>
      <c r="B1770" t="s">
        <v>6353</v>
      </c>
      <c r="C1770" t="s">
        <v>4116</v>
      </c>
      <c r="D1770" t="s">
        <v>4633</v>
      </c>
      <c r="E1770" t="s">
        <v>4911</v>
      </c>
    </row>
    <row r="1771" spans="1:5">
      <c r="A1771" t="s">
        <v>6386</v>
      </c>
      <c r="B1771" t="s">
        <v>5448</v>
      </c>
      <c r="C1771" t="s">
        <v>5077</v>
      </c>
      <c r="D1771" t="s">
        <v>4633</v>
      </c>
      <c r="E1771" t="s">
        <v>2567</v>
      </c>
    </row>
    <row r="1772" spans="1:5">
      <c r="A1772" t="s">
        <v>2899</v>
      </c>
      <c r="B1772" t="s">
        <v>6122</v>
      </c>
      <c r="C1772" t="s">
        <v>5079</v>
      </c>
      <c r="D1772" t="s">
        <v>4633</v>
      </c>
      <c r="E1772" t="s">
        <v>2548</v>
      </c>
    </row>
    <row r="1773" spans="1:5">
      <c r="A1773" t="s">
        <v>7378</v>
      </c>
      <c r="B1773" t="s">
        <v>3458</v>
      </c>
      <c r="C1773" t="s">
        <v>2137</v>
      </c>
      <c r="D1773" t="s">
        <v>4633</v>
      </c>
      <c r="E1773" t="s">
        <v>5080</v>
      </c>
    </row>
    <row r="1774" spans="1:5">
      <c r="A1774" t="s">
        <v>960</v>
      </c>
      <c r="B1774" t="s">
        <v>6085</v>
      </c>
      <c r="C1774" t="s">
        <v>5081</v>
      </c>
      <c r="D1774" t="s">
        <v>4633</v>
      </c>
      <c r="E1774" t="s">
        <v>5082</v>
      </c>
    </row>
    <row r="1775" spans="1:5">
      <c r="A1775" t="s">
        <v>7379</v>
      </c>
      <c r="B1775" t="s">
        <v>6354</v>
      </c>
      <c r="C1775" t="s">
        <v>5083</v>
      </c>
      <c r="D1775" t="s">
        <v>4633</v>
      </c>
      <c r="E1775" t="s">
        <v>2820</v>
      </c>
    </row>
    <row r="1776" spans="1:5">
      <c r="A1776" t="s">
        <v>7380</v>
      </c>
      <c r="B1776" t="s">
        <v>6356</v>
      </c>
      <c r="C1776" t="s">
        <v>5085</v>
      </c>
      <c r="D1776" t="s">
        <v>4633</v>
      </c>
      <c r="E1776" t="s">
        <v>2620</v>
      </c>
    </row>
    <row r="1777" spans="1:5">
      <c r="A1777" t="s">
        <v>7208</v>
      </c>
      <c r="B1777" t="s">
        <v>3653</v>
      </c>
      <c r="C1777" t="s">
        <v>2717</v>
      </c>
      <c r="D1777" t="s">
        <v>4633</v>
      </c>
      <c r="E1777" t="s">
        <v>3671</v>
      </c>
    </row>
    <row r="1778" spans="1:5">
      <c r="A1778" t="s">
        <v>7381</v>
      </c>
      <c r="B1778" t="s">
        <v>6357</v>
      </c>
      <c r="C1778" t="s">
        <v>1988</v>
      </c>
      <c r="D1778" t="s">
        <v>4633</v>
      </c>
      <c r="E1778" t="s">
        <v>2861</v>
      </c>
    </row>
    <row r="1779" spans="1:5">
      <c r="A1779" t="s">
        <v>6277</v>
      </c>
      <c r="B1779" t="s">
        <v>2972</v>
      </c>
      <c r="C1779" t="s">
        <v>5086</v>
      </c>
      <c r="D1779" t="s">
        <v>4633</v>
      </c>
      <c r="E1779" t="s">
        <v>4038</v>
      </c>
    </row>
    <row r="1780" spans="1:5">
      <c r="A1780" t="s">
        <v>547</v>
      </c>
      <c r="B1780" t="s">
        <v>6358</v>
      </c>
      <c r="C1780" t="s">
        <v>3851</v>
      </c>
      <c r="D1780" t="s">
        <v>4633</v>
      </c>
      <c r="E1780" t="s">
        <v>5090</v>
      </c>
    </row>
    <row r="1781" spans="1:5">
      <c r="A1781" t="s">
        <v>2300</v>
      </c>
      <c r="B1781" t="s">
        <v>4023</v>
      </c>
      <c r="C1781" t="s">
        <v>918</v>
      </c>
      <c r="D1781" t="s">
        <v>4633</v>
      </c>
      <c r="E1781" t="s">
        <v>471</v>
      </c>
    </row>
    <row r="1782" spans="1:5">
      <c r="A1782" t="s">
        <v>6095</v>
      </c>
      <c r="B1782" t="s">
        <v>5027</v>
      </c>
      <c r="C1782" t="s">
        <v>4240</v>
      </c>
      <c r="D1782" t="s">
        <v>4633</v>
      </c>
      <c r="E1782" t="s">
        <v>172</v>
      </c>
    </row>
    <row r="1783" spans="1:5">
      <c r="A1783" t="s">
        <v>3932</v>
      </c>
      <c r="B1783" t="s">
        <v>5656</v>
      </c>
      <c r="C1783" t="s">
        <v>5092</v>
      </c>
      <c r="D1783" t="s">
        <v>4633</v>
      </c>
      <c r="E1783" t="s">
        <v>5093</v>
      </c>
    </row>
    <row r="1784" spans="1:5">
      <c r="A1784" t="s">
        <v>7382</v>
      </c>
      <c r="B1784" t="s">
        <v>3088</v>
      </c>
      <c r="C1784" t="s">
        <v>5094</v>
      </c>
      <c r="D1784" t="s">
        <v>4633</v>
      </c>
      <c r="E1784" t="s">
        <v>5095</v>
      </c>
    </row>
    <row r="1785" spans="1:5">
      <c r="A1785" t="s">
        <v>673</v>
      </c>
      <c r="B1785" t="s">
        <v>6268</v>
      </c>
      <c r="C1785" t="s">
        <v>5096</v>
      </c>
      <c r="D1785" t="s">
        <v>4633</v>
      </c>
      <c r="E1785" t="s">
        <v>5097</v>
      </c>
    </row>
    <row r="1786" spans="1:5">
      <c r="A1786" t="s">
        <v>5454</v>
      </c>
      <c r="B1786" t="s">
        <v>4057</v>
      </c>
      <c r="C1786" t="s">
        <v>5099</v>
      </c>
      <c r="D1786" t="s">
        <v>4633</v>
      </c>
      <c r="E1786" t="s">
        <v>5101</v>
      </c>
    </row>
    <row r="1787" spans="1:5">
      <c r="A1787" t="s">
        <v>7383</v>
      </c>
      <c r="B1787" t="s">
        <v>6360</v>
      </c>
      <c r="C1787" t="s">
        <v>3730</v>
      </c>
      <c r="D1787" t="s">
        <v>4633</v>
      </c>
      <c r="E1787" t="s">
        <v>5102</v>
      </c>
    </row>
    <row r="1788" spans="1:5">
      <c r="A1788" t="s">
        <v>6259</v>
      </c>
      <c r="B1788" t="s">
        <v>169</v>
      </c>
      <c r="C1788" t="s">
        <v>1224</v>
      </c>
      <c r="D1788" t="s">
        <v>4633</v>
      </c>
      <c r="E1788" t="s">
        <v>2764</v>
      </c>
    </row>
    <row r="1789" spans="1:5">
      <c r="A1789" t="s">
        <v>2522</v>
      </c>
      <c r="B1789" t="s">
        <v>2324</v>
      </c>
      <c r="C1789" t="s">
        <v>5103</v>
      </c>
      <c r="D1789" t="s">
        <v>4633</v>
      </c>
      <c r="E1789" t="s">
        <v>2313</v>
      </c>
    </row>
  </sheetData>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AM58"/>
  <sheetViews>
    <sheetView showGridLines="0" view="pageBreakPreview" zoomScaleSheetLayoutView="100" workbookViewId="0">
      <selection activeCell="C9" sqref="C9"/>
    </sheetView>
  </sheetViews>
  <sheetFormatPr defaultRowHeight="13.2"/>
  <cols>
    <col min="2" max="2" width="8.88671875" customWidth="1"/>
    <col min="3" max="3" width="37.88671875" bestFit="1" customWidth="1"/>
    <col min="4" max="4" width="8.88671875" customWidth="1"/>
    <col min="5" max="5" width="75.33203125" customWidth="1"/>
    <col min="6" max="6" width="14" customWidth="1"/>
    <col min="7" max="7" width="40.6640625" bestFit="1" customWidth="1"/>
    <col min="8" max="8" width="14" customWidth="1"/>
    <col min="9" max="9" width="51.109375" bestFit="1" customWidth="1"/>
    <col min="10" max="11" width="8.88671875" customWidth="1"/>
    <col min="12" max="12" width="13.21875" customWidth="1"/>
    <col min="13" max="16" width="8.88671875" customWidth="1"/>
    <col min="18" max="18" width="8.88671875" customWidth="1"/>
    <col min="19" max="19" width="9" customWidth="1"/>
    <col min="20" max="20" width="8.88671875" customWidth="1"/>
    <col min="21" max="21" width="23.88671875" bestFit="1" customWidth="1"/>
    <col min="22" max="23" width="6.21875" customWidth="1"/>
    <col min="26" max="26" width="51.88671875" bestFit="1" customWidth="1"/>
    <col min="27" max="27" width="12.44140625" customWidth="1"/>
    <col min="30" max="30" width="76.21875" bestFit="1" customWidth="1"/>
    <col min="32" max="32" width="15.33203125" customWidth="1"/>
    <col min="33" max="33" width="9" customWidth="1"/>
    <col min="34" max="34" width="59.77734375" bestFit="1" customWidth="1"/>
  </cols>
  <sheetData>
    <row r="1" spans="1:39" ht="15.75" customHeight="1">
      <c r="A1" s="465" t="s">
        <v>7491</v>
      </c>
      <c r="B1" s="470"/>
      <c r="C1" s="473" t="s">
        <v>289</v>
      </c>
      <c r="D1" s="473"/>
      <c r="E1" s="475" t="s">
        <v>1743</v>
      </c>
      <c r="F1" s="479"/>
      <c r="G1" s="483" t="s">
        <v>4528</v>
      </c>
      <c r="H1" s="483"/>
      <c r="I1" s="465" t="s">
        <v>7520</v>
      </c>
      <c r="J1" s="470"/>
      <c r="K1" s="465" t="s">
        <v>6409</v>
      </c>
      <c r="L1" s="470"/>
      <c r="M1" s="465" t="s">
        <v>5048</v>
      </c>
      <c r="N1" s="470"/>
      <c r="O1" s="465" t="s">
        <v>6568</v>
      </c>
      <c r="P1" s="470"/>
      <c r="Q1" s="465" t="s">
        <v>4682</v>
      </c>
      <c r="R1" s="470"/>
      <c r="S1" s="465" t="s">
        <v>5520</v>
      </c>
      <c r="T1" s="470"/>
      <c r="U1" s="465" t="s">
        <v>7490</v>
      </c>
      <c r="V1" s="470"/>
      <c r="W1" s="473"/>
      <c r="X1" s="465" t="s">
        <v>7483</v>
      </c>
      <c r="Y1" s="470"/>
      <c r="Z1" t="s">
        <v>7493</v>
      </c>
      <c r="AA1" t="s">
        <v>399</v>
      </c>
      <c r="AB1" s="471"/>
      <c r="AD1" t="s">
        <v>7501</v>
      </c>
      <c r="AF1" t="s">
        <v>7506</v>
      </c>
      <c r="AH1" s="485" t="s">
        <v>4934</v>
      </c>
      <c r="AI1" s="496"/>
      <c r="AJ1" s="465" t="s">
        <v>7514</v>
      </c>
      <c r="AK1" s="473"/>
      <c r="AL1" s="465" t="s">
        <v>2237</v>
      </c>
      <c r="AM1" s="470"/>
    </row>
    <row r="2" spans="1:39" ht="15.75" customHeight="1">
      <c r="A2" s="466" t="s">
        <v>199</v>
      </c>
      <c r="B2" s="471">
        <v>1</v>
      </c>
      <c r="C2" s="467" t="s">
        <v>7481</v>
      </c>
      <c r="D2" s="474">
        <v>1</v>
      </c>
      <c r="E2" s="476" t="s">
        <v>1136</v>
      </c>
      <c r="F2" s="480">
        <v>1</v>
      </c>
      <c r="G2" s="474" t="s">
        <v>7481</v>
      </c>
      <c r="H2" s="472">
        <v>1</v>
      </c>
      <c r="I2" s="466" t="s">
        <v>5129</v>
      </c>
      <c r="J2" s="471">
        <v>1</v>
      </c>
      <c r="K2" s="466" t="s">
        <v>5129</v>
      </c>
      <c r="L2" s="471">
        <v>1</v>
      </c>
      <c r="M2" s="466" t="s">
        <v>5129</v>
      </c>
      <c r="N2" s="471">
        <v>1</v>
      </c>
      <c r="O2" s="466" t="s">
        <v>5129</v>
      </c>
      <c r="P2" s="471">
        <v>1</v>
      </c>
      <c r="Q2" s="487" t="s">
        <v>7523</v>
      </c>
      <c r="R2" s="489">
        <v>17</v>
      </c>
      <c r="S2" s="487" t="s">
        <v>7523</v>
      </c>
      <c r="T2" s="489">
        <v>17</v>
      </c>
      <c r="U2" s="466" t="s">
        <v>6142</v>
      </c>
      <c r="V2" s="471">
        <v>1</v>
      </c>
      <c r="X2" s="487" t="s">
        <v>7488</v>
      </c>
      <c r="Y2" s="471">
        <v>1</v>
      </c>
      <c r="Z2" t="s">
        <v>6726</v>
      </c>
      <c r="AA2" s="466" t="s">
        <v>6142</v>
      </c>
      <c r="AB2" s="471">
        <v>1</v>
      </c>
      <c r="AD2" s="466" t="s">
        <v>5129</v>
      </c>
      <c r="AE2" s="471">
        <v>1</v>
      </c>
      <c r="AF2" t="s">
        <v>3388</v>
      </c>
      <c r="AG2">
        <v>1</v>
      </c>
      <c r="AH2" s="469" t="s">
        <v>5129</v>
      </c>
      <c r="AI2" s="486">
        <v>1</v>
      </c>
      <c r="AJ2" s="467" t="s">
        <v>7515</v>
      </c>
      <c r="AK2" s="474">
        <v>1</v>
      </c>
      <c r="AL2" s="466" t="s">
        <v>5129</v>
      </c>
      <c r="AM2" s="471">
        <v>1</v>
      </c>
    </row>
    <row r="3" spans="1:39" ht="15.75" customHeight="1">
      <c r="A3" s="467" t="s">
        <v>220</v>
      </c>
      <c r="B3" s="472">
        <v>2</v>
      </c>
      <c r="E3" s="476" t="s">
        <v>7502</v>
      </c>
      <c r="F3" s="480">
        <v>2</v>
      </c>
      <c r="I3" s="467" t="s">
        <v>7481</v>
      </c>
      <c r="J3" s="472">
        <v>2</v>
      </c>
      <c r="K3" s="467" t="s">
        <v>7481</v>
      </c>
      <c r="L3" s="472">
        <v>2</v>
      </c>
      <c r="M3" s="467" t="s">
        <v>7481</v>
      </c>
      <c r="N3" s="472">
        <v>2</v>
      </c>
      <c r="O3" s="467" t="s">
        <v>7481</v>
      </c>
      <c r="P3" s="472">
        <v>2</v>
      </c>
      <c r="Q3" s="487" t="s">
        <v>7524</v>
      </c>
      <c r="R3" s="489">
        <v>18</v>
      </c>
      <c r="S3" s="487" t="s">
        <v>7524</v>
      </c>
      <c r="T3" s="489">
        <v>18</v>
      </c>
      <c r="U3" s="466" t="s">
        <v>5668</v>
      </c>
      <c r="V3" s="471">
        <v>2</v>
      </c>
      <c r="X3" s="487" t="s">
        <v>4880</v>
      </c>
      <c r="Y3" s="471">
        <v>2</v>
      </c>
      <c r="Z3" t="s">
        <v>7425</v>
      </c>
      <c r="AA3" s="466" t="s">
        <v>5668</v>
      </c>
      <c r="AB3" s="471">
        <v>2</v>
      </c>
      <c r="AD3" s="467" t="s">
        <v>7481</v>
      </c>
      <c r="AE3" s="472">
        <v>2</v>
      </c>
      <c r="AF3" s="493" t="s">
        <v>7512</v>
      </c>
      <c r="AG3" s="493">
        <v>2</v>
      </c>
      <c r="AH3" s="485" t="s">
        <v>7513</v>
      </c>
      <c r="AI3" s="496"/>
      <c r="AL3" s="467" t="s">
        <v>7481</v>
      </c>
      <c r="AM3" s="472">
        <v>2</v>
      </c>
    </row>
    <row r="4" spans="1:39" ht="15.75" customHeight="1">
      <c r="A4" s="468" t="s">
        <v>2803</v>
      </c>
      <c r="B4" s="470"/>
      <c r="E4" s="476" t="s">
        <v>7289</v>
      </c>
      <c r="F4" s="480">
        <v>3</v>
      </c>
      <c r="G4" s="484"/>
      <c r="H4" s="484"/>
      <c r="I4" s="468" t="s">
        <v>7521</v>
      </c>
      <c r="J4" s="470"/>
      <c r="K4" s="465" t="s">
        <v>5648</v>
      </c>
      <c r="L4" s="470"/>
      <c r="O4" s="485" t="s">
        <v>6212</v>
      </c>
      <c r="Q4" s="487" t="s">
        <v>3402</v>
      </c>
      <c r="R4" s="489">
        <v>19</v>
      </c>
      <c r="S4" s="487" t="s">
        <v>3402</v>
      </c>
      <c r="T4" s="489">
        <v>19</v>
      </c>
      <c r="U4" s="467" t="s">
        <v>7529</v>
      </c>
      <c r="V4" s="472">
        <v>3</v>
      </c>
      <c r="X4" s="487" t="s">
        <v>5347</v>
      </c>
      <c r="Y4" s="471">
        <v>3</v>
      </c>
      <c r="Z4" t="s">
        <v>7426</v>
      </c>
      <c r="AA4" s="466" t="s">
        <v>7529</v>
      </c>
      <c r="AB4" s="471">
        <v>3</v>
      </c>
      <c r="AD4" t="s">
        <v>7459</v>
      </c>
      <c r="AF4" s="468" t="s">
        <v>4874</v>
      </c>
      <c r="AG4" s="495"/>
      <c r="AH4" s="485" t="s">
        <v>7507</v>
      </c>
      <c r="AI4" s="496">
        <v>2</v>
      </c>
    </row>
    <row r="5" spans="1:39" ht="15.75" customHeight="1">
      <c r="A5" s="469" t="s">
        <v>7367</v>
      </c>
      <c r="B5" s="472">
        <v>2</v>
      </c>
      <c r="E5" s="476" t="s">
        <v>2982</v>
      </c>
      <c r="F5" s="480">
        <v>4</v>
      </c>
      <c r="G5" s="484"/>
      <c r="H5" s="484"/>
      <c r="I5" s="469" t="s">
        <v>5129</v>
      </c>
      <c r="J5" s="472">
        <v>1</v>
      </c>
      <c r="K5" s="467" t="s">
        <v>5129</v>
      </c>
      <c r="L5" s="472">
        <v>1</v>
      </c>
      <c r="O5" s="469" t="s">
        <v>5129</v>
      </c>
      <c r="P5" s="472">
        <v>1</v>
      </c>
      <c r="Q5" s="487" t="s">
        <v>4727</v>
      </c>
      <c r="R5" s="489">
        <v>20</v>
      </c>
      <c r="S5" s="487" t="s">
        <v>4727</v>
      </c>
      <c r="T5" s="489">
        <v>20</v>
      </c>
      <c r="U5" s="465" t="s">
        <v>7308</v>
      </c>
      <c r="V5" s="470"/>
      <c r="X5" s="487" t="s">
        <v>7489</v>
      </c>
      <c r="Y5" s="471">
        <v>4</v>
      </c>
      <c r="AA5" s="466" t="s">
        <v>7540</v>
      </c>
      <c r="AB5" s="471">
        <v>4</v>
      </c>
      <c r="AD5" s="466" t="s">
        <v>5129</v>
      </c>
      <c r="AE5" s="471">
        <v>1</v>
      </c>
      <c r="AF5" s="469" t="s">
        <v>3388</v>
      </c>
      <c r="AG5" s="486">
        <v>1</v>
      </c>
      <c r="AH5" s="485" t="s">
        <v>7508</v>
      </c>
      <c r="AI5" s="496">
        <v>3</v>
      </c>
    </row>
    <row r="6" spans="1:39" ht="15.75" customHeight="1">
      <c r="E6" s="477" t="s">
        <v>7517</v>
      </c>
      <c r="F6" s="481">
        <v>5</v>
      </c>
      <c r="G6" s="484"/>
      <c r="H6" s="484"/>
      <c r="I6" s="465" t="s">
        <v>7558</v>
      </c>
      <c r="J6" s="470"/>
      <c r="O6" s="485" t="s">
        <v>3589</v>
      </c>
      <c r="Q6" s="487" t="s">
        <v>7525</v>
      </c>
      <c r="R6" s="489">
        <v>21</v>
      </c>
      <c r="S6" s="487" t="s">
        <v>7525</v>
      </c>
      <c r="T6" s="489">
        <v>21</v>
      </c>
      <c r="U6" s="466" t="s">
        <v>6142</v>
      </c>
      <c r="V6" s="471">
        <v>1</v>
      </c>
      <c r="X6" s="487" t="s">
        <v>628</v>
      </c>
      <c r="Y6" s="471">
        <v>5</v>
      </c>
      <c r="AA6" s="466" t="s">
        <v>3033</v>
      </c>
      <c r="AB6" s="471">
        <v>5</v>
      </c>
      <c r="AD6" s="467" t="s">
        <v>7481</v>
      </c>
      <c r="AE6" s="472">
        <v>2</v>
      </c>
      <c r="AF6" s="468" t="s">
        <v>7553</v>
      </c>
      <c r="AG6" s="495"/>
      <c r="AH6" s="485" t="s">
        <v>6171</v>
      </c>
      <c r="AI6" s="496">
        <v>4</v>
      </c>
    </row>
    <row r="7" spans="1:39" ht="15.75" customHeight="1">
      <c r="E7" s="475" t="s">
        <v>7137</v>
      </c>
      <c r="F7" s="482"/>
      <c r="G7" s="484"/>
      <c r="H7" s="484"/>
      <c r="I7" s="467" t="s">
        <v>5129</v>
      </c>
      <c r="J7" s="472">
        <v>1</v>
      </c>
      <c r="O7" s="469" t="s">
        <v>5129</v>
      </c>
      <c r="P7" s="486">
        <v>1</v>
      </c>
      <c r="Q7" s="487" t="s">
        <v>7526</v>
      </c>
      <c r="R7" s="489">
        <v>22</v>
      </c>
      <c r="S7" s="487" t="s">
        <v>7526</v>
      </c>
      <c r="T7" s="489">
        <v>22</v>
      </c>
      <c r="U7" s="466" t="s">
        <v>5668</v>
      </c>
      <c r="V7" s="471">
        <v>2</v>
      </c>
      <c r="X7" s="487" t="s">
        <v>3549</v>
      </c>
      <c r="Y7" s="471">
        <v>6</v>
      </c>
      <c r="AA7" s="466" t="s">
        <v>7468</v>
      </c>
      <c r="AB7" s="471">
        <v>6</v>
      </c>
      <c r="AD7" t="s">
        <v>654</v>
      </c>
      <c r="AF7" s="469" t="s">
        <v>7512</v>
      </c>
      <c r="AG7" s="486">
        <v>2</v>
      </c>
      <c r="AH7" s="485" t="s">
        <v>3609</v>
      </c>
      <c r="AI7" s="496">
        <v>5</v>
      </c>
    </row>
    <row r="8" spans="1:39" ht="15.75" customHeight="1">
      <c r="E8" s="477" t="s">
        <v>7492</v>
      </c>
      <c r="F8" s="481">
        <v>4</v>
      </c>
      <c r="G8" s="484"/>
      <c r="H8" s="484"/>
      <c r="O8" s="485" t="s">
        <v>709</v>
      </c>
      <c r="Q8" s="487" t="s">
        <v>7336</v>
      </c>
      <c r="R8" s="489">
        <v>23</v>
      </c>
      <c r="S8" s="487" t="s">
        <v>7336</v>
      </c>
      <c r="T8" s="489">
        <v>23</v>
      </c>
      <c r="U8" s="466" t="s">
        <v>7529</v>
      </c>
      <c r="V8" s="471">
        <v>3</v>
      </c>
      <c r="X8" s="487" t="s">
        <v>7462</v>
      </c>
      <c r="Y8" s="471">
        <v>7</v>
      </c>
      <c r="AA8" s="466" t="s">
        <v>5098</v>
      </c>
      <c r="AB8" s="471">
        <v>7</v>
      </c>
      <c r="AD8" s="474" t="s">
        <v>5129</v>
      </c>
      <c r="AE8" s="474">
        <v>1</v>
      </c>
      <c r="AF8" s="494"/>
      <c r="AG8" s="495"/>
      <c r="AH8" s="485" t="s">
        <v>7552</v>
      </c>
      <c r="AI8" s="496">
        <v>6</v>
      </c>
    </row>
    <row r="9" spans="1:39" ht="15.75" customHeight="1">
      <c r="E9" s="478"/>
      <c r="F9" s="478"/>
      <c r="G9" s="484"/>
      <c r="H9" s="484"/>
      <c r="O9" s="469" t="s">
        <v>5129</v>
      </c>
      <c r="P9" s="486">
        <v>1</v>
      </c>
      <c r="Q9" s="487" t="s">
        <v>2635</v>
      </c>
      <c r="R9" s="489">
        <v>24</v>
      </c>
      <c r="S9" s="487" t="s">
        <v>2635</v>
      </c>
      <c r="T9" s="489">
        <v>24</v>
      </c>
      <c r="U9" s="466" t="s">
        <v>7540</v>
      </c>
      <c r="V9" s="471">
        <v>4</v>
      </c>
      <c r="X9" s="487" t="s">
        <v>7463</v>
      </c>
      <c r="Y9" s="471">
        <v>8</v>
      </c>
      <c r="AA9" s="466" t="s">
        <v>7530</v>
      </c>
      <c r="AB9" s="471">
        <v>8</v>
      </c>
      <c r="AD9" s="465" t="s">
        <v>7564</v>
      </c>
      <c r="AE9" s="470"/>
      <c r="AF9" s="485"/>
      <c r="AG9" s="496"/>
      <c r="AH9" s="485" t="s">
        <v>7509</v>
      </c>
      <c r="AI9" s="496">
        <v>7</v>
      </c>
    </row>
    <row r="10" spans="1:39" ht="15.75" customHeight="1">
      <c r="E10" s="478"/>
      <c r="F10" s="478"/>
      <c r="G10" s="484"/>
      <c r="H10" s="484"/>
      <c r="Q10" s="487" t="s">
        <v>2478</v>
      </c>
      <c r="R10" s="489">
        <v>25</v>
      </c>
      <c r="S10" s="487" t="s">
        <v>2478</v>
      </c>
      <c r="T10" s="489">
        <v>25</v>
      </c>
      <c r="U10" s="466" t="s">
        <v>3033</v>
      </c>
      <c r="V10" s="471">
        <v>5</v>
      </c>
      <c r="X10" s="487" t="s">
        <v>7464</v>
      </c>
      <c r="Y10" s="471">
        <v>9</v>
      </c>
      <c r="AA10" s="466" t="s">
        <v>1777</v>
      </c>
      <c r="AB10" s="471">
        <v>9</v>
      </c>
      <c r="AD10" s="467" t="s">
        <v>7481</v>
      </c>
      <c r="AE10" s="472">
        <v>2</v>
      </c>
      <c r="AF10" s="485"/>
      <c r="AG10" s="496"/>
      <c r="AH10" s="485" t="s">
        <v>2156</v>
      </c>
      <c r="AI10" s="496">
        <v>8</v>
      </c>
    </row>
    <row r="11" spans="1:39" ht="15.75" customHeight="1">
      <c r="E11" s="478"/>
      <c r="F11" s="478"/>
      <c r="G11" s="484"/>
      <c r="H11" s="484"/>
      <c r="Q11" s="487" t="s">
        <v>7527</v>
      </c>
      <c r="R11" s="489">
        <v>26</v>
      </c>
      <c r="S11" s="487" t="s">
        <v>7527</v>
      </c>
      <c r="T11" s="489">
        <v>26</v>
      </c>
      <c r="U11" s="466" t="s">
        <v>7468</v>
      </c>
      <c r="V11" s="471">
        <v>6</v>
      </c>
      <c r="X11" s="487" t="s">
        <v>1678</v>
      </c>
      <c r="Y11" s="471">
        <v>10</v>
      </c>
      <c r="AA11" s="467" t="s">
        <v>1075</v>
      </c>
      <c r="AB11" s="472">
        <v>10</v>
      </c>
      <c r="AD11" s="465" t="s">
        <v>7567</v>
      </c>
      <c r="AE11" s="470"/>
      <c r="AF11" s="485"/>
      <c r="AG11" s="496"/>
      <c r="AH11" s="485" t="s">
        <v>7050</v>
      </c>
      <c r="AI11" s="496">
        <v>9</v>
      </c>
    </row>
    <row r="12" spans="1:39" ht="15.75" customHeight="1">
      <c r="E12" s="478"/>
      <c r="F12" s="478"/>
      <c r="G12" s="484"/>
      <c r="H12" s="484"/>
      <c r="Q12" s="487" t="s">
        <v>7369</v>
      </c>
      <c r="R12" s="489">
        <v>27</v>
      </c>
      <c r="S12" s="487" t="s">
        <v>7369</v>
      </c>
      <c r="T12" s="489">
        <v>27</v>
      </c>
      <c r="U12" s="465" t="s">
        <v>3026</v>
      </c>
      <c r="V12" s="470"/>
      <c r="X12" s="487" t="s">
        <v>7465</v>
      </c>
      <c r="Y12" s="471">
        <v>11</v>
      </c>
      <c r="AD12" s="467" t="s">
        <v>7481</v>
      </c>
      <c r="AE12" s="472">
        <v>2</v>
      </c>
      <c r="AF12" s="469"/>
      <c r="AG12" s="486"/>
      <c r="AH12" s="469" t="s">
        <v>6774</v>
      </c>
      <c r="AI12" s="486">
        <v>10</v>
      </c>
    </row>
    <row r="13" spans="1:39" ht="15.75" customHeight="1">
      <c r="E13" s="478"/>
      <c r="F13" s="478"/>
      <c r="G13" s="484"/>
      <c r="H13" s="484"/>
      <c r="Q13" s="488" t="s">
        <v>7528</v>
      </c>
      <c r="R13" s="490">
        <v>28</v>
      </c>
      <c r="S13" s="488" t="s">
        <v>7528</v>
      </c>
      <c r="T13" s="490">
        <v>28</v>
      </c>
      <c r="U13" s="466" t="s">
        <v>5098</v>
      </c>
      <c r="V13" s="471">
        <v>7</v>
      </c>
      <c r="X13" s="487" t="s">
        <v>117</v>
      </c>
      <c r="Y13" s="471">
        <v>12</v>
      </c>
      <c r="AD13" s="465" t="s">
        <v>1012</v>
      </c>
      <c r="AE13" s="470"/>
      <c r="AF13" s="468" t="s">
        <v>5211</v>
      </c>
      <c r="AG13" s="470"/>
      <c r="AH13" s="485" t="s">
        <v>7557</v>
      </c>
      <c r="AI13" s="496"/>
    </row>
    <row r="14" spans="1:39" ht="15.75" customHeight="1">
      <c r="E14" s="478"/>
      <c r="F14" s="478"/>
      <c r="G14" s="484"/>
      <c r="H14" s="484"/>
      <c r="Q14" s="465" t="s">
        <v>4422</v>
      </c>
      <c r="R14" s="470"/>
      <c r="S14" s="475" t="s">
        <v>788</v>
      </c>
      <c r="T14" s="470"/>
      <c r="U14" s="466" t="s">
        <v>7530</v>
      </c>
      <c r="V14" s="471">
        <v>8</v>
      </c>
      <c r="X14" s="487" t="s">
        <v>7466</v>
      </c>
      <c r="Y14" s="471">
        <v>13</v>
      </c>
      <c r="AD14" s="467" t="s">
        <v>5129</v>
      </c>
      <c r="AE14" s="472">
        <v>1</v>
      </c>
      <c r="AF14" s="485" t="s">
        <v>7481</v>
      </c>
      <c r="AG14" s="471">
        <v>1</v>
      </c>
      <c r="AH14" s="485" t="s">
        <v>5129</v>
      </c>
      <c r="AI14" s="496">
        <v>1</v>
      </c>
    </row>
    <row r="15" spans="1:39" ht="15.75" customHeight="1">
      <c r="G15" s="484"/>
      <c r="H15" s="484"/>
      <c r="Q15" s="487" t="s">
        <v>7467</v>
      </c>
      <c r="R15" s="489">
        <v>14</v>
      </c>
      <c r="S15" s="487" t="s">
        <v>7523</v>
      </c>
      <c r="T15" s="489">
        <v>17</v>
      </c>
      <c r="U15" s="466" t="s">
        <v>1777</v>
      </c>
      <c r="V15" s="471">
        <v>9</v>
      </c>
      <c r="X15" s="487" t="s">
        <v>7467</v>
      </c>
      <c r="Y15" s="471">
        <v>14</v>
      </c>
      <c r="AF15" s="469" t="s">
        <v>5129</v>
      </c>
      <c r="AG15" s="472">
        <v>2</v>
      </c>
      <c r="AH15" s="485" t="s">
        <v>7507</v>
      </c>
      <c r="AI15" s="496">
        <v>2</v>
      </c>
    </row>
    <row r="16" spans="1:39" ht="15.75" customHeight="1">
      <c r="G16" s="478"/>
      <c r="H16" s="478"/>
      <c r="Q16" s="487" t="s">
        <v>4635</v>
      </c>
      <c r="R16" s="489">
        <v>15</v>
      </c>
      <c r="S16" s="487" t="s">
        <v>7524</v>
      </c>
      <c r="T16" s="492">
        <v>18</v>
      </c>
      <c r="U16" s="466" t="s">
        <v>1075</v>
      </c>
      <c r="V16" s="471">
        <v>10</v>
      </c>
      <c r="X16" s="487" t="s">
        <v>4635</v>
      </c>
      <c r="Y16" s="471">
        <v>15</v>
      </c>
      <c r="AF16" s="465" t="s">
        <v>5517</v>
      </c>
      <c r="AG16" s="470"/>
      <c r="AH16" s="485" t="s">
        <v>7508</v>
      </c>
      <c r="AI16" s="496">
        <v>3</v>
      </c>
    </row>
    <row r="17" spans="7:35" ht="15.75" customHeight="1">
      <c r="G17" s="478"/>
      <c r="H17" s="478"/>
      <c r="Q17" s="487" t="s">
        <v>2436</v>
      </c>
      <c r="R17" s="489">
        <v>16</v>
      </c>
      <c r="S17" s="487" t="s">
        <v>3402</v>
      </c>
      <c r="T17" s="489">
        <v>19</v>
      </c>
      <c r="U17" s="465" t="s">
        <v>6672</v>
      </c>
      <c r="V17" s="470"/>
      <c r="X17" s="487" t="s">
        <v>2436</v>
      </c>
      <c r="Y17" s="471">
        <v>16</v>
      </c>
      <c r="AF17" s="467" t="s">
        <v>5129</v>
      </c>
      <c r="AG17" s="472">
        <v>2</v>
      </c>
      <c r="AH17" s="485" t="s">
        <v>6171</v>
      </c>
      <c r="AI17" s="496">
        <v>4</v>
      </c>
    </row>
    <row r="18" spans="7:35" ht="15.75" customHeight="1">
      <c r="G18" s="478"/>
      <c r="H18" s="478"/>
      <c r="Q18" s="487" t="s">
        <v>7523</v>
      </c>
      <c r="R18" s="489">
        <v>17</v>
      </c>
      <c r="S18" s="487" t="s">
        <v>4727</v>
      </c>
      <c r="T18" s="489">
        <v>20</v>
      </c>
      <c r="U18" s="466" t="s">
        <v>1777</v>
      </c>
      <c r="V18" s="471">
        <v>9</v>
      </c>
      <c r="X18" s="487" t="s">
        <v>7523</v>
      </c>
      <c r="Y18" s="471">
        <v>17</v>
      </c>
      <c r="AF18" s="465" t="s">
        <v>924</v>
      </c>
      <c r="AG18" s="470"/>
      <c r="AH18" s="469" t="s">
        <v>3609</v>
      </c>
      <c r="AI18" s="486">
        <v>5</v>
      </c>
    </row>
    <row r="19" spans="7:35" ht="15.75" customHeight="1">
      <c r="G19" s="478"/>
      <c r="H19" s="478"/>
      <c r="Q19" s="487" t="s">
        <v>7524</v>
      </c>
      <c r="R19" s="489">
        <v>18</v>
      </c>
      <c r="S19" s="487" t="s">
        <v>7525</v>
      </c>
      <c r="T19" s="489">
        <v>21</v>
      </c>
      <c r="U19" s="467" t="s">
        <v>1075</v>
      </c>
      <c r="V19" s="472">
        <v>10</v>
      </c>
      <c r="X19" s="487" t="s">
        <v>7524</v>
      </c>
      <c r="Y19" s="471">
        <v>18</v>
      </c>
      <c r="AF19" s="467" t="s">
        <v>7481</v>
      </c>
      <c r="AG19" s="474">
        <v>1</v>
      </c>
      <c r="AH19" s="468" t="s">
        <v>7568</v>
      </c>
      <c r="AI19" s="495"/>
    </row>
    <row r="20" spans="7:35" ht="15.75" customHeight="1">
      <c r="G20" s="478"/>
      <c r="H20" s="478"/>
      <c r="Q20" s="487" t="s">
        <v>3402</v>
      </c>
      <c r="R20" s="489">
        <v>19</v>
      </c>
      <c r="S20" s="487" t="s">
        <v>7526</v>
      </c>
      <c r="T20" s="489">
        <v>22</v>
      </c>
      <c r="X20" s="487" t="s">
        <v>3402</v>
      </c>
      <c r="Y20" s="471">
        <v>19</v>
      </c>
      <c r="AG20" s="473"/>
      <c r="AH20" s="485" t="s">
        <v>7507</v>
      </c>
      <c r="AI20" s="496">
        <v>2</v>
      </c>
    </row>
    <row r="21" spans="7:35" ht="15.75" customHeight="1">
      <c r="G21" s="478"/>
      <c r="H21" s="478"/>
      <c r="Q21" s="487" t="s">
        <v>4727</v>
      </c>
      <c r="R21" s="489">
        <v>20</v>
      </c>
      <c r="S21" s="487" t="s">
        <v>7336</v>
      </c>
      <c r="T21" s="489">
        <v>23</v>
      </c>
      <c r="X21" s="487" t="s">
        <v>4727</v>
      </c>
      <c r="Y21" s="471">
        <v>20</v>
      </c>
      <c r="AH21" s="466" t="s">
        <v>7508</v>
      </c>
      <c r="AI21" s="471">
        <v>3</v>
      </c>
    </row>
    <row r="22" spans="7:35" ht="15.75" customHeight="1">
      <c r="G22" s="478"/>
      <c r="H22" s="478"/>
      <c r="Q22" s="487" t="s">
        <v>7525</v>
      </c>
      <c r="R22" s="489">
        <v>21</v>
      </c>
      <c r="S22" s="487" t="s">
        <v>2635</v>
      </c>
      <c r="T22" s="489">
        <v>24</v>
      </c>
      <c r="X22" s="487" t="s">
        <v>7525</v>
      </c>
      <c r="Y22" s="471">
        <v>21</v>
      </c>
      <c r="AH22" s="466" t="s">
        <v>6171</v>
      </c>
      <c r="AI22" s="471">
        <v>4</v>
      </c>
    </row>
    <row r="23" spans="7:35" ht="15.75" customHeight="1">
      <c r="G23" s="478"/>
      <c r="H23" s="478"/>
      <c r="Q23" s="487" t="s">
        <v>7526</v>
      </c>
      <c r="R23" s="489">
        <v>22</v>
      </c>
      <c r="S23" s="487" t="s">
        <v>2478</v>
      </c>
      <c r="T23" s="489">
        <v>25</v>
      </c>
      <c r="X23" s="487" t="s">
        <v>7526</v>
      </c>
      <c r="Y23" s="471">
        <v>22</v>
      </c>
      <c r="AH23" s="467" t="s">
        <v>3609</v>
      </c>
      <c r="AI23" s="472">
        <v>5</v>
      </c>
    </row>
    <row r="24" spans="7:35" ht="15.75" customHeight="1">
      <c r="G24" s="478"/>
      <c r="H24" s="478"/>
      <c r="Q24" s="487" t="s">
        <v>7336</v>
      </c>
      <c r="R24" s="489">
        <v>23</v>
      </c>
      <c r="S24" s="487" t="s">
        <v>7527</v>
      </c>
      <c r="T24" s="489">
        <v>26</v>
      </c>
      <c r="X24" s="487" t="s">
        <v>7336</v>
      </c>
      <c r="Y24" s="471">
        <v>23</v>
      </c>
    </row>
    <row r="25" spans="7:35" ht="15.75" customHeight="1">
      <c r="G25" s="478"/>
      <c r="H25" s="478"/>
      <c r="Q25" s="487" t="s">
        <v>2635</v>
      </c>
      <c r="R25" s="489">
        <v>24</v>
      </c>
      <c r="S25" s="487" t="s">
        <v>7369</v>
      </c>
      <c r="T25" s="489">
        <v>27</v>
      </c>
      <c r="X25" s="487" t="s">
        <v>2635</v>
      </c>
      <c r="Y25" s="471">
        <v>24</v>
      </c>
    </row>
    <row r="26" spans="7:35" ht="15.75" customHeight="1">
      <c r="G26" s="478"/>
      <c r="H26" s="478"/>
      <c r="Q26" s="487" t="s">
        <v>2478</v>
      </c>
      <c r="R26" s="489">
        <v>25</v>
      </c>
      <c r="S26" s="487" t="s">
        <v>7528</v>
      </c>
      <c r="T26" s="489">
        <v>28</v>
      </c>
      <c r="X26" s="487" t="s">
        <v>2478</v>
      </c>
      <c r="Y26" s="471">
        <v>25</v>
      </c>
    </row>
    <row r="27" spans="7:35" ht="15.75" customHeight="1">
      <c r="G27" s="478"/>
      <c r="H27" s="478"/>
      <c r="Q27" s="487" t="s">
        <v>7527</v>
      </c>
      <c r="R27" s="489">
        <v>26</v>
      </c>
      <c r="S27" s="488" t="s">
        <v>1013</v>
      </c>
      <c r="T27" s="490">
        <v>29</v>
      </c>
      <c r="X27" s="487" t="s">
        <v>7527</v>
      </c>
      <c r="Y27" s="471">
        <v>26</v>
      </c>
    </row>
    <row r="28" spans="7:35" ht="15.75" customHeight="1">
      <c r="G28" s="478"/>
      <c r="H28" s="478"/>
      <c r="Q28" s="487" t="s">
        <v>7369</v>
      </c>
      <c r="R28" s="489">
        <v>27</v>
      </c>
      <c r="S28" s="492"/>
      <c r="X28" s="487" t="s">
        <v>7369</v>
      </c>
      <c r="Y28" s="471">
        <v>27</v>
      </c>
    </row>
    <row r="29" spans="7:35" ht="15.75" customHeight="1">
      <c r="G29" s="478"/>
      <c r="H29" s="478"/>
      <c r="Q29" s="488" t="s">
        <v>7528</v>
      </c>
      <c r="R29" s="490">
        <v>28</v>
      </c>
      <c r="S29" s="492"/>
      <c r="X29" s="487" t="s">
        <v>7528</v>
      </c>
      <c r="Y29" s="471">
        <v>28</v>
      </c>
    </row>
    <row r="30" spans="7:35" ht="15.75" customHeight="1">
      <c r="G30" s="478"/>
      <c r="H30" s="478"/>
      <c r="Q30" s="475" t="s">
        <v>7522</v>
      </c>
      <c r="R30" s="491"/>
      <c r="S30" s="492"/>
      <c r="X30" s="488" t="s">
        <v>1013</v>
      </c>
      <c r="Y30" s="472">
        <v>29</v>
      </c>
    </row>
    <row r="31" spans="7:35" ht="15.75" customHeight="1">
      <c r="G31" s="478"/>
      <c r="H31" s="478"/>
      <c r="Q31" s="487" t="s">
        <v>7488</v>
      </c>
      <c r="R31" s="489">
        <v>1</v>
      </c>
      <c r="S31" s="492"/>
    </row>
    <row r="32" spans="7:35" ht="15.75" customHeight="1">
      <c r="G32" s="478"/>
      <c r="H32" s="478"/>
      <c r="Q32" s="487" t="s">
        <v>4880</v>
      </c>
      <c r="R32" s="489">
        <v>2</v>
      </c>
      <c r="S32" s="492"/>
    </row>
    <row r="33" spans="7:19" ht="15.75" customHeight="1">
      <c r="G33" s="478"/>
      <c r="H33" s="478"/>
      <c r="Q33" s="487" t="s">
        <v>5347</v>
      </c>
      <c r="R33" s="489">
        <v>3</v>
      </c>
      <c r="S33" s="492"/>
    </row>
    <row r="34" spans="7:19" ht="15.75" customHeight="1">
      <c r="Q34" s="487" t="s">
        <v>7489</v>
      </c>
      <c r="R34" s="489">
        <v>4</v>
      </c>
      <c r="S34" s="492"/>
    </row>
    <row r="35" spans="7:19" ht="15.75" customHeight="1">
      <c r="Q35" s="487" t="s">
        <v>628</v>
      </c>
      <c r="R35" s="489">
        <v>5</v>
      </c>
      <c r="S35" s="492"/>
    </row>
    <row r="36" spans="7:19" ht="15.75" customHeight="1">
      <c r="Q36" s="487" t="s">
        <v>3549</v>
      </c>
      <c r="R36" s="489">
        <v>6</v>
      </c>
      <c r="S36" s="492"/>
    </row>
    <row r="37" spans="7:19" ht="15.75" customHeight="1">
      <c r="Q37" s="487" t="s">
        <v>7462</v>
      </c>
      <c r="R37" s="489">
        <v>7</v>
      </c>
      <c r="S37" s="492"/>
    </row>
    <row r="38" spans="7:19" ht="15.75" customHeight="1">
      <c r="Q38" s="487" t="s">
        <v>7463</v>
      </c>
      <c r="R38" s="489">
        <v>8</v>
      </c>
      <c r="S38" s="492"/>
    </row>
    <row r="39" spans="7:19" ht="15.75" customHeight="1">
      <c r="Q39" s="487" t="s">
        <v>7464</v>
      </c>
      <c r="R39" s="489">
        <v>9</v>
      </c>
      <c r="S39" s="492"/>
    </row>
    <row r="40" spans="7:19" ht="15.75" customHeight="1">
      <c r="Q40" s="487" t="s">
        <v>1678</v>
      </c>
      <c r="R40" s="489">
        <v>10</v>
      </c>
      <c r="S40" s="492"/>
    </row>
    <row r="41" spans="7:19" ht="15.75" customHeight="1">
      <c r="Q41" s="487" t="s">
        <v>7465</v>
      </c>
      <c r="R41" s="489">
        <v>11</v>
      </c>
    </row>
    <row r="42" spans="7:19" ht="15.75" customHeight="1">
      <c r="Q42" s="487" t="s">
        <v>117</v>
      </c>
      <c r="R42" s="489">
        <v>12</v>
      </c>
    </row>
    <row r="43" spans="7:19" ht="15.75" customHeight="1">
      <c r="Q43" s="487" t="s">
        <v>7466</v>
      </c>
      <c r="R43" s="489">
        <v>13</v>
      </c>
    </row>
    <row r="44" spans="7:19" ht="15.75" customHeight="1">
      <c r="Q44" s="487" t="s">
        <v>7467</v>
      </c>
      <c r="R44" s="489">
        <v>14</v>
      </c>
    </row>
    <row r="45" spans="7:19" ht="16.2">
      <c r="Q45" s="487" t="s">
        <v>4635</v>
      </c>
      <c r="R45" s="489">
        <v>15</v>
      </c>
    </row>
    <row r="46" spans="7:19" ht="16.2">
      <c r="Q46" s="487" t="s">
        <v>2436</v>
      </c>
      <c r="R46" s="489">
        <v>16</v>
      </c>
    </row>
    <row r="47" spans="7:19" ht="16.2">
      <c r="Q47" s="487" t="s">
        <v>7523</v>
      </c>
      <c r="R47" s="489">
        <v>17</v>
      </c>
    </row>
    <row r="48" spans="7:19" ht="16.2">
      <c r="Q48" s="487" t="s">
        <v>7524</v>
      </c>
      <c r="R48" s="489">
        <v>18</v>
      </c>
    </row>
    <row r="49" spans="17:18" ht="16.2">
      <c r="Q49" s="487" t="s">
        <v>3402</v>
      </c>
      <c r="R49" s="489">
        <v>19</v>
      </c>
    </row>
    <row r="50" spans="17:18" ht="16.2">
      <c r="Q50" s="487" t="s">
        <v>4727</v>
      </c>
      <c r="R50" s="489">
        <v>20</v>
      </c>
    </row>
    <row r="51" spans="17:18" ht="16.2">
      <c r="Q51" s="487" t="s">
        <v>7525</v>
      </c>
      <c r="R51" s="489">
        <v>21</v>
      </c>
    </row>
    <row r="52" spans="17:18" ht="16.2">
      <c r="Q52" s="487" t="s">
        <v>7526</v>
      </c>
      <c r="R52" s="489">
        <v>22</v>
      </c>
    </row>
    <row r="53" spans="17:18" ht="16.2">
      <c r="Q53" s="487" t="s">
        <v>7336</v>
      </c>
      <c r="R53" s="489">
        <v>23</v>
      </c>
    </row>
    <row r="54" spans="17:18" ht="16.2">
      <c r="Q54" s="487" t="s">
        <v>2635</v>
      </c>
      <c r="R54" s="489">
        <v>24</v>
      </c>
    </row>
    <row r="55" spans="17:18" ht="16.2">
      <c r="Q55" s="487" t="s">
        <v>2478</v>
      </c>
      <c r="R55" s="489">
        <v>25</v>
      </c>
    </row>
    <row r="56" spans="17:18" ht="16.2">
      <c r="Q56" s="487" t="s">
        <v>7527</v>
      </c>
      <c r="R56" s="489">
        <v>26</v>
      </c>
    </row>
    <row r="57" spans="17:18" ht="16.2">
      <c r="Q57" s="487" t="s">
        <v>7369</v>
      </c>
      <c r="R57" s="489">
        <v>27</v>
      </c>
    </row>
    <row r="58" spans="17:18" ht="16.8">
      <c r="Q58" s="488" t="s">
        <v>7528</v>
      </c>
      <c r="R58" s="490">
        <v>28</v>
      </c>
    </row>
  </sheetData>
  <phoneticPr fontId="20"/>
  <pageMargins left="0.74791666666666656" right="0.74791666666666656" top="0.98402777777777761" bottom="0.98402777777777761" header="0.51180555555555551" footer="0.51180555555555551"/>
  <pageSetup paperSize="9" fitToWidth="1" fitToHeight="1" orientation="portrait"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BA424"/>
  <sheetViews>
    <sheetView topLeftCell="AC1" workbookViewId="0">
      <selection activeCell="AZ9" sqref="AZ9"/>
    </sheetView>
  </sheetViews>
  <sheetFormatPr defaultRowHeight="13.2"/>
  <cols>
    <col min="1" max="2" width="9" customWidth="1"/>
    <col min="6" max="7" width="8.88671875" customWidth="1"/>
    <col min="10" max="10" width="8.88671875" customWidth="1"/>
    <col min="11" max="11" width="9" customWidth="1"/>
    <col min="15" max="16" width="8.88671875" customWidth="1"/>
    <col min="19" max="20" width="8.88671875" customWidth="1"/>
    <col min="21" max="23" width="11.44140625" customWidth="1"/>
    <col min="31" max="31" width="8.88671875" customWidth="1"/>
    <col min="34" max="35" width="8.88671875" customWidth="1"/>
    <col min="44" max="44" width="8.88671875" style="497" customWidth="1"/>
    <col min="45" max="46" width="8.88671875" customWidth="1"/>
    <col min="47" max="48" width="9" customWidth="1"/>
  </cols>
  <sheetData>
    <row r="1" spans="31:53">
      <c r="AS1" s="497"/>
    </row>
    <row r="2" spans="31:53">
      <c r="AS2" s="497"/>
    </row>
    <row r="3" spans="31:53">
      <c r="AS3" s="497"/>
    </row>
    <row r="4" spans="31:53">
      <c r="AS4" s="497"/>
    </row>
    <row r="5" spans="31:53">
      <c r="AS5" s="497"/>
    </row>
    <row r="6" spans="31:53">
      <c r="AS6" s="497"/>
    </row>
    <row r="7" spans="31:53">
      <c r="AS7" s="497"/>
    </row>
    <row r="8" spans="31:53">
      <c r="AS8" s="497"/>
      <c r="AZ8" t="s">
        <v>4035</v>
      </c>
    </row>
    <row r="9" spans="31:53">
      <c r="AS9" s="497"/>
      <c r="AZ9" t="s">
        <v>7481</v>
      </c>
    </row>
    <row r="10" spans="31:53">
      <c r="AS10" s="497"/>
      <c r="AY10" t="str">
        <f>IF('【6月19日提出時確認シート】'!$D$6="記載無し","A",IF('【6月19日提出時確認シート】'!$D$6="記載有り","B"))</f>
        <v>B</v>
      </c>
    </row>
    <row r="11" spans="31:53">
      <c r="AS11" s="497"/>
      <c r="AZ11" s="511">
        <v>45093</v>
      </c>
      <c r="BA11" t="s">
        <v>7574</v>
      </c>
    </row>
    <row r="12" spans="31:53">
      <c r="AE12" s="505" t="s">
        <v>7563</v>
      </c>
      <c r="AS12" s="497"/>
      <c r="AY12" t="s">
        <v>7569</v>
      </c>
      <c r="AZ12" t="s">
        <v>6677</v>
      </c>
      <c r="BA12" t="str">
        <f>IF('【6月19日提出時確認シート】'!$D$6="記載無し",0,IF('【6月19日提出時確認シート】'!$D$6="記載有り","確認シート_○"))</f>
        <v>確認シート_○</v>
      </c>
    </row>
    <row r="13" spans="31:53">
      <c r="AE13" t="s">
        <v>2882</v>
      </c>
      <c r="AS13" s="497"/>
      <c r="AY13" t="s">
        <v>7571</v>
      </c>
      <c r="AZ13" t="s">
        <v>7576</v>
      </c>
      <c r="BA13" t="str">
        <f>IF('【6月19日提出時確認シート】'!$D$6="記載無し",0,IF('【6月19日提出時確認シート】'!$D$6="記載有り","確認シート_○"))</f>
        <v>確認シート_○</v>
      </c>
    </row>
    <row r="14" spans="31:53">
      <c r="AS14" s="497"/>
      <c r="AY14" t="s">
        <v>6313</v>
      </c>
      <c r="AZ14" t="s">
        <v>3294</v>
      </c>
      <c r="BA14" t="str">
        <f>IF('【6月19日提出時確認シート】'!$D$6="記載無し",0,IF('【6月19日提出時確認シート】'!$D$6="記載有り","確認シート_○"))</f>
        <v>確認シート_○</v>
      </c>
    </row>
    <row r="15" spans="31:53">
      <c r="AG15" t="str">
        <f>IF(通常分様式!E37="","",IF(PRODUCT(D31:AL31)=0,"error",""))</f>
        <v/>
      </c>
      <c r="AS15" s="497"/>
      <c r="AY15" t="s">
        <v>6017</v>
      </c>
      <c r="AZ15" t="s">
        <v>7575</v>
      </c>
      <c r="BA15" s="508" t="s">
        <v>7579</v>
      </c>
    </row>
    <row r="16" spans="31:53">
      <c r="AG16">
        <f>IF(通常分様式!H37="妊娠出産子育て支援交付金",1,0)</f>
        <v>0</v>
      </c>
      <c r="AS16" s="497"/>
      <c r="AY16" t="s">
        <v>7572</v>
      </c>
      <c r="AZ16" t="s">
        <v>7577</v>
      </c>
      <c r="BA16" s="508" t="s">
        <v>7579</v>
      </c>
    </row>
    <row r="17" spans="1:53">
      <c r="AS17" s="497"/>
      <c r="BA17" s="508"/>
    </row>
    <row r="18" spans="1:53">
      <c r="AS18" s="497"/>
    </row>
    <row r="19" spans="1:53">
      <c r="AS19" s="497"/>
    </row>
    <row r="20" spans="1:53" ht="13.8">
      <c r="AA20" t="s">
        <v>7591</v>
      </c>
      <c r="AB20" t="s">
        <v>7590</v>
      </c>
      <c r="AC20" t="s">
        <v>5614</v>
      </c>
      <c r="AD20" t="s">
        <v>7589</v>
      </c>
      <c r="AE20" t="s">
        <v>7559</v>
      </c>
      <c r="AF20" t="s">
        <v>7560</v>
      </c>
      <c r="AG20" t="s">
        <v>708</v>
      </c>
      <c r="AL20" t="s">
        <v>7593</v>
      </c>
      <c r="AR20" s="497" t="s">
        <v>5571</v>
      </c>
      <c r="AS20" s="497" t="s">
        <v>3636</v>
      </c>
    </row>
    <row r="21" spans="1:53" ht="16.95" customHeight="1">
      <c r="C21" s="498" t="s">
        <v>69</v>
      </c>
      <c r="D21" s="43" t="s">
        <v>7514</v>
      </c>
      <c r="E21" s="52" t="s">
        <v>76</v>
      </c>
      <c r="F21" s="60" t="s">
        <v>7500</v>
      </c>
      <c r="G21" s="69"/>
      <c r="H21" s="79" t="s">
        <v>17</v>
      </c>
      <c r="I21" s="52" t="s">
        <v>87</v>
      </c>
      <c r="J21" s="102" t="s">
        <v>3909</v>
      </c>
      <c r="K21" s="120"/>
      <c r="L21" s="502"/>
      <c r="M21" s="136"/>
      <c r="N21" s="145" t="s">
        <v>7497</v>
      </c>
      <c r="O21" s="130" t="s">
        <v>3942</v>
      </c>
      <c r="P21" s="159"/>
      <c r="Q21" s="130" t="s">
        <v>26</v>
      </c>
      <c r="R21" s="185"/>
      <c r="S21" s="185"/>
      <c r="T21" s="185"/>
      <c r="U21" s="185"/>
      <c r="V21" s="185"/>
      <c r="W21" s="185"/>
      <c r="X21" s="185"/>
      <c r="Y21" s="248"/>
      <c r="Z21" s="263" t="s">
        <v>7473</v>
      </c>
      <c r="AA21" s="145" t="s">
        <v>5861</v>
      </c>
      <c r="AB21" s="145" t="s">
        <v>2379</v>
      </c>
      <c r="AC21" s="145" t="s">
        <v>5048</v>
      </c>
      <c r="AD21" s="145" t="s">
        <v>7423</v>
      </c>
      <c r="AE21" s="145" t="s">
        <v>2237</v>
      </c>
      <c r="AF21" s="79" t="s">
        <v>43</v>
      </c>
      <c r="AG21" s="79" t="s">
        <v>91</v>
      </c>
      <c r="AH21" s="145" t="s">
        <v>7431</v>
      </c>
      <c r="AI21" s="145" t="s">
        <v>6716</v>
      </c>
      <c r="AJ21" s="145" t="s">
        <v>6362</v>
      </c>
      <c r="AK21" s="145" t="s">
        <v>7424</v>
      </c>
      <c r="AL21" s="348" t="s">
        <v>7422</v>
      </c>
      <c r="AM21" s="506" t="s">
        <v>2439</v>
      </c>
      <c r="AN21" s="506" t="s">
        <v>4292</v>
      </c>
      <c r="AO21" s="506" t="s">
        <v>3082</v>
      </c>
      <c r="AP21" s="506" t="s">
        <v>4045</v>
      </c>
      <c r="AQ21" s="506" t="s">
        <v>7494</v>
      </c>
      <c r="AR21" s="509" t="s">
        <v>7516</v>
      </c>
      <c r="AS21" s="509" t="s">
        <v>5201</v>
      </c>
      <c r="AT21" s="506" t="s">
        <v>1088</v>
      </c>
      <c r="AU21" s="506" t="s">
        <v>4750</v>
      </c>
      <c r="AV21" s="506" t="s">
        <v>2424</v>
      </c>
      <c r="AW21" s="506" t="s">
        <v>1709</v>
      </c>
      <c r="AX21" s="506" t="s">
        <v>7518</v>
      </c>
    </row>
    <row r="22" spans="1:53" ht="13.95" customHeight="1">
      <c r="C22" s="499"/>
      <c r="D22" s="44"/>
      <c r="E22" s="53"/>
      <c r="F22" s="61"/>
      <c r="G22" s="70" t="s">
        <v>7459</v>
      </c>
      <c r="H22" s="61"/>
      <c r="I22" s="53"/>
      <c r="J22" s="121" t="s">
        <v>3388</v>
      </c>
      <c r="K22" s="121" t="s">
        <v>7512</v>
      </c>
      <c r="L22" s="138" t="s">
        <v>289</v>
      </c>
      <c r="M22" s="137" t="s">
        <v>7496</v>
      </c>
      <c r="N22" s="138"/>
      <c r="O22" s="138"/>
      <c r="P22" s="160" t="s">
        <v>7505</v>
      </c>
      <c r="Q22" s="131" t="s">
        <v>407</v>
      </c>
      <c r="R22" s="186" t="s">
        <v>50</v>
      </c>
      <c r="S22" s="197"/>
      <c r="T22" s="197"/>
      <c r="U22" s="197"/>
      <c r="V22" s="223"/>
      <c r="W22" s="223"/>
      <c r="X22" s="137" t="s">
        <v>120</v>
      </c>
      <c r="Y22" s="249" t="s">
        <v>7475</v>
      </c>
      <c r="Z22" s="264"/>
      <c r="AA22" s="138"/>
      <c r="AB22" s="138"/>
      <c r="AC22" s="138"/>
      <c r="AD22" s="138"/>
      <c r="AE22" s="138"/>
      <c r="AF22" s="70"/>
      <c r="AG22" s="70"/>
      <c r="AH22" s="138"/>
      <c r="AI22" s="138"/>
      <c r="AJ22" s="138"/>
      <c r="AK22" s="138"/>
      <c r="AL22" s="349"/>
      <c r="AM22" s="506"/>
      <c r="AN22" s="506"/>
      <c r="AO22" s="506"/>
      <c r="AP22" s="506"/>
      <c r="AQ22" s="506"/>
      <c r="AR22" s="509"/>
      <c r="AS22" s="509"/>
      <c r="AT22" s="506"/>
      <c r="AU22" s="506"/>
      <c r="AV22" s="506"/>
      <c r="AW22" s="506"/>
      <c r="AX22" s="506"/>
    </row>
    <row r="23" spans="1:53" ht="13.95" customHeight="1">
      <c r="C23" s="499"/>
      <c r="D23" s="44"/>
      <c r="E23" s="53"/>
      <c r="F23" s="61"/>
      <c r="G23" s="70"/>
      <c r="H23" s="61"/>
      <c r="I23" s="53"/>
      <c r="J23" s="122"/>
      <c r="K23" s="122"/>
      <c r="L23" s="138"/>
      <c r="M23" s="138"/>
      <c r="N23" s="138"/>
      <c r="O23" s="138"/>
      <c r="P23" s="138"/>
      <c r="Q23" s="131"/>
      <c r="R23" s="138"/>
      <c r="S23" s="138" t="s">
        <v>4824</v>
      </c>
      <c r="T23" s="138" t="s">
        <v>7543</v>
      </c>
      <c r="U23" s="138" t="s">
        <v>7544</v>
      </c>
      <c r="V23" s="503" t="s">
        <v>1915</v>
      </c>
      <c r="W23" s="236"/>
      <c r="X23" s="138"/>
      <c r="Y23" s="250"/>
      <c r="Z23" s="264"/>
      <c r="AA23" s="138"/>
      <c r="AB23" s="138"/>
      <c r="AC23" s="138"/>
      <c r="AD23" s="138"/>
      <c r="AE23" s="138"/>
      <c r="AF23" s="70"/>
      <c r="AG23" s="70"/>
      <c r="AH23" s="138"/>
      <c r="AI23" s="138"/>
      <c r="AJ23" s="138"/>
      <c r="AK23" s="138"/>
      <c r="AL23" s="349"/>
      <c r="AM23" s="506"/>
      <c r="AN23" s="506"/>
      <c r="AO23" s="506"/>
      <c r="AP23" s="506"/>
      <c r="AQ23" s="506"/>
      <c r="AR23" s="509"/>
      <c r="AS23" s="509"/>
      <c r="AT23" s="506"/>
      <c r="AU23" s="506"/>
      <c r="AV23" s="506"/>
      <c r="AW23" s="506"/>
      <c r="AX23" s="506"/>
    </row>
    <row r="24" spans="1:53" ht="114">
      <c r="C24" s="500"/>
      <c r="D24" s="45"/>
      <c r="E24" s="54"/>
      <c r="F24" s="62"/>
      <c r="G24" s="71"/>
      <c r="H24" s="62"/>
      <c r="I24" s="54"/>
      <c r="J24" s="123"/>
      <c r="K24" s="123"/>
      <c r="L24" s="139"/>
      <c r="M24" s="139"/>
      <c r="N24" s="139"/>
      <c r="O24" s="139"/>
      <c r="P24" s="139"/>
      <c r="Q24" s="132"/>
      <c r="R24" s="132" t="s">
        <v>2469</v>
      </c>
      <c r="S24" s="132" t="s">
        <v>7519</v>
      </c>
      <c r="T24" s="132" t="s">
        <v>1476</v>
      </c>
      <c r="U24" s="132" t="s">
        <v>4506</v>
      </c>
      <c r="V24" s="504" t="s">
        <v>6378</v>
      </c>
      <c r="W24" s="237" t="s">
        <v>6355</v>
      </c>
      <c r="X24" s="132" t="s">
        <v>908</v>
      </c>
      <c r="Y24" s="251" t="s">
        <v>7474</v>
      </c>
      <c r="Z24" s="265"/>
      <c r="AA24" s="139"/>
      <c r="AB24" s="139"/>
      <c r="AC24" s="139"/>
      <c r="AD24" s="139"/>
      <c r="AE24" s="139"/>
      <c r="AF24" s="71"/>
      <c r="AG24" s="71"/>
      <c r="AH24" s="139"/>
      <c r="AI24" s="139"/>
      <c r="AJ24" s="139"/>
      <c r="AK24" s="139"/>
      <c r="AL24" s="350"/>
      <c r="AM24" s="506"/>
      <c r="AN24" s="506"/>
      <c r="AO24" s="506"/>
      <c r="AP24" s="506"/>
      <c r="AQ24" s="506"/>
      <c r="AR24" s="509"/>
      <c r="AS24" s="509"/>
      <c r="AT24" s="506"/>
      <c r="AU24" s="506"/>
      <c r="AV24" s="506"/>
      <c r="AW24" s="506"/>
      <c r="AX24" s="506"/>
    </row>
    <row r="25" spans="1:53">
      <c r="B25" t="s">
        <v>3099</v>
      </c>
      <c r="C25" s="501">
        <v>1</v>
      </c>
      <c r="D25" s="501">
        <f>IFERROR(VLOOKUP(通常分様式!D31,―!$AJ$2:$AK$2,2,FALSE),0)</f>
        <v>1</v>
      </c>
      <c r="E25" s="501">
        <f>IFERROR(VLOOKUP(通常分様式!E31,―!$A$2:$B$3,2,FALSE),0)</f>
        <v>2</v>
      </c>
      <c r="F25" s="501">
        <f>IFERROR(VLOOKUP(通常分様式!F31,―!$AD$2:$AE$3,2,FALSE),0)</f>
        <v>2</v>
      </c>
      <c r="G25" s="501">
        <f>IFERROR(VLOOKUP(通常分様式!G31,―!$AD$5:$AE$6,2,FALSE),0)</f>
        <v>2</v>
      </c>
      <c r="H25" s="501"/>
      <c r="I25" s="501"/>
      <c r="J25" s="501">
        <f>IFERROR(VLOOKUP(通常分様式!J31,―!$AF$14:$AG$15,2,FALSE),0)</f>
        <v>2</v>
      </c>
      <c r="K25" s="501">
        <f>IFERROR(VLOOKUP(通常分様式!K31,―!$AF$14:$AG$15,2,FALSE),0)</f>
        <v>1</v>
      </c>
      <c r="L25" s="501">
        <f>IFERROR(VLOOKUP(通常分様式!L31,―!$C$2:$D$2,2,FALSE),0)</f>
        <v>1</v>
      </c>
      <c r="M25" s="501">
        <f>IFERROR(VLOOKUP(通常分様式!M31,―!$E$2:$F$6,2,FALSE),0)</f>
        <v>4</v>
      </c>
      <c r="N25" s="501">
        <f>IFERROR(VLOOKUP(通常分様式!N31,―!$G$2:$H$2,2,FALSE),0)</f>
        <v>1</v>
      </c>
      <c r="O25" s="501">
        <f>IFERROR(VLOOKUP(通常分様式!O31,―!$AH$2:$AI$12,2,FALSE),0)</f>
        <v>1</v>
      </c>
      <c r="P25" s="501"/>
      <c r="Q25" s="501"/>
      <c r="R25" s="501"/>
      <c r="S25" s="501"/>
      <c r="T25" s="501"/>
      <c r="U25" s="501"/>
      <c r="V25" s="501"/>
      <c r="W25" s="501"/>
      <c r="X25" s="501"/>
      <c r="Y25" s="501"/>
      <c r="Z25" s="501"/>
      <c r="AA25" s="501">
        <f>IFERROR(VLOOKUP(通常分様式!AB31,―!$I$2:$J$3,2,FALSE),0)</f>
        <v>1</v>
      </c>
      <c r="AB25" s="501">
        <f>IFERROR(VLOOKUP(通常分様式!AC31,―!$K$2:$L$3,2,FALSE),0)</f>
        <v>1</v>
      </c>
      <c r="AC25" s="501">
        <f>IFERROR(VLOOKUP(通常分様式!AD31,―!$M$2:$N$3,2,FALSE),0)</f>
        <v>2</v>
      </c>
      <c r="AD25" s="501">
        <f>IFERROR(VLOOKUP(通常分様式!AE31,―!$O$2:$P$3,2,FALSE),0)</f>
        <v>1</v>
      </c>
      <c r="AE25" s="501">
        <v>1</v>
      </c>
      <c r="AF25" s="501">
        <f>IFERROR(VLOOKUP(通常分様式!AF31,―!$X$2:$Y$30,2,FALSE),0)</f>
        <v>19</v>
      </c>
      <c r="AG25" s="501">
        <f>IFERROR(VLOOKUP(通常分様式!AG31,―!$X$2:$Y$30,2,FALSE),0)</f>
        <v>25</v>
      </c>
      <c r="AH25" s="501"/>
      <c r="AI25" s="501"/>
      <c r="AJ25" s="501"/>
      <c r="AK25" s="501"/>
      <c r="AL25" s="501">
        <f>IFERROR(VLOOKUP(通常分様式!AL31,―!$AA$2:$AB$11,2,FALSE),0)</f>
        <v>2</v>
      </c>
      <c r="AM25" s="501" t="str">
        <f t="shared" ref="AM25:AM88" si="0">IF(E25=1,"検査促進枠の地方負担分に充当_補助",IF(E25=2,"検査促進枠の地方負担分に充当_地単",0))</f>
        <v>検査促進枠の地方負担分に充当_地単</v>
      </c>
      <c r="AN25" s="507" t="str">
        <f t="shared" ref="AN25:AN88" si="1">IF(E25=1,"基金_補助",IF(E25=2,IF(AA25=2,"基金_地単_検査","基金_地単_通常"),0))</f>
        <v>基金_地単_通常</v>
      </c>
      <c r="AO25" s="507" t="s">
        <v>4231</v>
      </c>
      <c r="AP25" s="507" t="s">
        <v>7596</v>
      </c>
      <c r="AQ25" s="507" t="s">
        <v>3849</v>
      </c>
      <c r="AR25" s="510" t="str">
        <f>IF(D25=1,"経済対策との関係_通常",IF(D25=2,"経済対策との関係_通常",0))</f>
        <v>経済対策との関係_通常</v>
      </c>
      <c r="AS25" s="510" t="str">
        <f>IF(AX25=1,"交付金の区分_高騰",IF(E25=1,"交付金の区分_その他",IF(E25=2,IF(AND(F25=2,G25=1),"交付金の区分_高騰",IF(AND(F25=2,G25=2),"交付金の区分_低所得","交付金の区分_その他")),0)))</f>
        <v>交付金の区分_低所得</v>
      </c>
      <c r="AT25" s="507" t="s">
        <v>7579</v>
      </c>
      <c r="AU25" s="507" t="s">
        <v>7579</v>
      </c>
      <c r="AV25" s="507" t="s">
        <v>7579</v>
      </c>
      <c r="AW25" s="501" t="str">
        <f>IF(通常分様式!E31="","",IF(PRODUCT(D25:AL25)=0,"error",""))</f>
        <v/>
      </c>
      <c r="AX25" s="501">
        <f>IF(通常分様式!H31="妊娠出産子育て支援交付金",1,0)</f>
        <v>0</v>
      </c>
    </row>
    <row r="26" spans="1:53">
      <c r="B26" t="s">
        <v>3099</v>
      </c>
      <c r="C26" s="501">
        <v>2</v>
      </c>
      <c r="D26" s="501">
        <f>IFERROR(VLOOKUP(通常分様式!D32,―!$AJ$2:$AK$2,2,FALSE),0)</f>
        <v>1</v>
      </c>
      <c r="E26" s="501">
        <f>IFERROR(VLOOKUP(通常分様式!E32,―!$A$2:$B$3,2,FALSE),0)</f>
        <v>2</v>
      </c>
      <c r="F26" s="501">
        <f>IFERROR(VLOOKUP(通常分様式!F32,―!$AD$2:$AE$3,2,FALSE),0)</f>
        <v>2</v>
      </c>
      <c r="G26" s="501">
        <f>IFERROR(VLOOKUP(通常分様式!G32,―!$AD$5:$AE$6,2,FALSE),0)</f>
        <v>2</v>
      </c>
      <c r="H26" s="501"/>
      <c r="I26" s="501"/>
      <c r="J26" s="501">
        <f>IFERROR(VLOOKUP(通常分様式!J32,―!$AF$14:$AG$15,2,FALSE),0)</f>
        <v>2</v>
      </c>
      <c r="K26" s="501">
        <f>IFERROR(VLOOKUP(通常分様式!K32,―!$AF$14:$AG$15,2,FALSE),0)</f>
        <v>1</v>
      </c>
      <c r="L26" s="501">
        <f>IFERROR(VLOOKUP(通常分様式!L32,―!$C$2:$D$2,2,FALSE),0)</f>
        <v>1</v>
      </c>
      <c r="M26" s="501">
        <f>IFERROR(VLOOKUP(通常分様式!M32,―!$E$2:$F$6,2,FALSE),0)</f>
        <v>4</v>
      </c>
      <c r="N26" s="501">
        <f>IFERROR(VLOOKUP(通常分様式!N32,―!$G$2:$H$2,2,FALSE),0)</f>
        <v>1</v>
      </c>
      <c r="O26" s="501">
        <f>IFERROR(VLOOKUP(通常分様式!O32,―!$AH$2:$AI$12,2,FALSE),0)</f>
        <v>2</v>
      </c>
      <c r="P26" s="501"/>
      <c r="Q26" s="501"/>
      <c r="R26" s="501"/>
      <c r="S26" s="501"/>
      <c r="T26" s="501"/>
      <c r="U26" s="501"/>
      <c r="V26" s="501"/>
      <c r="W26" s="501"/>
      <c r="X26" s="501"/>
      <c r="Y26" s="501"/>
      <c r="Z26" s="501"/>
      <c r="AA26" s="501">
        <f>IFERROR(VLOOKUP(通常分様式!AB32,―!$I$2:$J$3,2,FALSE),0)</f>
        <v>1</v>
      </c>
      <c r="AB26" s="501">
        <f>IFERROR(VLOOKUP(通常分様式!AC32,―!$K$2:$L$3,2,FALSE),0)</f>
        <v>1</v>
      </c>
      <c r="AC26" s="501">
        <f>IFERROR(VLOOKUP(通常分様式!AD32,―!$M$2:$N$3,2,FALSE),0)</f>
        <v>2</v>
      </c>
      <c r="AD26" s="501">
        <f>IFERROR(VLOOKUP(通常分様式!AE32,―!$O$2:$P$3,2,FALSE),0)</f>
        <v>1</v>
      </c>
      <c r="AE26" s="501">
        <v>1</v>
      </c>
      <c r="AF26" s="501">
        <f>IFERROR(VLOOKUP(通常分様式!AF32,―!$X$2:$Y$30,2,FALSE),0)</f>
        <v>19</v>
      </c>
      <c r="AG26" s="501">
        <f>IFERROR(VLOOKUP(通常分様式!AG32,―!$X$2:$Y$30,2,FALSE),0)</f>
        <v>25</v>
      </c>
      <c r="AH26" s="501"/>
      <c r="AI26" s="501"/>
      <c r="AJ26" s="501"/>
      <c r="AK26" s="501"/>
      <c r="AL26" s="501">
        <f>IFERROR(VLOOKUP(通常分様式!AL32,―!$AA$2:$AB$11,2,FALSE),0)</f>
        <v>2</v>
      </c>
      <c r="AM26" s="501" t="str">
        <f t="shared" si="0"/>
        <v>検査促進枠の地方負担分に充当_地単</v>
      </c>
      <c r="AN26" s="507" t="str">
        <f t="shared" si="1"/>
        <v>基金_地単_通常</v>
      </c>
      <c r="AO26" s="507" t="s">
        <v>4231</v>
      </c>
      <c r="AP26" s="507" t="s">
        <v>7596</v>
      </c>
      <c r="AQ26" s="507" t="s">
        <v>3849</v>
      </c>
      <c r="AR26" s="510" t="str">
        <f>IF(D26=1,"経済対策との関係_通常",IF(D26=2,"経済対策との関係_通常",0))</f>
        <v>経済対策との関係_通常</v>
      </c>
      <c r="AS26" s="510" t="str">
        <f>IF(AX26=1,"交付金の区分_高騰",IF(E26=1,"交付金の区分_その他",IF(E26=2,IF(AND(F26=2,G26=1),"交付金の区分_高騰",IF(AND(F26=2,G26=2),"交付金の区分_低所得","交付金の区分_その他")),0)))</f>
        <v>交付金の区分_低所得</v>
      </c>
      <c r="AT26" s="507" t="s">
        <v>7579</v>
      </c>
      <c r="AU26" s="507" t="s">
        <v>7579</v>
      </c>
      <c r="AV26" s="507" t="s">
        <v>7579</v>
      </c>
      <c r="AW26" s="501" t="str">
        <f>IF(通常分様式!E32="","",IF(PRODUCT(D26:AL26)=0,"error",""))</f>
        <v/>
      </c>
      <c r="AX26" s="501">
        <f>IF(通常分様式!H32="妊娠出産子育て支援交付金",1,0)</f>
        <v>0</v>
      </c>
    </row>
    <row r="27" spans="1:53">
      <c r="B27" t="s">
        <v>3099</v>
      </c>
      <c r="C27" s="501">
        <v>3</v>
      </c>
      <c r="D27" s="501">
        <f>IFERROR(VLOOKUP(通常分様式!D33,―!$AJ$2:$AK$2,2,FALSE),0)</f>
        <v>0</v>
      </c>
      <c r="E27" s="501">
        <f>IFERROR(VLOOKUP(通常分様式!E33,―!$A$2:$B$3,2,FALSE),0)</f>
        <v>0</v>
      </c>
      <c r="F27" s="501">
        <f>IFERROR(VLOOKUP(通常分様式!F33,―!$AD$2:$AE$3,2,FALSE),0)</f>
        <v>0</v>
      </c>
      <c r="G27" s="501">
        <f>IFERROR(VLOOKUP(通常分様式!G33,―!$AD$5:$AE$6,2,FALSE),0)</f>
        <v>0</v>
      </c>
      <c r="H27" s="501"/>
      <c r="I27" s="501"/>
      <c r="J27" s="501">
        <f>IFERROR(VLOOKUP(通常分様式!J33,―!$AF$14:$AG$15,2,FALSE),0)</f>
        <v>0</v>
      </c>
      <c r="K27" s="501">
        <f>IFERROR(VLOOKUP(通常分様式!K33,―!$AF$14:$AG$15,2,FALSE),0)</f>
        <v>0</v>
      </c>
      <c r="L27" s="501">
        <f>IFERROR(VLOOKUP(通常分様式!L33,―!$C$2:$D$2,2,FALSE),0)</f>
        <v>0</v>
      </c>
      <c r="M27" s="501">
        <f>IFERROR(VLOOKUP(通常分様式!M33,―!$E$2:$F$6,2,FALSE),0)</f>
        <v>0</v>
      </c>
      <c r="N27" s="501">
        <f>IFERROR(VLOOKUP(通常分様式!N33,―!$G$2:$H$2,2,FALSE),0)</f>
        <v>0</v>
      </c>
      <c r="O27" s="501">
        <f>IFERROR(VLOOKUP(通常分様式!O33,―!$AH$2:$AI$12,2,FALSE),0)</f>
        <v>0</v>
      </c>
      <c r="P27" s="501"/>
      <c r="Q27" s="501"/>
      <c r="R27" s="501"/>
      <c r="S27" s="501"/>
      <c r="T27" s="501"/>
      <c r="U27" s="501"/>
      <c r="V27" s="501"/>
      <c r="W27" s="501"/>
      <c r="X27" s="501"/>
      <c r="Y27" s="501"/>
      <c r="Z27" s="501"/>
      <c r="AA27" s="501">
        <f>IFERROR(VLOOKUP(通常分様式!AB33,―!$I$2:$J$3,2,FALSE),0)</f>
        <v>0</v>
      </c>
      <c r="AB27" s="501">
        <f>IFERROR(VLOOKUP(通常分様式!AC33,―!$K$2:$L$3,2,FALSE),0)</f>
        <v>0</v>
      </c>
      <c r="AC27" s="501">
        <f>IFERROR(VLOOKUP(通常分様式!AD33,―!$M$2:$N$3,2,FALSE),0)</f>
        <v>0</v>
      </c>
      <c r="AD27" s="501">
        <f>IFERROR(VLOOKUP(通常分様式!AE33,―!$O$2:$P$3,2,FALSE),0)</f>
        <v>0</v>
      </c>
      <c r="AE27" s="501">
        <v>1</v>
      </c>
      <c r="AF27" s="501">
        <f>IFERROR(VLOOKUP(通常分様式!AF33,―!$X$2:$Y$30,2,FALSE),0)</f>
        <v>0</v>
      </c>
      <c r="AG27" s="501">
        <f>IFERROR(VLOOKUP(通常分様式!AG33,―!$X$2:$Y$30,2,FALSE),0)</f>
        <v>0</v>
      </c>
      <c r="AH27" s="501"/>
      <c r="AI27" s="501"/>
      <c r="AJ27" s="501"/>
      <c r="AK27" s="501"/>
      <c r="AL27" s="501">
        <f>IFERROR(VLOOKUP(通常分様式!AL33,―!$AA$2:$AB$11,2,FALSE),0)</f>
        <v>0</v>
      </c>
      <c r="AM27" s="501">
        <f t="shared" si="0"/>
        <v>0</v>
      </c>
      <c r="AN27" s="507">
        <f t="shared" si="1"/>
        <v>0</v>
      </c>
      <c r="AO27" s="507" t="s">
        <v>4231</v>
      </c>
      <c r="AP27" s="507" t="s">
        <v>7596</v>
      </c>
      <c r="AQ27" s="507" t="s">
        <v>3849</v>
      </c>
      <c r="AR27" s="510">
        <f>IF(D27=1,"経済対策との関係_通常",IF(D27=2,"経済対策との関係_通常",0))</f>
        <v>0</v>
      </c>
      <c r="AS27" s="510">
        <f>IF(AX27=1,"交付金の区分_高騰",IF(E27=1,"交付金の区分_その他",IF(E27=2,IF(AND(F27=2,G27=1),"交付金の区分_高騰",IF(AND(F27=2,G27=2),"交付金の区分_低所得","交付金の区分_その他")),0)))</f>
        <v>0</v>
      </c>
      <c r="AT27" s="507" t="s">
        <v>7579</v>
      </c>
      <c r="AU27" s="507" t="s">
        <v>7579</v>
      </c>
      <c r="AV27" s="507" t="s">
        <v>7579</v>
      </c>
      <c r="AW27" s="501" t="str">
        <f>IF(通常分様式!E33="","",IF(PRODUCT(D27:AL27)=0,"error",""))</f>
        <v/>
      </c>
      <c r="AX27" s="501">
        <f>IF(通常分様式!H33="妊娠出産子育て支援交付金",1,0)</f>
        <v>0</v>
      </c>
    </row>
    <row r="28" spans="1:53">
      <c r="B28" t="s">
        <v>3099</v>
      </c>
      <c r="C28" s="501">
        <v>4</v>
      </c>
      <c r="D28" s="501">
        <f>IFERROR(VLOOKUP(通常分様式!D34,―!$AJ$2:$AK$2,2,FALSE),0)</f>
        <v>0</v>
      </c>
      <c r="E28" s="501">
        <f>IFERROR(VLOOKUP(通常分様式!E34,―!$A$2:$B$3,2,FALSE),0)</f>
        <v>0</v>
      </c>
      <c r="F28" s="501">
        <f>IFERROR(VLOOKUP(通常分様式!F34,―!$AD$2:$AE$3,2,FALSE),0)</f>
        <v>0</v>
      </c>
      <c r="G28" s="501">
        <f>IFERROR(VLOOKUP(通常分様式!G34,―!$AD$5:$AE$6,2,FALSE),0)</f>
        <v>0</v>
      </c>
      <c r="H28" s="501"/>
      <c r="I28" s="501"/>
      <c r="J28" s="501">
        <f>IFERROR(VLOOKUP(通常分様式!J34,―!$AF$14:$AG$15,2,FALSE),0)</f>
        <v>0</v>
      </c>
      <c r="K28" s="501">
        <f>IFERROR(VLOOKUP(通常分様式!K34,―!$AF$14:$AG$15,2,FALSE),0)</f>
        <v>0</v>
      </c>
      <c r="L28" s="501">
        <f>IFERROR(VLOOKUP(通常分様式!L34,―!$C$2:$D$2,2,FALSE),0)</f>
        <v>0</v>
      </c>
      <c r="M28" s="501">
        <f>IFERROR(VLOOKUP(通常分様式!M34,―!$E$2:$F$6,2,FALSE),0)</f>
        <v>0</v>
      </c>
      <c r="N28" s="501">
        <f>IFERROR(VLOOKUP(通常分様式!N34,―!$G$2:$H$2,2,FALSE),0)</f>
        <v>0</v>
      </c>
      <c r="O28" s="501">
        <f>IFERROR(VLOOKUP(通常分様式!O34,―!$AH$2:$AI$12,2,FALSE),0)</f>
        <v>0</v>
      </c>
      <c r="P28" s="501"/>
      <c r="Q28" s="501"/>
      <c r="R28" s="501"/>
      <c r="S28" s="501"/>
      <c r="T28" s="501"/>
      <c r="U28" s="501"/>
      <c r="V28" s="501"/>
      <c r="W28" s="501"/>
      <c r="X28" s="501"/>
      <c r="Y28" s="501"/>
      <c r="Z28" s="501"/>
      <c r="AA28" s="501">
        <f>IFERROR(VLOOKUP(通常分様式!AB34,―!$I$2:$J$3,2,FALSE),0)</f>
        <v>0</v>
      </c>
      <c r="AB28" s="501">
        <f>IFERROR(VLOOKUP(通常分様式!AC34,―!$K$2:$L$3,2,FALSE),0)</f>
        <v>0</v>
      </c>
      <c r="AC28" s="501">
        <f>IFERROR(VLOOKUP(通常分様式!AD34,―!$M$2:$N$3,2,FALSE),0)</f>
        <v>0</v>
      </c>
      <c r="AD28" s="501">
        <f>IFERROR(VLOOKUP(通常分様式!AE34,―!$O$2:$P$3,2,FALSE),0)</f>
        <v>0</v>
      </c>
      <c r="AE28" s="501">
        <v>1</v>
      </c>
      <c r="AF28" s="501">
        <f>IFERROR(VLOOKUP(通常分様式!AF34,―!$X$2:$Y$30,2,FALSE),0)</f>
        <v>0</v>
      </c>
      <c r="AG28" s="501">
        <f>IFERROR(VLOOKUP(通常分様式!AG34,―!$X$2:$Y$30,2,FALSE),0)</f>
        <v>0</v>
      </c>
      <c r="AH28" s="501"/>
      <c r="AI28" s="501"/>
      <c r="AJ28" s="501"/>
      <c r="AK28" s="501"/>
      <c r="AL28" s="501">
        <f>IFERROR(VLOOKUP(通常分様式!AL34,―!$AA$2:$AB$11,2,FALSE),0)</f>
        <v>0</v>
      </c>
      <c r="AM28" s="501">
        <f t="shared" si="0"/>
        <v>0</v>
      </c>
      <c r="AN28" s="507">
        <f t="shared" si="1"/>
        <v>0</v>
      </c>
      <c r="AO28" s="507" t="s">
        <v>4231</v>
      </c>
      <c r="AP28" s="507" t="s">
        <v>7596</v>
      </c>
      <c r="AQ28" s="507" t="s">
        <v>3849</v>
      </c>
      <c r="AR28" s="510">
        <f>IF(D28=1,"経済対策との関係_通常",IF(D28=2,"経済対策との関係_通常",0))</f>
        <v>0</v>
      </c>
      <c r="AS28" s="510">
        <f>IF(AX28=1,"交付金の区分_高騰",IF(E28=1,"交付金の区分_その他",IF(E28=2,IF(AND(F28=2,G28=1),"交付金の区分_高騰",IF(AND(F28=2,G28=2),"交付金の区分_低所得","交付金の区分_その他")),0)))</f>
        <v>0</v>
      </c>
      <c r="AT28" s="507" t="s">
        <v>7579</v>
      </c>
      <c r="AU28" s="507" t="s">
        <v>7579</v>
      </c>
      <c r="AV28" s="507" t="s">
        <v>7579</v>
      </c>
      <c r="AW28" s="501" t="str">
        <f>IF(通常分様式!E34="","",IF(PRODUCT(D28:AL28)=0,"error",""))</f>
        <v/>
      </c>
      <c r="AX28" s="501">
        <f>IF(通常分様式!H34="妊娠出産子育て支援交付金",1,0)</f>
        <v>0</v>
      </c>
    </row>
    <row r="29" spans="1:53">
      <c r="B29" t="s">
        <v>3099</v>
      </c>
      <c r="C29" s="501">
        <v>5</v>
      </c>
      <c r="D29" s="501">
        <f>IFERROR(VLOOKUP(通常分様式!D35,―!$AJ$2:$AK$2,2,FALSE),0)</f>
        <v>0</v>
      </c>
      <c r="E29" s="501">
        <f>IFERROR(VLOOKUP(通常分様式!E35,―!$A$2:$B$3,2,FALSE),0)</f>
        <v>0</v>
      </c>
      <c r="F29" s="501">
        <f>IFERROR(VLOOKUP(通常分様式!F35,―!$AD$2:$AE$3,2,FALSE),0)</f>
        <v>0</v>
      </c>
      <c r="G29" s="501">
        <f>IFERROR(VLOOKUP(通常分様式!G35,―!$AD$5:$AE$6,2,FALSE),0)</f>
        <v>0</v>
      </c>
      <c r="H29" s="501"/>
      <c r="I29" s="501"/>
      <c r="J29" s="501">
        <f>IFERROR(VLOOKUP(通常分様式!J35,―!$AF$14:$AG$15,2,FALSE),0)</f>
        <v>0</v>
      </c>
      <c r="K29" s="501">
        <f>IFERROR(VLOOKUP(通常分様式!K35,―!$AF$14:$AG$15,2,FALSE),0)</f>
        <v>0</v>
      </c>
      <c r="L29" s="501">
        <f>IFERROR(VLOOKUP(通常分様式!L35,―!$C$2:$D$2,2,FALSE),0)</f>
        <v>0</v>
      </c>
      <c r="M29" s="501">
        <f>IFERROR(VLOOKUP(通常分様式!M35,―!$E$2:$F$6,2,FALSE),0)</f>
        <v>0</v>
      </c>
      <c r="N29" s="501">
        <f>IFERROR(VLOOKUP(通常分様式!N35,―!$G$2:$H$2,2,FALSE),0)</f>
        <v>0</v>
      </c>
      <c r="O29" s="501">
        <f>IFERROR(VLOOKUP(通常分様式!O35,―!$AH$2:$AI$12,2,FALSE),0)</f>
        <v>0</v>
      </c>
      <c r="P29" s="501"/>
      <c r="Q29" s="501"/>
      <c r="R29" s="501"/>
      <c r="S29" s="501"/>
      <c r="T29" s="501"/>
      <c r="U29" s="501"/>
      <c r="V29" s="501"/>
      <c r="W29" s="501"/>
      <c r="X29" s="501"/>
      <c r="Y29" s="501"/>
      <c r="Z29" s="501"/>
      <c r="AA29" s="501">
        <f>IFERROR(VLOOKUP(通常分様式!AB35,―!$I$2:$J$3,2,FALSE),0)</f>
        <v>0</v>
      </c>
      <c r="AB29" s="501">
        <f>IFERROR(VLOOKUP(通常分様式!AC35,―!$K$2:$L$3,2,FALSE),0)</f>
        <v>0</v>
      </c>
      <c r="AC29" s="501">
        <f>IFERROR(VLOOKUP(通常分様式!AD35,―!$M$2:$N$3,2,FALSE),0)</f>
        <v>0</v>
      </c>
      <c r="AD29" s="501">
        <f>IFERROR(VLOOKUP(通常分様式!AE35,―!$O$2:$P$3,2,FALSE),0)</f>
        <v>0</v>
      </c>
      <c r="AE29" s="501">
        <v>1</v>
      </c>
      <c r="AF29" s="501">
        <f>IFERROR(VLOOKUP(通常分様式!AF35,―!$X$2:$Y$30,2,FALSE),0)</f>
        <v>0</v>
      </c>
      <c r="AG29" s="501">
        <f>IFERROR(VLOOKUP(通常分様式!AG35,―!$X$2:$Y$30,2,FALSE),0)</f>
        <v>0</v>
      </c>
      <c r="AH29" s="501"/>
      <c r="AI29" s="501"/>
      <c r="AJ29" s="501"/>
      <c r="AK29" s="501"/>
      <c r="AL29" s="501">
        <f>IFERROR(VLOOKUP(通常分様式!AL35,―!$AA$2:$AB$11,2,FALSE),0)</f>
        <v>0</v>
      </c>
      <c r="AM29" s="501">
        <f t="shared" si="0"/>
        <v>0</v>
      </c>
      <c r="AN29" s="507">
        <f t="shared" si="1"/>
        <v>0</v>
      </c>
      <c r="AO29" s="507" t="s">
        <v>4231</v>
      </c>
      <c r="AP29" s="507" t="s">
        <v>7596</v>
      </c>
      <c r="AQ29" s="507" t="s">
        <v>3849</v>
      </c>
      <c r="AR29" s="510">
        <f>IF(D29=1,"経済対策との関係_通常",IF(D29=2,"経済対策との関係_通常",0))</f>
        <v>0</v>
      </c>
      <c r="AS29" s="510">
        <f>IF(AX29=1,"交付金の区分_高騰",IF(E29=1,"交付金の区分_その他",IF(E29=2,IF(AND(F29=2,G29=1),"交付金の区分_高騰",IF(AND(F29=2,G29=2),"交付金の区分_低所得","交付金の区分_その他")),0)))</f>
        <v>0</v>
      </c>
      <c r="AT29" s="507" t="s">
        <v>7579</v>
      </c>
      <c r="AU29" s="507" t="s">
        <v>7579</v>
      </c>
      <c r="AV29" s="507" t="s">
        <v>7579</v>
      </c>
      <c r="AW29" s="501" t="str">
        <f>IF(通常分様式!E35="","",IF(PRODUCT(D29:AL29)=0,"error",""))</f>
        <v/>
      </c>
      <c r="AX29" s="501">
        <f>IF(通常分様式!H35="妊娠出産子育て支援交付金",1,0)</f>
        <v>0</v>
      </c>
    </row>
    <row r="30" spans="1:53">
      <c r="B30" t="s">
        <v>3099</v>
      </c>
      <c r="C30" s="501">
        <v>6</v>
      </c>
      <c r="D30" s="501">
        <f>IFERROR(VLOOKUP(通常分様式!D36,―!$AJ$2:$AK$2,2,FALSE),0)</f>
        <v>0</v>
      </c>
      <c r="E30" s="501">
        <f>IFERROR(VLOOKUP(通常分様式!E36,―!$A$2:$B$3,2,FALSE),0)</f>
        <v>0</v>
      </c>
      <c r="F30" s="501">
        <f>IFERROR(VLOOKUP(通常分様式!F36,―!$AD$2:$AE$3,2,FALSE),0)</f>
        <v>0</v>
      </c>
      <c r="G30" s="501">
        <f>IFERROR(VLOOKUP(通常分様式!G36,―!$AD$5:$AE$6,2,FALSE),0)</f>
        <v>0</v>
      </c>
      <c r="H30" s="501"/>
      <c r="I30" s="501"/>
      <c r="J30" s="501">
        <f>IFERROR(VLOOKUP(通常分様式!J36,―!$AF$14:$AG$15,2,FALSE),0)</f>
        <v>0</v>
      </c>
      <c r="K30" s="501">
        <f>IFERROR(VLOOKUP(通常分様式!K36,―!$AF$14:$AG$15,2,FALSE),0)</f>
        <v>0</v>
      </c>
      <c r="L30" s="501">
        <f>IFERROR(VLOOKUP(通常分様式!L36,―!$C$2:$D$2,2,FALSE),0)</f>
        <v>0</v>
      </c>
      <c r="M30" s="501">
        <f>IFERROR(VLOOKUP(通常分様式!M36,―!$E$2:$F$6,2,FALSE),0)</f>
        <v>0</v>
      </c>
      <c r="N30" s="501">
        <f>IFERROR(VLOOKUP(通常分様式!N36,―!$G$2:$H$2,2,FALSE),0)</f>
        <v>0</v>
      </c>
      <c r="O30" s="501">
        <f>IFERROR(VLOOKUP(通常分様式!O36,―!$AH$2:$AI$12,2,FALSE),0)</f>
        <v>0</v>
      </c>
      <c r="P30" s="501"/>
      <c r="Q30" s="501"/>
      <c r="R30" s="501"/>
      <c r="S30" s="501"/>
      <c r="T30" s="501"/>
      <c r="U30" s="501"/>
      <c r="V30" s="501"/>
      <c r="W30" s="501"/>
      <c r="X30" s="501"/>
      <c r="Y30" s="501"/>
      <c r="Z30" s="501"/>
      <c r="AA30" s="501">
        <f>IFERROR(VLOOKUP(通常分様式!AB36,―!$I$2:$J$3,2,FALSE),0)</f>
        <v>0</v>
      </c>
      <c r="AB30" s="501">
        <f>IFERROR(VLOOKUP(通常分様式!AC36,―!$K$2:$L$3,2,FALSE),0)</f>
        <v>0</v>
      </c>
      <c r="AC30" s="501">
        <f>IFERROR(VLOOKUP(通常分様式!AD36,―!$M$2:$N$3,2,FALSE),0)</f>
        <v>0</v>
      </c>
      <c r="AD30" s="501">
        <f>IFERROR(VLOOKUP(通常分様式!AE36,―!$O$2:$P$3,2,FALSE),0)</f>
        <v>0</v>
      </c>
      <c r="AE30" s="501">
        <v>2</v>
      </c>
      <c r="AF30" s="501">
        <f>IFERROR(VLOOKUP(通常分様式!AF36,―!$X$2:$Y$30,2,FALSE),0)</f>
        <v>0</v>
      </c>
      <c r="AG30" s="501">
        <f>IFERROR(VLOOKUP(通常分様式!AG36,―!$X$2:$Y$30,2,FALSE),0)</f>
        <v>0</v>
      </c>
      <c r="AH30" s="501"/>
      <c r="AI30" s="501"/>
      <c r="AJ30" s="501"/>
      <c r="AK30" s="501"/>
      <c r="AL30" s="501">
        <f>IFERROR(VLOOKUP(通常分様式!AL36,―!$AA$2:$AB$11,2,FALSE),0)</f>
        <v>0</v>
      </c>
      <c r="AM30" s="501">
        <f t="shared" si="0"/>
        <v>0</v>
      </c>
      <c r="AN30" s="507">
        <f t="shared" si="1"/>
        <v>0</v>
      </c>
      <c r="AO30" s="507" t="s">
        <v>4231</v>
      </c>
      <c r="AP30" s="507" t="s">
        <v>7596</v>
      </c>
      <c r="AQ30" s="507" t="s">
        <v>3849</v>
      </c>
      <c r="AR30" s="510"/>
      <c r="AS30" s="510"/>
      <c r="AT30" s="507" t="str">
        <f>IF(K30&lt;&gt;1,"種類_通常・低所得","種類_重点_低所得")</f>
        <v>種類_通常・低所得</v>
      </c>
      <c r="AU30" s="507" t="str">
        <f>IF(K30=2,"交付金の区分_○","交付金の区分_○_×")</f>
        <v>交付金の区分_○_×</v>
      </c>
      <c r="AV30" s="507" t="str">
        <f>IF(G30=2,"交付金の区分_○",IF(J30=2,"交付金の区分_○","交付金の区分_○_×"))</f>
        <v>交付金の区分_○_×</v>
      </c>
      <c r="AW30" s="501" t="str">
        <f>IF(通常分様式!E36="","",IF(PRODUCT(D30:AL30)=0,"error",""))</f>
        <v/>
      </c>
      <c r="AX30" s="501">
        <f>IF(通常分様式!H36="妊娠出産子育て支援交付金",1,0)</f>
        <v>0</v>
      </c>
    </row>
    <row r="31" spans="1:53">
      <c r="A31">
        <v>37</v>
      </c>
      <c r="C31">
        <v>7</v>
      </c>
      <c r="D31">
        <f>IFERROR(VLOOKUP(通常分様式!D37,―!$AJ$2:$AK$2,2,FALSE),0)</f>
        <v>1</v>
      </c>
      <c r="E31">
        <f>IFERROR(VLOOKUP(通常分様式!E37,―!$A$2:$B$3,2,FALSE),0)</f>
        <v>2</v>
      </c>
      <c r="F31">
        <f>IFERROR(VLOOKUP(通常分様式!F37,―!$AD$2:$AE$3,2,FALSE),0)</f>
        <v>2</v>
      </c>
      <c r="G31">
        <f>IFERROR(VLOOKUP(通常分様式!G37,―!$AD$5:$AE$6,2,FALSE),0)</f>
        <v>1</v>
      </c>
      <c r="J31">
        <f>IFERROR(VLOOKUP(通常分様式!J37,―!$AF$14:$AG$15,2,FALSE),0)</f>
        <v>2</v>
      </c>
      <c r="K31">
        <f>IFERROR(VLOOKUP(通常分様式!K37,―!$AF$14:$AG$15,2,FALSE),0)</f>
        <v>1</v>
      </c>
      <c r="L31">
        <f>IFERROR(VLOOKUP(通常分様式!L37,―!$C$2:$D$2,2,FALSE),0)</f>
        <v>1</v>
      </c>
      <c r="M31">
        <f>IFERROR(VLOOKUP(通常分様式!M37,―!$E$2:$F$6,2,FALSE),0)</f>
        <v>1</v>
      </c>
      <c r="N31">
        <f>IFERROR(VLOOKUP(通常分様式!N37,―!$G$2:$H$2,2,FALSE),0)</f>
        <v>1</v>
      </c>
      <c r="O31">
        <f>IFERROR(VLOOKUP(通常分様式!O37,―!$AH$2:$AI$12,2,FALSE),0)</f>
        <v>4</v>
      </c>
      <c r="AA31">
        <f>IFERROR(VLOOKUP(通常分様式!AB37,―!$I$2:$J$3,2,FALSE),0)</f>
        <v>1</v>
      </c>
      <c r="AB31">
        <f>IFERROR(VLOOKUP(通常分様式!AC37,―!$K$2:$L$3,2,FALSE),0)</f>
        <v>1</v>
      </c>
      <c r="AC31">
        <f>IFERROR(VLOOKUP(通常分様式!AD37,―!$M$2:$N$3,2,FALSE),0)</f>
        <v>2</v>
      </c>
      <c r="AD31">
        <f>IFERROR(VLOOKUP(通常分様式!AE37,―!$O$2:$P$3,2,FALSE),0)</f>
        <v>1</v>
      </c>
      <c r="AE31">
        <v>1</v>
      </c>
      <c r="AF31">
        <f>IFERROR(VLOOKUP(通常分様式!AF37,―!$X$2:$Y$30,2,FALSE),0)</f>
        <v>22</v>
      </c>
      <c r="AG31">
        <f>IFERROR(VLOOKUP(通常分様式!AG37,―!$X$2:$Y$30,2,FALSE),0)</f>
        <v>28</v>
      </c>
      <c r="AL31">
        <f>IFERROR(VLOOKUP(通常分様式!AL37,―!$AA$2:$AB$11,2,FALSE),0)</f>
        <v>2</v>
      </c>
      <c r="AM31" t="str">
        <f t="shared" si="0"/>
        <v>検査促進枠の地方負担分に充当_地単</v>
      </c>
      <c r="AN31" s="508" t="str">
        <f t="shared" si="1"/>
        <v>基金_地単_通常</v>
      </c>
      <c r="AO31" s="508" t="str">
        <f t="shared" ref="AO31:AO94" si="2">IF(E31=1,"事業始期_補助",IF(E31=2,IF(AA31=2,"事業始期_検査","事業始期_通常"),0))</f>
        <v>事業始期_通常</v>
      </c>
      <c r="AP31" s="508" t="str">
        <f t="shared" ref="AP31:AP94" si="3">IF(E31=1,"事業終期_通常",IF(E31=2,IF(AD31=2,"事業終期_基金","事業終期_通常"),0))</f>
        <v>事業終期_通常</v>
      </c>
      <c r="AQ31" s="508" t="str">
        <f t="shared" ref="AQ31:AQ94" si="4">IF(E31=1,"予算区分_補助",IF(E31=2,IF(OR(AA31=2,K31=1),"予算区分_地単_検査等","予算区分_地単_通常"),0))</f>
        <v>予算区分_地単_検査等</v>
      </c>
      <c r="AR31" s="510" t="str">
        <f t="shared" ref="AR31:AR94" si="5">IF(E31=1,"経済対策との関係_通常",IF(E31=2,"経済対策との関係_通常",0))</f>
        <v>経済対策との関係_通常</v>
      </c>
      <c r="AS31" s="510" t="str">
        <f t="shared" ref="AS31:AS94" si="6">IF(AX31=1,"交付金の区分_高騰",IF(E31=1,"交付金の区分_その他",IF(E31=2,IF(AND(F31=2,G31=1),"交付金の区分_高騰",IF(AND(F31=2,G31=2),"交付金の区分_低所得","交付金の区分_その他")),0)))</f>
        <v>交付金の区分_高騰</v>
      </c>
      <c r="AT31" s="508" t="str">
        <f t="shared" ref="AT31:AT94" si="7">IF(J31=1,"種類_通常・低所得",IF(AND(K31=1,G31=1),"種類_重点",0))</f>
        <v>種類_重点</v>
      </c>
      <c r="AU31" s="508" t="str">
        <f t="shared" ref="AU31:AU94" si="8">IF(AND(F31=1,G31=1),"交付金の区分_○",IF(K31=0,"交付金の区分_○_×",IF(K31=1,"交付金の区分_×",IF(K31=2,"交付金の区分_○",0))))</f>
        <v>交付金の区分_×</v>
      </c>
      <c r="AV31" s="508" t="str">
        <f t="shared" ref="AV31:AV94" si="9">IF(OR(F31=1,F31=0),"交付金の区分_×",IF(J31=0,"交付金の区分_○_×",IF(J31=1,"交付金の区分_×",IF(J31=2,"交付金の区分_○",0))))</f>
        <v>交付金の区分_○</v>
      </c>
      <c r="AW31" t="str">
        <f>IF(通常分様式!E37="","",IF(PRODUCT(D31:AL31)=0,"error",""))</f>
        <v/>
      </c>
      <c r="AX31">
        <f>IF(通常分様式!H37="妊娠出産子育て支援交付金",1,0)</f>
        <v>0</v>
      </c>
    </row>
    <row r="32" spans="1:53">
      <c r="A32">
        <v>38</v>
      </c>
      <c r="C32">
        <v>8</v>
      </c>
      <c r="D32">
        <f>IFERROR(VLOOKUP(通常分様式!D38,―!$AJ$2:$AK$2,2,FALSE),0)</f>
        <v>1</v>
      </c>
      <c r="E32">
        <f>IFERROR(VLOOKUP(通常分様式!E38,―!$A$2:$B$3,2,FALSE),0)</f>
        <v>1</v>
      </c>
      <c r="F32">
        <f>IFERROR(VLOOKUP(通常分様式!F38,―!$AD$2:$AE$3,2,FALSE),0)</f>
        <v>1</v>
      </c>
      <c r="G32">
        <f>IFERROR(VLOOKUP(通常分様式!G38,―!$AD$5:$AE$6,2,FALSE),0)</f>
        <v>1</v>
      </c>
      <c r="J32">
        <f>IFERROR(VLOOKUP(通常分様式!J38,―!$AF$14:$AG$15,2,FALSE),0)</f>
        <v>1</v>
      </c>
      <c r="K32">
        <f>IFERROR(VLOOKUP(通常分様式!K38,―!$AF$14:$AG$15,2,FALSE),0)</f>
        <v>2</v>
      </c>
      <c r="L32">
        <f>IFERROR(VLOOKUP(通常分様式!L38,―!$C$2:$D$2,2,FALSE),0)</f>
        <v>1</v>
      </c>
      <c r="M32">
        <f>IFERROR(VLOOKUP(通常分様式!M38,―!$E$2:$F$6,2,FALSE),0)</f>
        <v>5</v>
      </c>
      <c r="N32">
        <f>IFERROR(VLOOKUP(通常分様式!N38,―!$G$2:$H$2,2,FALSE),0)</f>
        <v>1</v>
      </c>
      <c r="O32">
        <f>IFERROR(VLOOKUP(通常分様式!O38,―!$AH$2:$AI$12,2,FALSE),0)</f>
        <v>1</v>
      </c>
      <c r="AA32">
        <f>IFERROR(VLOOKUP(通常分様式!AB38,―!$I$2:$J$3,2,FALSE),0)</f>
        <v>1</v>
      </c>
      <c r="AB32">
        <f>IFERROR(VLOOKUP(通常分様式!AC38,―!$K$2:$L$3,2,FALSE),0)</f>
        <v>1</v>
      </c>
      <c r="AC32">
        <f>IFERROR(VLOOKUP(通常分様式!AD38,―!$M$2:$N$3,2,FALSE),0)</f>
        <v>1</v>
      </c>
      <c r="AD32">
        <f>IFERROR(VLOOKUP(通常分様式!AE38,―!$O$2:$P$3,2,FALSE),0)</f>
        <v>1</v>
      </c>
      <c r="AE32">
        <v>1</v>
      </c>
      <c r="AF32">
        <f>IFERROR(VLOOKUP(通常分様式!AF38,―!$X$2:$Y$30,2,FALSE),0)</f>
        <v>17</v>
      </c>
      <c r="AG32">
        <f>IFERROR(VLOOKUP(通常分様式!AG38,―!$X$2:$Y$30,2,FALSE),0)</f>
        <v>28</v>
      </c>
      <c r="AL32">
        <f>IFERROR(VLOOKUP(通常分様式!AL38,―!$AA$2:$AB$11,2,FALSE),0)</f>
        <v>9</v>
      </c>
      <c r="AM32" t="str">
        <f t="shared" si="0"/>
        <v>検査促進枠の地方負担分に充当_補助</v>
      </c>
      <c r="AN32" s="508" t="str">
        <f t="shared" si="1"/>
        <v>基金_補助</v>
      </c>
      <c r="AO32" s="508" t="str">
        <f t="shared" si="2"/>
        <v>事業始期_補助</v>
      </c>
      <c r="AP32" s="508" t="str">
        <f t="shared" si="3"/>
        <v>事業終期_通常</v>
      </c>
      <c r="AQ32" s="508" t="str">
        <f t="shared" si="4"/>
        <v>予算区分_補助</v>
      </c>
      <c r="AR32" s="510" t="str">
        <f t="shared" si="5"/>
        <v>経済対策との関係_通常</v>
      </c>
      <c r="AS32" s="510" t="str">
        <f t="shared" si="6"/>
        <v>交付金の区分_その他</v>
      </c>
      <c r="AT32" s="508" t="str">
        <f t="shared" si="7"/>
        <v>種類_通常・低所得</v>
      </c>
      <c r="AU32" s="508" t="str">
        <f t="shared" si="8"/>
        <v>交付金の区分_○</v>
      </c>
      <c r="AV32" s="508" t="str">
        <f t="shared" si="9"/>
        <v>交付金の区分_×</v>
      </c>
      <c r="AW32" t="str">
        <f>IF(通常分様式!E38="","",IF(PRODUCT(D32:AL32)=0,"error",""))</f>
        <v/>
      </c>
      <c r="AX32">
        <f>IF(通常分様式!H38="妊娠出産子育て支援交付金",1,0)</f>
        <v>0</v>
      </c>
    </row>
    <row r="33" spans="1:50">
      <c r="A33">
        <v>39</v>
      </c>
      <c r="C33">
        <v>9</v>
      </c>
      <c r="D33">
        <f>IFERROR(VLOOKUP(通常分様式!D39,―!$AJ$2:$AK$2,2,FALSE),0)</f>
        <v>1</v>
      </c>
      <c r="E33">
        <f>IFERROR(VLOOKUP(通常分様式!E39,―!$A$2:$B$3,2,FALSE),0)</f>
        <v>1</v>
      </c>
      <c r="F33">
        <f>IFERROR(VLOOKUP(通常分様式!F39,―!$AD$2:$AE$3,2,FALSE),0)</f>
        <v>1</v>
      </c>
      <c r="G33">
        <f>IFERROR(VLOOKUP(通常分様式!G39,―!$AD$5:$AE$6,2,FALSE),0)</f>
        <v>1</v>
      </c>
      <c r="J33">
        <f>IFERROR(VLOOKUP(通常分様式!J39,―!$AF$14:$AG$15,2,FALSE),0)</f>
        <v>1</v>
      </c>
      <c r="K33">
        <f>IFERROR(VLOOKUP(通常分様式!K39,―!$AF$14:$AG$15,2,FALSE),0)</f>
        <v>2</v>
      </c>
      <c r="L33">
        <f>IFERROR(VLOOKUP(通常分様式!L39,―!$C$2:$D$2,2,FALSE),0)</f>
        <v>1</v>
      </c>
      <c r="M33">
        <f>IFERROR(VLOOKUP(通常分様式!M39,―!$E$2:$F$6,2,FALSE),0)</f>
        <v>5</v>
      </c>
      <c r="N33">
        <f>IFERROR(VLOOKUP(通常分様式!N39,―!$G$2:$H$2,2,FALSE),0)</f>
        <v>1</v>
      </c>
      <c r="O33">
        <f>IFERROR(VLOOKUP(通常分様式!O39,―!$AH$2:$AI$12,2,FALSE),0)</f>
        <v>1</v>
      </c>
      <c r="AA33">
        <f>IFERROR(VLOOKUP(通常分様式!AB39,―!$I$2:$J$3,2,FALSE),0)</f>
        <v>1</v>
      </c>
      <c r="AB33">
        <f>IFERROR(VLOOKUP(通常分様式!AC39,―!$K$2:$L$3,2,FALSE),0)</f>
        <v>1</v>
      </c>
      <c r="AC33">
        <f>IFERROR(VLOOKUP(通常分様式!AD39,―!$M$2:$N$3,2,FALSE),0)</f>
        <v>1</v>
      </c>
      <c r="AD33">
        <f>IFERROR(VLOOKUP(通常分様式!AE39,―!$O$2:$P$3,2,FALSE),0)</f>
        <v>1</v>
      </c>
      <c r="AE33">
        <v>1</v>
      </c>
      <c r="AF33">
        <f>IFERROR(VLOOKUP(通常分様式!AF39,―!$X$2:$Y$30,2,FALSE),0)</f>
        <v>25</v>
      </c>
      <c r="AG33">
        <f>IFERROR(VLOOKUP(通常分様式!AG39,―!$X$2:$Y$30,2,FALSE),0)</f>
        <v>28</v>
      </c>
      <c r="AL33">
        <f>IFERROR(VLOOKUP(通常分様式!AL39,―!$AA$2:$AB$11,2,FALSE),0)</f>
        <v>9</v>
      </c>
      <c r="AM33" t="str">
        <f t="shared" si="0"/>
        <v>検査促進枠の地方負担分に充当_補助</v>
      </c>
      <c r="AN33" s="508" t="str">
        <f t="shared" si="1"/>
        <v>基金_補助</v>
      </c>
      <c r="AO33" s="508" t="str">
        <f t="shared" si="2"/>
        <v>事業始期_補助</v>
      </c>
      <c r="AP33" s="508" t="str">
        <f t="shared" si="3"/>
        <v>事業終期_通常</v>
      </c>
      <c r="AQ33" s="508" t="str">
        <f t="shared" si="4"/>
        <v>予算区分_補助</v>
      </c>
      <c r="AR33" s="510" t="str">
        <f t="shared" si="5"/>
        <v>経済対策との関係_通常</v>
      </c>
      <c r="AS33" s="510" t="str">
        <f t="shared" si="6"/>
        <v>交付金の区分_その他</v>
      </c>
      <c r="AT33" s="508" t="str">
        <f t="shared" si="7"/>
        <v>種類_通常・低所得</v>
      </c>
      <c r="AU33" s="508" t="str">
        <f t="shared" si="8"/>
        <v>交付金の区分_○</v>
      </c>
      <c r="AV33" s="508" t="str">
        <f t="shared" si="9"/>
        <v>交付金の区分_×</v>
      </c>
      <c r="AW33" t="str">
        <f>IF(通常分様式!E39="","",IF(PRODUCT(D33:AL33)=0,"error",""))</f>
        <v/>
      </c>
      <c r="AX33">
        <f>IF(通常分様式!H39="妊娠出産子育て支援交付金",1,0)</f>
        <v>0</v>
      </c>
    </row>
    <row r="34" spans="1:50">
      <c r="A34">
        <v>40</v>
      </c>
      <c r="C34">
        <v>10</v>
      </c>
      <c r="D34">
        <f>IFERROR(VLOOKUP(通常分様式!D40,―!$AJ$2:$AK$2,2,FALSE),0)</f>
        <v>0</v>
      </c>
      <c r="E34">
        <f>IFERROR(VLOOKUP(通常分様式!E40,―!$A$2:$B$3,2,FALSE),0)</f>
        <v>0</v>
      </c>
      <c r="F34">
        <f>IFERROR(VLOOKUP(通常分様式!F40,―!$AD$2:$AE$3,2,FALSE),0)</f>
        <v>0</v>
      </c>
      <c r="G34">
        <f>IFERROR(VLOOKUP(通常分様式!G40,―!$AD$5:$AE$6,2,FALSE),0)</f>
        <v>0</v>
      </c>
      <c r="J34">
        <f>IFERROR(VLOOKUP(通常分様式!J40,―!$AF$14:$AG$15,2,FALSE),0)</f>
        <v>0</v>
      </c>
      <c r="K34">
        <f>IFERROR(VLOOKUP(通常分様式!K40,―!$AF$14:$AG$15,2,FALSE),0)</f>
        <v>0</v>
      </c>
      <c r="L34">
        <f>IFERROR(VLOOKUP(通常分様式!L40,―!$C$2:$D$2,2,FALSE),0)</f>
        <v>0</v>
      </c>
      <c r="M34">
        <f>IFERROR(VLOOKUP(通常分様式!M40,―!$E$2:$F$6,2,FALSE),0)</f>
        <v>0</v>
      </c>
      <c r="N34">
        <f>IFERROR(VLOOKUP(通常分様式!N40,―!$G$2:$H$2,2,FALSE),0)</f>
        <v>0</v>
      </c>
      <c r="O34">
        <f>IFERROR(VLOOKUP(通常分様式!O40,―!$AH$2:$AI$12,2,FALSE),0)</f>
        <v>0</v>
      </c>
      <c r="AA34">
        <f>IFERROR(VLOOKUP(通常分様式!AB40,―!$I$2:$J$3,2,FALSE),0)</f>
        <v>0</v>
      </c>
      <c r="AB34">
        <f>IFERROR(VLOOKUP(通常分様式!AC40,―!$K$2:$L$3,2,FALSE),0)</f>
        <v>0</v>
      </c>
      <c r="AC34">
        <f>IFERROR(VLOOKUP(通常分様式!AD40,―!$M$2:$N$3,2,FALSE),0)</f>
        <v>0</v>
      </c>
      <c r="AD34">
        <f>IFERROR(VLOOKUP(通常分様式!AE40,―!$O$2:$P$3,2,FALSE),0)</f>
        <v>0</v>
      </c>
      <c r="AE34">
        <v>1</v>
      </c>
      <c r="AF34">
        <f>IFERROR(VLOOKUP(通常分様式!AF40,―!$X$2:$Y$30,2,FALSE),0)</f>
        <v>0</v>
      </c>
      <c r="AG34">
        <f>IFERROR(VLOOKUP(通常分様式!AG40,―!$X$2:$Y$30,2,FALSE),0)</f>
        <v>0</v>
      </c>
      <c r="AL34">
        <f>IFERROR(VLOOKUP(通常分様式!AL40,―!$AA$2:$AB$11,2,FALSE),0)</f>
        <v>0</v>
      </c>
      <c r="AM34">
        <f t="shared" si="0"/>
        <v>0</v>
      </c>
      <c r="AN34" s="508">
        <f t="shared" si="1"/>
        <v>0</v>
      </c>
      <c r="AO34" s="508">
        <f t="shared" si="2"/>
        <v>0</v>
      </c>
      <c r="AP34" s="508">
        <f t="shared" si="3"/>
        <v>0</v>
      </c>
      <c r="AQ34" s="508">
        <f t="shared" si="4"/>
        <v>0</v>
      </c>
      <c r="AR34" s="510">
        <f t="shared" si="5"/>
        <v>0</v>
      </c>
      <c r="AS34" s="510">
        <f t="shared" si="6"/>
        <v>0</v>
      </c>
      <c r="AT34" s="508">
        <f t="shared" si="7"/>
        <v>0</v>
      </c>
      <c r="AU34" s="508" t="str">
        <f t="shared" si="8"/>
        <v>交付金の区分_○_×</v>
      </c>
      <c r="AV34" s="508" t="str">
        <f t="shared" si="9"/>
        <v>交付金の区分_×</v>
      </c>
      <c r="AW34" t="str">
        <f>IF(通常分様式!E40="","",IF(PRODUCT(D34:AL34)=0,"error",""))</f>
        <v/>
      </c>
      <c r="AX34">
        <f>IF(通常分様式!H40="妊娠出産子育て支援交付金",1,0)</f>
        <v>0</v>
      </c>
    </row>
    <row r="35" spans="1:50">
      <c r="A35">
        <v>41</v>
      </c>
      <c r="C35">
        <v>11</v>
      </c>
      <c r="D35">
        <f>IFERROR(VLOOKUP(通常分様式!D41,―!$AJ$2:$AK$2,2,FALSE),0)</f>
        <v>0</v>
      </c>
      <c r="E35">
        <f>IFERROR(VLOOKUP(通常分様式!E41,―!$A$2:$B$3,2,FALSE),0)</f>
        <v>0</v>
      </c>
      <c r="F35">
        <f>IFERROR(VLOOKUP(通常分様式!F41,―!$AD$2:$AE$3,2,FALSE),0)</f>
        <v>0</v>
      </c>
      <c r="G35">
        <f>IFERROR(VLOOKUP(通常分様式!G41,―!$AD$5:$AE$6,2,FALSE),0)</f>
        <v>0</v>
      </c>
      <c r="J35">
        <f>IFERROR(VLOOKUP(通常分様式!J41,―!$AF$14:$AG$15,2,FALSE),0)</f>
        <v>0</v>
      </c>
      <c r="K35">
        <f>IFERROR(VLOOKUP(通常分様式!K41,―!$AF$14:$AG$15,2,FALSE),0)</f>
        <v>0</v>
      </c>
      <c r="L35">
        <f>IFERROR(VLOOKUP(通常分様式!L41,―!$C$2:$D$2,2,FALSE),0)</f>
        <v>0</v>
      </c>
      <c r="M35">
        <f>IFERROR(VLOOKUP(通常分様式!M41,―!$E$2:$F$6,2,FALSE),0)</f>
        <v>0</v>
      </c>
      <c r="N35">
        <f>IFERROR(VLOOKUP(通常分様式!N41,―!$G$2:$H$2,2,FALSE),0)</f>
        <v>0</v>
      </c>
      <c r="O35">
        <f>IFERROR(VLOOKUP(通常分様式!O41,―!$AH$2:$AI$12,2,FALSE),0)</f>
        <v>0</v>
      </c>
      <c r="AA35">
        <f>IFERROR(VLOOKUP(通常分様式!AB41,―!$I$2:$J$3,2,FALSE),0)</f>
        <v>0</v>
      </c>
      <c r="AB35">
        <f>IFERROR(VLOOKUP(通常分様式!AC41,―!$K$2:$L$3,2,FALSE),0)</f>
        <v>0</v>
      </c>
      <c r="AC35">
        <f>IFERROR(VLOOKUP(通常分様式!AD41,―!$M$2:$N$3,2,FALSE),0)</f>
        <v>0</v>
      </c>
      <c r="AD35">
        <f>IFERROR(VLOOKUP(通常分様式!AE41,―!$O$2:$P$3,2,FALSE),0)</f>
        <v>0</v>
      </c>
      <c r="AE35">
        <v>1</v>
      </c>
      <c r="AF35">
        <f>IFERROR(VLOOKUP(通常分様式!AF41,―!$X$2:$Y$30,2,FALSE),0)</f>
        <v>0</v>
      </c>
      <c r="AG35">
        <f>IFERROR(VLOOKUP(通常分様式!AG41,―!$X$2:$Y$30,2,FALSE),0)</f>
        <v>0</v>
      </c>
      <c r="AL35">
        <f>IFERROR(VLOOKUP(通常分様式!AL41,―!$AA$2:$AB$11,2,FALSE),0)</f>
        <v>0</v>
      </c>
      <c r="AM35">
        <f t="shared" si="0"/>
        <v>0</v>
      </c>
      <c r="AN35" s="508">
        <f t="shared" si="1"/>
        <v>0</v>
      </c>
      <c r="AO35" s="508">
        <f t="shared" si="2"/>
        <v>0</v>
      </c>
      <c r="AP35" s="508">
        <f t="shared" si="3"/>
        <v>0</v>
      </c>
      <c r="AQ35" s="508">
        <f t="shared" si="4"/>
        <v>0</v>
      </c>
      <c r="AR35" s="510">
        <f t="shared" si="5"/>
        <v>0</v>
      </c>
      <c r="AS35" s="510">
        <f t="shared" si="6"/>
        <v>0</v>
      </c>
      <c r="AT35" s="508">
        <f t="shared" si="7"/>
        <v>0</v>
      </c>
      <c r="AU35" s="508" t="str">
        <f t="shared" si="8"/>
        <v>交付金の区分_○_×</v>
      </c>
      <c r="AV35" s="508" t="str">
        <f t="shared" si="9"/>
        <v>交付金の区分_×</v>
      </c>
      <c r="AW35" t="str">
        <f>IF(通常分様式!E41="","",IF(PRODUCT(D35:AL35)=0,"error",""))</f>
        <v/>
      </c>
      <c r="AX35">
        <f>IF(通常分様式!H41="妊娠出産子育て支援交付金",1,0)</f>
        <v>0</v>
      </c>
    </row>
    <row r="36" spans="1:50">
      <c r="A36">
        <v>42</v>
      </c>
      <c r="C36">
        <v>12</v>
      </c>
      <c r="D36">
        <f>IFERROR(VLOOKUP(通常分様式!D42,―!$AJ$2:$AK$2,2,FALSE),0)</f>
        <v>0</v>
      </c>
      <c r="E36">
        <f>IFERROR(VLOOKUP(通常分様式!E42,―!$A$2:$B$3,2,FALSE),0)</f>
        <v>0</v>
      </c>
      <c r="F36">
        <f>IFERROR(VLOOKUP(通常分様式!F42,―!$AD$2:$AE$3,2,FALSE),0)</f>
        <v>0</v>
      </c>
      <c r="G36">
        <f>IFERROR(VLOOKUP(通常分様式!G42,―!$AD$5:$AE$6,2,FALSE),0)</f>
        <v>0</v>
      </c>
      <c r="J36">
        <f>IFERROR(VLOOKUP(通常分様式!J42,―!$AF$14:$AG$15,2,FALSE),0)</f>
        <v>0</v>
      </c>
      <c r="K36">
        <f>IFERROR(VLOOKUP(通常分様式!K42,―!$AF$14:$AG$15,2,FALSE),0)</f>
        <v>0</v>
      </c>
      <c r="L36">
        <f>IFERROR(VLOOKUP(通常分様式!L42,―!$C$2:$D$2,2,FALSE),0)</f>
        <v>0</v>
      </c>
      <c r="M36">
        <f>IFERROR(VLOOKUP(通常分様式!M42,―!$E$2:$F$6,2,FALSE),0)</f>
        <v>0</v>
      </c>
      <c r="N36">
        <f>IFERROR(VLOOKUP(通常分様式!N42,―!$G$2:$H$2,2,FALSE),0)</f>
        <v>0</v>
      </c>
      <c r="O36">
        <f>IFERROR(VLOOKUP(通常分様式!O42,―!$AH$2:$AI$12,2,FALSE),0)</f>
        <v>0</v>
      </c>
      <c r="AA36">
        <f>IFERROR(VLOOKUP(通常分様式!AB42,―!$I$2:$J$3,2,FALSE),0)</f>
        <v>0</v>
      </c>
      <c r="AB36">
        <f>IFERROR(VLOOKUP(通常分様式!AC42,―!$K$2:$L$3,2,FALSE),0)</f>
        <v>0</v>
      </c>
      <c r="AC36">
        <f>IFERROR(VLOOKUP(通常分様式!AD42,―!$M$2:$N$3,2,FALSE),0)</f>
        <v>0</v>
      </c>
      <c r="AD36">
        <f>IFERROR(VLOOKUP(通常分様式!AE42,―!$O$2:$P$3,2,FALSE),0)</f>
        <v>0</v>
      </c>
      <c r="AE36">
        <v>1</v>
      </c>
      <c r="AF36">
        <f>IFERROR(VLOOKUP(通常分様式!AF42,―!$X$2:$Y$30,2,FALSE),0)</f>
        <v>0</v>
      </c>
      <c r="AG36">
        <f>IFERROR(VLOOKUP(通常分様式!AG42,―!$X$2:$Y$30,2,FALSE),0)</f>
        <v>0</v>
      </c>
      <c r="AL36">
        <f>IFERROR(VLOOKUP(通常分様式!AL42,―!$AA$2:$AB$11,2,FALSE),0)</f>
        <v>0</v>
      </c>
      <c r="AM36">
        <f t="shared" si="0"/>
        <v>0</v>
      </c>
      <c r="AN36" s="508">
        <f t="shared" si="1"/>
        <v>0</v>
      </c>
      <c r="AO36" s="508">
        <f t="shared" si="2"/>
        <v>0</v>
      </c>
      <c r="AP36" s="508">
        <f t="shared" si="3"/>
        <v>0</v>
      </c>
      <c r="AQ36" s="508">
        <f t="shared" si="4"/>
        <v>0</v>
      </c>
      <c r="AR36" s="510">
        <f t="shared" si="5"/>
        <v>0</v>
      </c>
      <c r="AS36" s="510">
        <f t="shared" si="6"/>
        <v>0</v>
      </c>
      <c r="AT36" s="508">
        <f t="shared" si="7"/>
        <v>0</v>
      </c>
      <c r="AU36" s="508" t="str">
        <f t="shared" si="8"/>
        <v>交付金の区分_○_×</v>
      </c>
      <c r="AV36" s="508" t="str">
        <f t="shared" si="9"/>
        <v>交付金の区分_×</v>
      </c>
      <c r="AW36" t="str">
        <f>IF(通常分様式!E42="","",IF(PRODUCT(D36:AL36)=0,"error",""))</f>
        <v/>
      </c>
      <c r="AX36">
        <f>IF(通常分様式!H42="妊娠出産子育て支援交付金",1,0)</f>
        <v>0</v>
      </c>
    </row>
    <row r="37" spans="1:50">
      <c r="A37">
        <v>43</v>
      </c>
      <c r="C37">
        <v>13</v>
      </c>
      <c r="D37">
        <f>IFERROR(VLOOKUP(通常分様式!D43,―!$AJ$2:$AK$2,2,FALSE),0)</f>
        <v>0</v>
      </c>
      <c r="E37">
        <f>IFERROR(VLOOKUP(通常分様式!E43,―!$A$2:$B$3,2,FALSE),0)</f>
        <v>0</v>
      </c>
      <c r="F37">
        <f>IFERROR(VLOOKUP(通常分様式!F43,―!$AD$2:$AE$3,2,FALSE),0)</f>
        <v>0</v>
      </c>
      <c r="G37">
        <f>IFERROR(VLOOKUP(通常分様式!G43,―!$AD$5:$AE$6,2,FALSE),0)</f>
        <v>0</v>
      </c>
      <c r="J37">
        <f>IFERROR(VLOOKUP(通常分様式!J43,―!$AF$14:$AG$15,2,FALSE),0)</f>
        <v>0</v>
      </c>
      <c r="K37">
        <f>IFERROR(VLOOKUP(通常分様式!K43,―!$AF$14:$AG$15,2,FALSE),0)</f>
        <v>0</v>
      </c>
      <c r="L37">
        <f>IFERROR(VLOOKUP(通常分様式!L43,―!$C$2:$D$2,2,FALSE),0)</f>
        <v>0</v>
      </c>
      <c r="M37">
        <f>IFERROR(VLOOKUP(通常分様式!M43,―!$E$2:$F$6,2,FALSE),0)</f>
        <v>0</v>
      </c>
      <c r="N37">
        <f>IFERROR(VLOOKUP(通常分様式!N43,―!$G$2:$H$2,2,FALSE),0)</f>
        <v>0</v>
      </c>
      <c r="O37">
        <f>IFERROR(VLOOKUP(通常分様式!O43,―!$AH$2:$AI$12,2,FALSE),0)</f>
        <v>0</v>
      </c>
      <c r="AA37">
        <f>IFERROR(VLOOKUP(通常分様式!AB43,―!$I$2:$J$3,2,FALSE),0)</f>
        <v>0</v>
      </c>
      <c r="AB37">
        <f>IFERROR(VLOOKUP(通常分様式!AC43,―!$K$2:$L$3,2,FALSE),0)</f>
        <v>0</v>
      </c>
      <c r="AC37">
        <f>IFERROR(VLOOKUP(通常分様式!AD43,―!$M$2:$N$3,2,FALSE),0)</f>
        <v>0</v>
      </c>
      <c r="AD37">
        <f>IFERROR(VLOOKUP(通常分様式!AE43,―!$O$2:$P$3,2,FALSE),0)</f>
        <v>0</v>
      </c>
      <c r="AE37">
        <v>1</v>
      </c>
      <c r="AF37">
        <f>IFERROR(VLOOKUP(通常分様式!AF43,―!$X$2:$Y$30,2,FALSE),0)</f>
        <v>0</v>
      </c>
      <c r="AG37">
        <f>IFERROR(VLOOKUP(通常分様式!AG43,―!$X$2:$Y$30,2,FALSE),0)</f>
        <v>0</v>
      </c>
      <c r="AL37">
        <f>IFERROR(VLOOKUP(通常分様式!AL43,―!$AA$2:$AB$11,2,FALSE),0)</f>
        <v>0</v>
      </c>
      <c r="AM37">
        <f t="shared" si="0"/>
        <v>0</v>
      </c>
      <c r="AN37" s="508">
        <f t="shared" si="1"/>
        <v>0</v>
      </c>
      <c r="AO37" s="508">
        <f t="shared" si="2"/>
        <v>0</v>
      </c>
      <c r="AP37" s="508">
        <f t="shared" si="3"/>
        <v>0</v>
      </c>
      <c r="AQ37" s="508">
        <f t="shared" si="4"/>
        <v>0</v>
      </c>
      <c r="AR37" s="510">
        <f t="shared" si="5"/>
        <v>0</v>
      </c>
      <c r="AS37" s="510">
        <f t="shared" si="6"/>
        <v>0</v>
      </c>
      <c r="AT37" s="508">
        <f t="shared" si="7"/>
        <v>0</v>
      </c>
      <c r="AU37" s="508" t="str">
        <f t="shared" si="8"/>
        <v>交付金の区分_○_×</v>
      </c>
      <c r="AV37" s="508" t="str">
        <f t="shared" si="9"/>
        <v>交付金の区分_×</v>
      </c>
      <c r="AW37" t="str">
        <f>IF(通常分様式!E43="","",IF(PRODUCT(D37:AL37)=0,"error",""))</f>
        <v/>
      </c>
      <c r="AX37">
        <f>IF(通常分様式!H43="妊娠出産子育て支援交付金",1,0)</f>
        <v>0</v>
      </c>
    </row>
    <row r="38" spans="1:50">
      <c r="A38">
        <v>44</v>
      </c>
      <c r="C38">
        <v>14</v>
      </c>
      <c r="D38">
        <f>IFERROR(VLOOKUP(通常分様式!D44,―!$AJ$2:$AK$2,2,FALSE),0)</f>
        <v>0</v>
      </c>
      <c r="E38">
        <f>IFERROR(VLOOKUP(通常分様式!E44,―!$A$2:$B$3,2,FALSE),0)</f>
        <v>0</v>
      </c>
      <c r="F38">
        <f>IFERROR(VLOOKUP(通常分様式!F44,―!$AD$2:$AE$3,2,FALSE),0)</f>
        <v>0</v>
      </c>
      <c r="G38">
        <f>IFERROR(VLOOKUP(通常分様式!G44,―!$AD$5:$AE$6,2,FALSE),0)</f>
        <v>0</v>
      </c>
      <c r="J38">
        <f>IFERROR(VLOOKUP(通常分様式!J44,―!$AF$14:$AG$15,2,FALSE),0)</f>
        <v>0</v>
      </c>
      <c r="K38">
        <f>IFERROR(VLOOKUP(通常分様式!K44,―!$AF$14:$AG$15,2,FALSE),0)</f>
        <v>0</v>
      </c>
      <c r="L38">
        <f>IFERROR(VLOOKUP(通常分様式!L44,―!$C$2:$D$2,2,FALSE),0)</f>
        <v>0</v>
      </c>
      <c r="M38">
        <f>IFERROR(VLOOKUP(通常分様式!M44,―!$E$2:$F$6,2,FALSE),0)</f>
        <v>0</v>
      </c>
      <c r="N38">
        <f>IFERROR(VLOOKUP(通常分様式!N44,―!$G$2:$H$2,2,FALSE),0)</f>
        <v>0</v>
      </c>
      <c r="O38">
        <f>IFERROR(VLOOKUP(通常分様式!O44,―!$AH$2:$AI$12,2,FALSE),0)</f>
        <v>0</v>
      </c>
      <c r="AA38">
        <f>IFERROR(VLOOKUP(通常分様式!AB44,―!$I$2:$J$3,2,FALSE),0)</f>
        <v>0</v>
      </c>
      <c r="AB38">
        <f>IFERROR(VLOOKUP(通常分様式!AC44,―!$K$2:$L$3,2,FALSE),0)</f>
        <v>0</v>
      </c>
      <c r="AC38">
        <f>IFERROR(VLOOKUP(通常分様式!AD44,―!$M$2:$N$3,2,FALSE),0)</f>
        <v>0</v>
      </c>
      <c r="AD38">
        <f>IFERROR(VLOOKUP(通常分様式!AE44,―!$O$2:$P$3,2,FALSE),0)</f>
        <v>0</v>
      </c>
      <c r="AE38">
        <v>1</v>
      </c>
      <c r="AF38">
        <f>IFERROR(VLOOKUP(通常分様式!AF44,―!$X$2:$Y$30,2,FALSE),0)</f>
        <v>0</v>
      </c>
      <c r="AG38">
        <f>IFERROR(VLOOKUP(通常分様式!AG44,―!$X$2:$Y$30,2,FALSE),0)</f>
        <v>0</v>
      </c>
      <c r="AL38">
        <f>IFERROR(VLOOKUP(通常分様式!AL44,―!$AA$2:$AB$11,2,FALSE),0)</f>
        <v>0</v>
      </c>
      <c r="AM38">
        <f t="shared" si="0"/>
        <v>0</v>
      </c>
      <c r="AN38" s="508">
        <f t="shared" si="1"/>
        <v>0</v>
      </c>
      <c r="AO38" s="508">
        <f t="shared" si="2"/>
        <v>0</v>
      </c>
      <c r="AP38" s="508">
        <f t="shared" si="3"/>
        <v>0</v>
      </c>
      <c r="AQ38" s="508">
        <f t="shared" si="4"/>
        <v>0</v>
      </c>
      <c r="AR38" s="510">
        <f t="shared" si="5"/>
        <v>0</v>
      </c>
      <c r="AS38" s="510">
        <f t="shared" si="6"/>
        <v>0</v>
      </c>
      <c r="AT38" s="508">
        <f t="shared" si="7"/>
        <v>0</v>
      </c>
      <c r="AU38" s="508" t="str">
        <f t="shared" si="8"/>
        <v>交付金の区分_○_×</v>
      </c>
      <c r="AV38" s="508" t="str">
        <f t="shared" si="9"/>
        <v>交付金の区分_×</v>
      </c>
      <c r="AW38" t="str">
        <f>IF(通常分様式!E44="","",IF(PRODUCT(D38:AL38)=0,"error",""))</f>
        <v/>
      </c>
      <c r="AX38">
        <f>IF(通常分様式!H44="妊娠出産子育て支援交付金",1,0)</f>
        <v>0</v>
      </c>
    </row>
    <row r="39" spans="1:50">
      <c r="A39">
        <v>45</v>
      </c>
      <c r="C39">
        <v>15</v>
      </c>
      <c r="D39">
        <f>IFERROR(VLOOKUP(通常分様式!D45,―!$AJ$2:$AK$2,2,FALSE),0)</f>
        <v>0</v>
      </c>
      <c r="E39">
        <f>IFERROR(VLOOKUP(通常分様式!E45,―!$A$2:$B$3,2,FALSE),0)</f>
        <v>0</v>
      </c>
      <c r="F39">
        <f>IFERROR(VLOOKUP(通常分様式!F45,―!$AD$2:$AE$3,2,FALSE),0)</f>
        <v>0</v>
      </c>
      <c r="G39">
        <f>IFERROR(VLOOKUP(通常分様式!G45,―!$AD$5:$AE$6,2,FALSE),0)</f>
        <v>0</v>
      </c>
      <c r="J39">
        <f>IFERROR(VLOOKUP(通常分様式!J45,―!$AF$14:$AG$15,2,FALSE),0)</f>
        <v>0</v>
      </c>
      <c r="K39">
        <f>IFERROR(VLOOKUP(通常分様式!K45,―!$AF$14:$AG$15,2,FALSE),0)</f>
        <v>0</v>
      </c>
      <c r="L39">
        <f>IFERROR(VLOOKUP(通常分様式!L45,―!$C$2:$D$2,2,FALSE),0)</f>
        <v>0</v>
      </c>
      <c r="M39">
        <f>IFERROR(VLOOKUP(通常分様式!M45,―!$E$2:$F$6,2,FALSE),0)</f>
        <v>0</v>
      </c>
      <c r="N39">
        <f>IFERROR(VLOOKUP(通常分様式!N45,―!$G$2:$H$2,2,FALSE),0)</f>
        <v>0</v>
      </c>
      <c r="O39">
        <f>IFERROR(VLOOKUP(通常分様式!O45,―!$AH$2:$AI$12,2,FALSE),0)</f>
        <v>0</v>
      </c>
      <c r="AA39">
        <f>IFERROR(VLOOKUP(通常分様式!AB45,―!$I$2:$J$3,2,FALSE),0)</f>
        <v>0</v>
      </c>
      <c r="AB39">
        <f>IFERROR(VLOOKUP(通常分様式!AC45,―!$K$2:$L$3,2,FALSE),0)</f>
        <v>0</v>
      </c>
      <c r="AC39">
        <f>IFERROR(VLOOKUP(通常分様式!AD45,―!$M$2:$N$3,2,FALSE),0)</f>
        <v>0</v>
      </c>
      <c r="AD39">
        <f>IFERROR(VLOOKUP(通常分様式!AE45,―!$O$2:$P$3,2,FALSE),0)</f>
        <v>0</v>
      </c>
      <c r="AE39">
        <v>1</v>
      </c>
      <c r="AF39">
        <f>IFERROR(VLOOKUP(通常分様式!AF45,―!$X$2:$Y$30,2,FALSE),0)</f>
        <v>0</v>
      </c>
      <c r="AG39">
        <f>IFERROR(VLOOKUP(通常分様式!AG45,―!$X$2:$Y$30,2,FALSE),0)</f>
        <v>0</v>
      </c>
      <c r="AL39">
        <f>IFERROR(VLOOKUP(通常分様式!AL45,―!$AA$2:$AB$11,2,FALSE),0)</f>
        <v>0</v>
      </c>
      <c r="AM39">
        <f t="shared" si="0"/>
        <v>0</v>
      </c>
      <c r="AN39" s="508">
        <f t="shared" si="1"/>
        <v>0</v>
      </c>
      <c r="AO39" s="508">
        <f t="shared" si="2"/>
        <v>0</v>
      </c>
      <c r="AP39" s="508">
        <f t="shared" si="3"/>
        <v>0</v>
      </c>
      <c r="AQ39" s="508">
        <f t="shared" si="4"/>
        <v>0</v>
      </c>
      <c r="AR39" s="510">
        <f t="shared" si="5"/>
        <v>0</v>
      </c>
      <c r="AS39" s="510">
        <f t="shared" si="6"/>
        <v>0</v>
      </c>
      <c r="AT39" s="508">
        <f t="shared" si="7"/>
        <v>0</v>
      </c>
      <c r="AU39" s="508" t="str">
        <f t="shared" si="8"/>
        <v>交付金の区分_○_×</v>
      </c>
      <c r="AV39" s="508" t="str">
        <f t="shared" si="9"/>
        <v>交付金の区分_×</v>
      </c>
      <c r="AW39" t="str">
        <f>IF(通常分様式!E45="","",IF(PRODUCT(D39:AL39)=0,"error",""))</f>
        <v/>
      </c>
      <c r="AX39">
        <f>IF(通常分様式!H45="妊娠出産子育て支援交付金",1,0)</f>
        <v>0</v>
      </c>
    </row>
    <row r="40" spans="1:50">
      <c r="A40">
        <v>46</v>
      </c>
      <c r="C40">
        <v>16</v>
      </c>
      <c r="D40">
        <f>IFERROR(VLOOKUP(通常分様式!D46,―!$AJ$2:$AK$2,2,FALSE),0)</f>
        <v>0</v>
      </c>
      <c r="E40">
        <f>IFERROR(VLOOKUP(通常分様式!E46,―!$A$2:$B$3,2,FALSE),0)</f>
        <v>0</v>
      </c>
      <c r="F40">
        <f>IFERROR(VLOOKUP(通常分様式!F46,―!$AD$2:$AE$3,2,FALSE),0)</f>
        <v>0</v>
      </c>
      <c r="G40">
        <f>IFERROR(VLOOKUP(通常分様式!G46,―!$AD$5:$AE$6,2,FALSE),0)</f>
        <v>0</v>
      </c>
      <c r="J40">
        <f>IFERROR(VLOOKUP(通常分様式!J46,―!$AF$14:$AG$15,2,FALSE),0)</f>
        <v>0</v>
      </c>
      <c r="K40">
        <f>IFERROR(VLOOKUP(通常分様式!K46,―!$AF$14:$AG$15,2,FALSE),0)</f>
        <v>0</v>
      </c>
      <c r="L40">
        <f>IFERROR(VLOOKUP(通常分様式!L46,―!$C$2:$D$2,2,FALSE),0)</f>
        <v>0</v>
      </c>
      <c r="M40">
        <f>IFERROR(VLOOKUP(通常分様式!M46,―!$E$2:$F$6,2,FALSE),0)</f>
        <v>0</v>
      </c>
      <c r="N40">
        <f>IFERROR(VLOOKUP(通常分様式!N46,―!$G$2:$H$2,2,FALSE),0)</f>
        <v>0</v>
      </c>
      <c r="O40">
        <f>IFERROR(VLOOKUP(通常分様式!O46,―!$AH$2:$AI$12,2,FALSE),0)</f>
        <v>0</v>
      </c>
      <c r="AA40">
        <f>IFERROR(VLOOKUP(通常分様式!AB46,―!$I$2:$J$3,2,FALSE),0)</f>
        <v>0</v>
      </c>
      <c r="AB40">
        <f>IFERROR(VLOOKUP(通常分様式!AC46,―!$K$2:$L$3,2,FALSE),0)</f>
        <v>0</v>
      </c>
      <c r="AC40">
        <f>IFERROR(VLOOKUP(通常分様式!AD46,―!$M$2:$N$3,2,FALSE),0)</f>
        <v>0</v>
      </c>
      <c r="AD40">
        <f>IFERROR(VLOOKUP(通常分様式!AE46,―!$O$2:$P$3,2,FALSE),0)</f>
        <v>0</v>
      </c>
      <c r="AE40">
        <v>1</v>
      </c>
      <c r="AF40">
        <f>IFERROR(VLOOKUP(通常分様式!AF46,―!$X$2:$Y$30,2,FALSE),0)</f>
        <v>0</v>
      </c>
      <c r="AG40">
        <f>IFERROR(VLOOKUP(通常分様式!AG46,―!$X$2:$Y$30,2,FALSE),0)</f>
        <v>0</v>
      </c>
      <c r="AL40">
        <f>IFERROR(VLOOKUP(通常分様式!AL46,―!$AA$2:$AB$11,2,FALSE),0)</f>
        <v>0</v>
      </c>
      <c r="AM40">
        <f t="shared" si="0"/>
        <v>0</v>
      </c>
      <c r="AN40" s="508">
        <f t="shared" si="1"/>
        <v>0</v>
      </c>
      <c r="AO40" s="508">
        <f t="shared" si="2"/>
        <v>0</v>
      </c>
      <c r="AP40" s="508">
        <f t="shared" si="3"/>
        <v>0</v>
      </c>
      <c r="AQ40" s="508">
        <f t="shared" si="4"/>
        <v>0</v>
      </c>
      <c r="AR40" s="510">
        <f t="shared" si="5"/>
        <v>0</v>
      </c>
      <c r="AS40" s="510">
        <f t="shared" si="6"/>
        <v>0</v>
      </c>
      <c r="AT40" s="508">
        <f t="shared" si="7"/>
        <v>0</v>
      </c>
      <c r="AU40" s="508" t="str">
        <f t="shared" si="8"/>
        <v>交付金の区分_○_×</v>
      </c>
      <c r="AV40" s="508" t="str">
        <f t="shared" si="9"/>
        <v>交付金の区分_×</v>
      </c>
      <c r="AW40" t="str">
        <f>IF(通常分様式!E46="","",IF(PRODUCT(D40:AL40)=0,"error",""))</f>
        <v/>
      </c>
      <c r="AX40">
        <f>IF(通常分様式!H46="妊娠出産子育て支援交付金",1,0)</f>
        <v>0</v>
      </c>
    </row>
    <row r="41" spans="1:50">
      <c r="A41">
        <v>47</v>
      </c>
      <c r="C41">
        <v>17</v>
      </c>
      <c r="D41">
        <f>IFERROR(VLOOKUP(通常分様式!D47,―!$AJ$2:$AK$2,2,FALSE),0)</f>
        <v>0</v>
      </c>
      <c r="E41">
        <f>IFERROR(VLOOKUP(通常分様式!E47,―!$A$2:$B$3,2,FALSE),0)</f>
        <v>0</v>
      </c>
      <c r="F41">
        <f>IFERROR(VLOOKUP(通常分様式!F47,―!$AD$2:$AE$3,2,FALSE),0)</f>
        <v>0</v>
      </c>
      <c r="G41">
        <f>IFERROR(VLOOKUP(通常分様式!G47,―!$AD$5:$AE$6,2,FALSE),0)</f>
        <v>0</v>
      </c>
      <c r="J41">
        <f>IFERROR(VLOOKUP(通常分様式!J47,―!$AF$14:$AG$15,2,FALSE),0)</f>
        <v>0</v>
      </c>
      <c r="K41">
        <f>IFERROR(VLOOKUP(通常分様式!K47,―!$AF$14:$AG$15,2,FALSE),0)</f>
        <v>0</v>
      </c>
      <c r="L41">
        <f>IFERROR(VLOOKUP(通常分様式!L47,―!$C$2:$D$2,2,FALSE),0)</f>
        <v>0</v>
      </c>
      <c r="M41">
        <f>IFERROR(VLOOKUP(通常分様式!M47,―!$E$2:$F$6,2,FALSE),0)</f>
        <v>0</v>
      </c>
      <c r="N41">
        <f>IFERROR(VLOOKUP(通常分様式!N47,―!$G$2:$H$2,2,FALSE),0)</f>
        <v>0</v>
      </c>
      <c r="O41">
        <f>IFERROR(VLOOKUP(通常分様式!O47,―!$AH$2:$AI$12,2,FALSE),0)</f>
        <v>0</v>
      </c>
      <c r="AA41">
        <f>IFERROR(VLOOKUP(通常分様式!AB47,―!$I$2:$J$3,2,FALSE),0)</f>
        <v>0</v>
      </c>
      <c r="AB41">
        <f>IFERROR(VLOOKUP(通常分様式!AC47,―!$K$2:$L$3,2,FALSE),0)</f>
        <v>0</v>
      </c>
      <c r="AC41">
        <f>IFERROR(VLOOKUP(通常分様式!AD47,―!$M$2:$N$3,2,FALSE),0)</f>
        <v>0</v>
      </c>
      <c r="AD41">
        <f>IFERROR(VLOOKUP(通常分様式!AE47,―!$O$2:$P$3,2,FALSE),0)</f>
        <v>0</v>
      </c>
      <c r="AE41">
        <v>1</v>
      </c>
      <c r="AF41">
        <f>IFERROR(VLOOKUP(通常分様式!AF47,―!$X$2:$Y$30,2,FALSE),0)</f>
        <v>0</v>
      </c>
      <c r="AG41">
        <f>IFERROR(VLOOKUP(通常分様式!AG47,―!$X$2:$Y$30,2,FALSE),0)</f>
        <v>0</v>
      </c>
      <c r="AL41">
        <f>IFERROR(VLOOKUP(通常分様式!AL47,―!$AA$2:$AB$11,2,FALSE),0)</f>
        <v>0</v>
      </c>
      <c r="AM41">
        <f t="shared" si="0"/>
        <v>0</v>
      </c>
      <c r="AN41" s="508">
        <f t="shared" si="1"/>
        <v>0</v>
      </c>
      <c r="AO41" s="508">
        <f t="shared" si="2"/>
        <v>0</v>
      </c>
      <c r="AP41" s="508">
        <f t="shared" si="3"/>
        <v>0</v>
      </c>
      <c r="AQ41" s="508">
        <f t="shared" si="4"/>
        <v>0</v>
      </c>
      <c r="AR41" s="510">
        <f t="shared" si="5"/>
        <v>0</v>
      </c>
      <c r="AS41" s="510">
        <f t="shared" si="6"/>
        <v>0</v>
      </c>
      <c r="AT41" s="508">
        <f t="shared" si="7"/>
        <v>0</v>
      </c>
      <c r="AU41" s="508" t="str">
        <f t="shared" si="8"/>
        <v>交付金の区分_○_×</v>
      </c>
      <c r="AV41" s="508" t="str">
        <f t="shared" si="9"/>
        <v>交付金の区分_×</v>
      </c>
      <c r="AW41" t="str">
        <f>IF(通常分様式!E47="","",IF(PRODUCT(D41:AL41)=0,"error",""))</f>
        <v/>
      </c>
      <c r="AX41">
        <f>IF(通常分様式!H47="妊娠出産子育て支援交付金",1,0)</f>
        <v>0</v>
      </c>
    </row>
    <row r="42" spans="1:50">
      <c r="A42">
        <v>48</v>
      </c>
      <c r="C42">
        <v>18</v>
      </c>
      <c r="D42">
        <f>IFERROR(VLOOKUP(通常分様式!D48,―!$AJ$2:$AK$2,2,FALSE),0)</f>
        <v>0</v>
      </c>
      <c r="E42">
        <f>IFERROR(VLOOKUP(通常分様式!E48,―!$A$2:$B$3,2,FALSE),0)</f>
        <v>0</v>
      </c>
      <c r="F42">
        <f>IFERROR(VLOOKUP(通常分様式!F48,―!$AD$2:$AE$3,2,FALSE),0)</f>
        <v>0</v>
      </c>
      <c r="G42">
        <f>IFERROR(VLOOKUP(通常分様式!G48,―!$AD$5:$AE$6,2,FALSE),0)</f>
        <v>0</v>
      </c>
      <c r="J42">
        <f>IFERROR(VLOOKUP(通常分様式!J48,―!$AF$14:$AG$15,2,FALSE),0)</f>
        <v>0</v>
      </c>
      <c r="K42">
        <f>IFERROR(VLOOKUP(通常分様式!K48,―!$AF$14:$AG$15,2,FALSE),0)</f>
        <v>0</v>
      </c>
      <c r="L42">
        <f>IFERROR(VLOOKUP(通常分様式!L48,―!$C$2:$D$2,2,FALSE),0)</f>
        <v>0</v>
      </c>
      <c r="M42">
        <f>IFERROR(VLOOKUP(通常分様式!M48,―!$E$2:$F$6,2,FALSE),0)</f>
        <v>0</v>
      </c>
      <c r="N42">
        <f>IFERROR(VLOOKUP(通常分様式!N48,―!$G$2:$H$2,2,FALSE),0)</f>
        <v>0</v>
      </c>
      <c r="O42">
        <f>IFERROR(VLOOKUP(通常分様式!O48,―!$AH$2:$AI$12,2,FALSE),0)</f>
        <v>0</v>
      </c>
      <c r="AA42">
        <f>IFERROR(VLOOKUP(通常分様式!AB48,―!$I$2:$J$3,2,FALSE),0)</f>
        <v>0</v>
      </c>
      <c r="AB42">
        <f>IFERROR(VLOOKUP(通常分様式!AC48,―!$K$2:$L$3,2,FALSE),0)</f>
        <v>0</v>
      </c>
      <c r="AC42">
        <f>IFERROR(VLOOKUP(通常分様式!AD48,―!$M$2:$N$3,2,FALSE),0)</f>
        <v>0</v>
      </c>
      <c r="AD42">
        <f>IFERROR(VLOOKUP(通常分様式!AE48,―!$O$2:$P$3,2,FALSE),0)</f>
        <v>0</v>
      </c>
      <c r="AE42">
        <v>1</v>
      </c>
      <c r="AF42">
        <f>IFERROR(VLOOKUP(通常分様式!AF48,―!$X$2:$Y$30,2,FALSE),0)</f>
        <v>0</v>
      </c>
      <c r="AG42">
        <f>IFERROR(VLOOKUP(通常分様式!AG48,―!$X$2:$Y$30,2,FALSE),0)</f>
        <v>0</v>
      </c>
      <c r="AL42">
        <f>IFERROR(VLOOKUP(通常分様式!AL48,―!$AA$2:$AB$11,2,FALSE),0)</f>
        <v>0</v>
      </c>
      <c r="AM42">
        <f t="shared" si="0"/>
        <v>0</v>
      </c>
      <c r="AN42" s="508">
        <f t="shared" si="1"/>
        <v>0</v>
      </c>
      <c r="AO42" s="508">
        <f t="shared" si="2"/>
        <v>0</v>
      </c>
      <c r="AP42" s="508">
        <f t="shared" si="3"/>
        <v>0</v>
      </c>
      <c r="AQ42" s="508">
        <f t="shared" si="4"/>
        <v>0</v>
      </c>
      <c r="AR42" s="510">
        <f t="shared" si="5"/>
        <v>0</v>
      </c>
      <c r="AS42" s="510">
        <f t="shared" si="6"/>
        <v>0</v>
      </c>
      <c r="AT42" s="508">
        <f t="shared" si="7"/>
        <v>0</v>
      </c>
      <c r="AU42" s="508" t="str">
        <f t="shared" si="8"/>
        <v>交付金の区分_○_×</v>
      </c>
      <c r="AV42" s="508" t="str">
        <f t="shared" si="9"/>
        <v>交付金の区分_×</v>
      </c>
      <c r="AW42" t="str">
        <f>IF(通常分様式!E48="","",IF(PRODUCT(D42:AL42)=0,"error",""))</f>
        <v/>
      </c>
      <c r="AX42">
        <f>IF(通常分様式!H48="妊娠出産子育て支援交付金",1,0)</f>
        <v>0</v>
      </c>
    </row>
    <row r="43" spans="1:50">
      <c r="A43">
        <v>49</v>
      </c>
      <c r="C43">
        <v>19</v>
      </c>
      <c r="D43">
        <f>IFERROR(VLOOKUP(通常分様式!D49,―!$AJ$2:$AK$2,2,FALSE),0)</f>
        <v>0</v>
      </c>
      <c r="E43">
        <f>IFERROR(VLOOKUP(通常分様式!E49,―!$A$2:$B$3,2,FALSE),0)</f>
        <v>0</v>
      </c>
      <c r="F43">
        <f>IFERROR(VLOOKUP(通常分様式!F49,―!$AD$2:$AE$3,2,FALSE),0)</f>
        <v>0</v>
      </c>
      <c r="G43">
        <f>IFERROR(VLOOKUP(通常分様式!G49,―!$AD$5:$AE$6,2,FALSE),0)</f>
        <v>0</v>
      </c>
      <c r="J43">
        <f>IFERROR(VLOOKUP(通常分様式!J49,―!$AF$14:$AG$15,2,FALSE),0)</f>
        <v>0</v>
      </c>
      <c r="K43">
        <f>IFERROR(VLOOKUP(通常分様式!K49,―!$AF$14:$AG$15,2,FALSE),0)</f>
        <v>0</v>
      </c>
      <c r="L43">
        <f>IFERROR(VLOOKUP(通常分様式!L49,―!$C$2:$D$2,2,FALSE),0)</f>
        <v>0</v>
      </c>
      <c r="M43">
        <f>IFERROR(VLOOKUP(通常分様式!M49,―!$E$2:$F$6,2,FALSE),0)</f>
        <v>0</v>
      </c>
      <c r="N43">
        <f>IFERROR(VLOOKUP(通常分様式!N49,―!$G$2:$H$2,2,FALSE),0)</f>
        <v>0</v>
      </c>
      <c r="O43">
        <f>IFERROR(VLOOKUP(通常分様式!O49,―!$AH$2:$AI$12,2,FALSE),0)</f>
        <v>0</v>
      </c>
      <c r="AA43">
        <f>IFERROR(VLOOKUP(通常分様式!AB49,―!$I$2:$J$3,2,FALSE),0)</f>
        <v>0</v>
      </c>
      <c r="AB43">
        <f>IFERROR(VLOOKUP(通常分様式!AC49,―!$K$2:$L$3,2,FALSE),0)</f>
        <v>0</v>
      </c>
      <c r="AC43">
        <f>IFERROR(VLOOKUP(通常分様式!AD49,―!$M$2:$N$3,2,FALSE),0)</f>
        <v>0</v>
      </c>
      <c r="AD43">
        <f>IFERROR(VLOOKUP(通常分様式!AE49,―!$O$2:$P$3,2,FALSE),0)</f>
        <v>0</v>
      </c>
      <c r="AE43">
        <v>1</v>
      </c>
      <c r="AF43">
        <f>IFERROR(VLOOKUP(通常分様式!AF49,―!$X$2:$Y$30,2,FALSE),0)</f>
        <v>0</v>
      </c>
      <c r="AG43">
        <f>IFERROR(VLOOKUP(通常分様式!AG49,―!$X$2:$Y$30,2,FALSE),0)</f>
        <v>0</v>
      </c>
      <c r="AL43">
        <f>IFERROR(VLOOKUP(通常分様式!AL49,―!$AA$2:$AB$11,2,FALSE),0)</f>
        <v>0</v>
      </c>
      <c r="AM43">
        <f t="shared" si="0"/>
        <v>0</v>
      </c>
      <c r="AN43" s="508">
        <f t="shared" si="1"/>
        <v>0</v>
      </c>
      <c r="AO43" s="508">
        <f t="shared" si="2"/>
        <v>0</v>
      </c>
      <c r="AP43" s="508">
        <f t="shared" si="3"/>
        <v>0</v>
      </c>
      <c r="AQ43" s="508">
        <f t="shared" si="4"/>
        <v>0</v>
      </c>
      <c r="AR43" s="510">
        <f t="shared" si="5"/>
        <v>0</v>
      </c>
      <c r="AS43" s="510">
        <f t="shared" si="6"/>
        <v>0</v>
      </c>
      <c r="AT43" s="508">
        <f t="shared" si="7"/>
        <v>0</v>
      </c>
      <c r="AU43" s="508" t="str">
        <f t="shared" si="8"/>
        <v>交付金の区分_○_×</v>
      </c>
      <c r="AV43" s="508" t="str">
        <f t="shared" si="9"/>
        <v>交付金の区分_×</v>
      </c>
      <c r="AW43" t="str">
        <f>IF(通常分様式!E49="","",IF(PRODUCT(D43:AL43)=0,"error",""))</f>
        <v/>
      </c>
      <c r="AX43">
        <f>IF(通常分様式!H49="妊娠出産子育て支援交付金",1,0)</f>
        <v>0</v>
      </c>
    </row>
    <row r="44" spans="1:50">
      <c r="A44">
        <v>50</v>
      </c>
      <c r="C44">
        <v>20</v>
      </c>
      <c r="D44">
        <f>IFERROR(VLOOKUP(通常分様式!D50,―!$AJ$2:$AK$2,2,FALSE),0)</f>
        <v>0</v>
      </c>
      <c r="E44">
        <f>IFERROR(VLOOKUP(通常分様式!E50,―!$A$2:$B$3,2,FALSE),0)</f>
        <v>0</v>
      </c>
      <c r="F44">
        <f>IFERROR(VLOOKUP(通常分様式!F50,―!$AD$2:$AE$3,2,FALSE),0)</f>
        <v>0</v>
      </c>
      <c r="G44">
        <f>IFERROR(VLOOKUP(通常分様式!G50,―!$AD$5:$AE$6,2,FALSE),0)</f>
        <v>0</v>
      </c>
      <c r="J44">
        <f>IFERROR(VLOOKUP(通常分様式!J50,―!$AF$14:$AG$15,2,FALSE),0)</f>
        <v>0</v>
      </c>
      <c r="K44">
        <f>IFERROR(VLOOKUP(通常分様式!K50,―!$AF$14:$AG$15,2,FALSE),0)</f>
        <v>0</v>
      </c>
      <c r="L44">
        <f>IFERROR(VLOOKUP(通常分様式!L50,―!$C$2:$D$2,2,FALSE),0)</f>
        <v>0</v>
      </c>
      <c r="M44">
        <f>IFERROR(VLOOKUP(通常分様式!M50,―!$E$2:$F$6,2,FALSE),0)</f>
        <v>0</v>
      </c>
      <c r="N44">
        <f>IFERROR(VLOOKUP(通常分様式!N50,―!$G$2:$H$2,2,FALSE),0)</f>
        <v>0</v>
      </c>
      <c r="O44">
        <f>IFERROR(VLOOKUP(通常分様式!O50,―!$AH$2:$AI$12,2,FALSE),0)</f>
        <v>0</v>
      </c>
      <c r="AA44">
        <f>IFERROR(VLOOKUP(通常分様式!AB50,―!$I$2:$J$3,2,FALSE),0)</f>
        <v>0</v>
      </c>
      <c r="AB44">
        <f>IFERROR(VLOOKUP(通常分様式!AC50,―!$K$2:$L$3,2,FALSE),0)</f>
        <v>0</v>
      </c>
      <c r="AC44">
        <f>IFERROR(VLOOKUP(通常分様式!AD50,―!$M$2:$N$3,2,FALSE),0)</f>
        <v>0</v>
      </c>
      <c r="AD44">
        <f>IFERROR(VLOOKUP(通常分様式!AE50,―!$O$2:$P$3,2,FALSE),0)</f>
        <v>0</v>
      </c>
      <c r="AE44">
        <v>1</v>
      </c>
      <c r="AF44">
        <f>IFERROR(VLOOKUP(通常分様式!AF50,―!$X$2:$Y$30,2,FALSE),0)</f>
        <v>0</v>
      </c>
      <c r="AG44">
        <f>IFERROR(VLOOKUP(通常分様式!AG50,―!$X$2:$Y$30,2,FALSE),0)</f>
        <v>0</v>
      </c>
      <c r="AL44">
        <f>IFERROR(VLOOKUP(通常分様式!AL50,―!$AA$2:$AB$11,2,FALSE),0)</f>
        <v>0</v>
      </c>
      <c r="AM44">
        <f t="shared" si="0"/>
        <v>0</v>
      </c>
      <c r="AN44" s="508">
        <f t="shared" si="1"/>
        <v>0</v>
      </c>
      <c r="AO44" s="508">
        <f t="shared" si="2"/>
        <v>0</v>
      </c>
      <c r="AP44" s="508">
        <f t="shared" si="3"/>
        <v>0</v>
      </c>
      <c r="AQ44" s="508">
        <f t="shared" si="4"/>
        <v>0</v>
      </c>
      <c r="AR44" s="510">
        <f t="shared" si="5"/>
        <v>0</v>
      </c>
      <c r="AS44" s="510">
        <f t="shared" si="6"/>
        <v>0</v>
      </c>
      <c r="AT44" s="508">
        <f t="shared" si="7"/>
        <v>0</v>
      </c>
      <c r="AU44" s="508" t="str">
        <f t="shared" si="8"/>
        <v>交付金の区分_○_×</v>
      </c>
      <c r="AV44" s="508" t="str">
        <f t="shared" si="9"/>
        <v>交付金の区分_×</v>
      </c>
      <c r="AW44" t="str">
        <f>IF(通常分様式!E50="","",IF(PRODUCT(D44:AL44)=0,"error",""))</f>
        <v/>
      </c>
      <c r="AX44">
        <f>IF(通常分様式!H50="妊娠出産子育て支援交付金",1,0)</f>
        <v>0</v>
      </c>
    </row>
    <row r="45" spans="1:50">
      <c r="A45">
        <v>51</v>
      </c>
      <c r="C45">
        <v>21</v>
      </c>
      <c r="D45">
        <f>IFERROR(VLOOKUP(通常分様式!D51,―!$AJ$2:$AK$2,2,FALSE),0)</f>
        <v>0</v>
      </c>
      <c r="E45">
        <f>IFERROR(VLOOKUP(通常分様式!E51,―!$A$2:$B$3,2,FALSE),0)</f>
        <v>0</v>
      </c>
      <c r="F45">
        <f>IFERROR(VLOOKUP(通常分様式!F51,―!$AD$2:$AE$3,2,FALSE),0)</f>
        <v>0</v>
      </c>
      <c r="G45">
        <f>IFERROR(VLOOKUP(通常分様式!G51,―!$AD$5:$AE$6,2,FALSE),0)</f>
        <v>0</v>
      </c>
      <c r="J45">
        <f>IFERROR(VLOOKUP(通常分様式!J51,―!$AF$14:$AG$15,2,FALSE),0)</f>
        <v>0</v>
      </c>
      <c r="K45">
        <f>IFERROR(VLOOKUP(通常分様式!K51,―!$AF$14:$AG$15,2,FALSE),0)</f>
        <v>0</v>
      </c>
      <c r="L45">
        <f>IFERROR(VLOOKUP(通常分様式!L51,―!$C$2:$D$2,2,FALSE),0)</f>
        <v>0</v>
      </c>
      <c r="M45">
        <f>IFERROR(VLOOKUP(通常分様式!M51,―!$E$2:$F$6,2,FALSE),0)</f>
        <v>0</v>
      </c>
      <c r="N45">
        <f>IFERROR(VLOOKUP(通常分様式!N51,―!$G$2:$H$2,2,FALSE),0)</f>
        <v>0</v>
      </c>
      <c r="O45">
        <f>IFERROR(VLOOKUP(通常分様式!O51,―!$AH$2:$AI$12,2,FALSE),0)</f>
        <v>0</v>
      </c>
      <c r="AA45">
        <f>IFERROR(VLOOKUP(通常分様式!AB51,―!$I$2:$J$3,2,FALSE),0)</f>
        <v>0</v>
      </c>
      <c r="AB45">
        <f>IFERROR(VLOOKUP(通常分様式!AC51,―!$K$2:$L$3,2,FALSE),0)</f>
        <v>0</v>
      </c>
      <c r="AC45">
        <f>IFERROR(VLOOKUP(通常分様式!AD51,―!$M$2:$N$3,2,FALSE),0)</f>
        <v>0</v>
      </c>
      <c r="AD45">
        <f>IFERROR(VLOOKUP(通常分様式!AE51,―!$O$2:$P$3,2,FALSE),0)</f>
        <v>0</v>
      </c>
      <c r="AE45">
        <v>1</v>
      </c>
      <c r="AF45">
        <f>IFERROR(VLOOKUP(通常分様式!AF51,―!$X$2:$Y$30,2,FALSE),0)</f>
        <v>0</v>
      </c>
      <c r="AG45">
        <f>IFERROR(VLOOKUP(通常分様式!AG51,―!$X$2:$Y$30,2,FALSE),0)</f>
        <v>0</v>
      </c>
      <c r="AL45">
        <f>IFERROR(VLOOKUP(通常分様式!AL51,―!$AA$2:$AB$11,2,FALSE),0)</f>
        <v>0</v>
      </c>
      <c r="AM45">
        <f t="shared" si="0"/>
        <v>0</v>
      </c>
      <c r="AN45" s="508">
        <f t="shared" si="1"/>
        <v>0</v>
      </c>
      <c r="AO45" s="508">
        <f t="shared" si="2"/>
        <v>0</v>
      </c>
      <c r="AP45" s="508">
        <f t="shared" si="3"/>
        <v>0</v>
      </c>
      <c r="AQ45" s="508">
        <f t="shared" si="4"/>
        <v>0</v>
      </c>
      <c r="AR45" s="510">
        <f t="shared" si="5"/>
        <v>0</v>
      </c>
      <c r="AS45" s="510">
        <f t="shared" si="6"/>
        <v>0</v>
      </c>
      <c r="AT45" s="508">
        <f t="shared" si="7"/>
        <v>0</v>
      </c>
      <c r="AU45" s="508" t="str">
        <f t="shared" si="8"/>
        <v>交付金の区分_○_×</v>
      </c>
      <c r="AV45" s="508" t="str">
        <f t="shared" si="9"/>
        <v>交付金の区分_×</v>
      </c>
      <c r="AW45" t="str">
        <f>IF(通常分様式!E51="","",IF(PRODUCT(D45:AL45)=0,"error",""))</f>
        <v/>
      </c>
      <c r="AX45">
        <f>IF(通常分様式!H51="妊娠出産子育て支援交付金",1,0)</f>
        <v>0</v>
      </c>
    </row>
    <row r="46" spans="1:50">
      <c r="A46">
        <v>52</v>
      </c>
      <c r="C46">
        <v>22</v>
      </c>
      <c r="D46">
        <f>IFERROR(VLOOKUP(通常分様式!D52,―!$AJ$2:$AK$2,2,FALSE),0)</f>
        <v>0</v>
      </c>
      <c r="E46">
        <f>IFERROR(VLOOKUP(通常分様式!E52,―!$A$2:$B$3,2,FALSE),0)</f>
        <v>0</v>
      </c>
      <c r="F46">
        <f>IFERROR(VLOOKUP(通常分様式!F52,―!$AD$2:$AE$3,2,FALSE),0)</f>
        <v>0</v>
      </c>
      <c r="G46">
        <f>IFERROR(VLOOKUP(通常分様式!G52,―!$AD$5:$AE$6,2,FALSE),0)</f>
        <v>0</v>
      </c>
      <c r="J46">
        <f>IFERROR(VLOOKUP(通常分様式!J52,―!$AF$14:$AG$15,2,FALSE),0)</f>
        <v>0</v>
      </c>
      <c r="K46">
        <f>IFERROR(VLOOKUP(通常分様式!K52,―!$AF$14:$AG$15,2,FALSE),0)</f>
        <v>0</v>
      </c>
      <c r="L46">
        <f>IFERROR(VLOOKUP(通常分様式!L52,―!$C$2:$D$2,2,FALSE),0)</f>
        <v>0</v>
      </c>
      <c r="M46">
        <f>IFERROR(VLOOKUP(通常分様式!M52,―!$E$2:$F$6,2,FALSE),0)</f>
        <v>0</v>
      </c>
      <c r="N46">
        <f>IFERROR(VLOOKUP(通常分様式!N52,―!$G$2:$H$2,2,FALSE),0)</f>
        <v>0</v>
      </c>
      <c r="O46">
        <f>IFERROR(VLOOKUP(通常分様式!O52,―!$AH$2:$AI$12,2,FALSE),0)</f>
        <v>0</v>
      </c>
      <c r="AA46">
        <f>IFERROR(VLOOKUP(通常分様式!AB52,―!$I$2:$J$3,2,FALSE),0)</f>
        <v>0</v>
      </c>
      <c r="AB46">
        <f>IFERROR(VLOOKUP(通常分様式!AC52,―!$K$2:$L$3,2,FALSE),0)</f>
        <v>0</v>
      </c>
      <c r="AC46">
        <f>IFERROR(VLOOKUP(通常分様式!AD52,―!$M$2:$N$3,2,FALSE),0)</f>
        <v>0</v>
      </c>
      <c r="AD46">
        <f>IFERROR(VLOOKUP(通常分様式!AE52,―!$O$2:$P$3,2,FALSE),0)</f>
        <v>0</v>
      </c>
      <c r="AE46">
        <v>1</v>
      </c>
      <c r="AF46">
        <f>IFERROR(VLOOKUP(通常分様式!AF52,―!$X$2:$Y$30,2,FALSE),0)</f>
        <v>0</v>
      </c>
      <c r="AG46">
        <f>IFERROR(VLOOKUP(通常分様式!AG52,―!$X$2:$Y$30,2,FALSE),0)</f>
        <v>0</v>
      </c>
      <c r="AL46">
        <f>IFERROR(VLOOKUP(通常分様式!AL52,―!$AA$2:$AB$11,2,FALSE),0)</f>
        <v>0</v>
      </c>
      <c r="AM46">
        <f t="shared" si="0"/>
        <v>0</v>
      </c>
      <c r="AN46" s="508">
        <f t="shared" si="1"/>
        <v>0</v>
      </c>
      <c r="AO46" s="508">
        <f t="shared" si="2"/>
        <v>0</v>
      </c>
      <c r="AP46" s="508">
        <f t="shared" si="3"/>
        <v>0</v>
      </c>
      <c r="AQ46" s="508">
        <f t="shared" si="4"/>
        <v>0</v>
      </c>
      <c r="AR46" s="510">
        <f t="shared" si="5"/>
        <v>0</v>
      </c>
      <c r="AS46" s="510">
        <f t="shared" si="6"/>
        <v>0</v>
      </c>
      <c r="AT46" s="508">
        <f t="shared" si="7"/>
        <v>0</v>
      </c>
      <c r="AU46" s="508" t="str">
        <f t="shared" si="8"/>
        <v>交付金の区分_○_×</v>
      </c>
      <c r="AV46" s="508" t="str">
        <f t="shared" si="9"/>
        <v>交付金の区分_×</v>
      </c>
      <c r="AW46" t="str">
        <f>IF(通常分様式!E52="","",IF(PRODUCT(D46:AL46)=0,"error",""))</f>
        <v/>
      </c>
      <c r="AX46">
        <f>IF(通常分様式!H52="妊娠出産子育て支援交付金",1,0)</f>
        <v>0</v>
      </c>
    </row>
    <row r="47" spans="1:50">
      <c r="A47">
        <v>53</v>
      </c>
      <c r="C47">
        <v>23</v>
      </c>
      <c r="D47">
        <f>IFERROR(VLOOKUP(通常分様式!D53,―!$AJ$2:$AK$2,2,FALSE),0)</f>
        <v>0</v>
      </c>
      <c r="E47">
        <f>IFERROR(VLOOKUP(通常分様式!E53,―!$A$2:$B$3,2,FALSE),0)</f>
        <v>0</v>
      </c>
      <c r="F47">
        <f>IFERROR(VLOOKUP(通常分様式!F53,―!$AD$2:$AE$3,2,FALSE),0)</f>
        <v>0</v>
      </c>
      <c r="G47">
        <f>IFERROR(VLOOKUP(通常分様式!G53,―!$AD$5:$AE$6,2,FALSE),0)</f>
        <v>0</v>
      </c>
      <c r="J47">
        <f>IFERROR(VLOOKUP(通常分様式!J53,―!$AF$14:$AG$15,2,FALSE),0)</f>
        <v>0</v>
      </c>
      <c r="K47">
        <f>IFERROR(VLOOKUP(通常分様式!K53,―!$AF$14:$AG$15,2,FALSE),0)</f>
        <v>0</v>
      </c>
      <c r="L47">
        <f>IFERROR(VLOOKUP(通常分様式!L53,―!$C$2:$D$2,2,FALSE),0)</f>
        <v>0</v>
      </c>
      <c r="M47">
        <f>IFERROR(VLOOKUP(通常分様式!M53,―!$E$2:$F$6,2,FALSE),0)</f>
        <v>0</v>
      </c>
      <c r="N47">
        <f>IFERROR(VLOOKUP(通常分様式!N53,―!$G$2:$H$2,2,FALSE),0)</f>
        <v>0</v>
      </c>
      <c r="O47">
        <f>IFERROR(VLOOKUP(通常分様式!O53,―!$AH$2:$AI$12,2,FALSE),0)</f>
        <v>0</v>
      </c>
      <c r="AA47">
        <f>IFERROR(VLOOKUP(通常分様式!AB53,―!$I$2:$J$3,2,FALSE),0)</f>
        <v>0</v>
      </c>
      <c r="AB47">
        <f>IFERROR(VLOOKUP(通常分様式!AC53,―!$K$2:$L$3,2,FALSE),0)</f>
        <v>0</v>
      </c>
      <c r="AC47">
        <f>IFERROR(VLOOKUP(通常分様式!AD53,―!$M$2:$N$3,2,FALSE),0)</f>
        <v>0</v>
      </c>
      <c r="AD47">
        <f>IFERROR(VLOOKUP(通常分様式!AE53,―!$O$2:$P$3,2,FALSE),0)</f>
        <v>0</v>
      </c>
      <c r="AE47">
        <v>1</v>
      </c>
      <c r="AF47">
        <f>IFERROR(VLOOKUP(通常分様式!AF53,―!$X$2:$Y$30,2,FALSE),0)</f>
        <v>0</v>
      </c>
      <c r="AG47">
        <f>IFERROR(VLOOKUP(通常分様式!AG53,―!$X$2:$Y$30,2,FALSE),0)</f>
        <v>0</v>
      </c>
      <c r="AL47">
        <f>IFERROR(VLOOKUP(通常分様式!AL53,―!$AA$2:$AB$11,2,FALSE),0)</f>
        <v>0</v>
      </c>
      <c r="AM47">
        <f t="shared" si="0"/>
        <v>0</v>
      </c>
      <c r="AN47" s="508">
        <f t="shared" si="1"/>
        <v>0</v>
      </c>
      <c r="AO47" s="508">
        <f t="shared" si="2"/>
        <v>0</v>
      </c>
      <c r="AP47" s="508">
        <f t="shared" si="3"/>
        <v>0</v>
      </c>
      <c r="AQ47" s="508">
        <f t="shared" si="4"/>
        <v>0</v>
      </c>
      <c r="AR47" s="510">
        <f t="shared" si="5"/>
        <v>0</v>
      </c>
      <c r="AS47" s="510">
        <f t="shared" si="6"/>
        <v>0</v>
      </c>
      <c r="AT47" s="508">
        <f t="shared" si="7"/>
        <v>0</v>
      </c>
      <c r="AU47" s="508" t="str">
        <f t="shared" si="8"/>
        <v>交付金の区分_○_×</v>
      </c>
      <c r="AV47" s="508" t="str">
        <f t="shared" si="9"/>
        <v>交付金の区分_×</v>
      </c>
      <c r="AW47" t="str">
        <f>IF(通常分様式!E53="","",IF(PRODUCT(D47:AL47)=0,"error",""))</f>
        <v/>
      </c>
      <c r="AX47">
        <f>IF(通常分様式!H53="妊娠出産子育て支援交付金",1,0)</f>
        <v>0</v>
      </c>
    </row>
    <row r="48" spans="1:50">
      <c r="A48">
        <v>54</v>
      </c>
      <c r="C48">
        <v>24</v>
      </c>
      <c r="D48">
        <f>IFERROR(VLOOKUP(通常分様式!D54,―!$AJ$2:$AK$2,2,FALSE),0)</f>
        <v>0</v>
      </c>
      <c r="E48">
        <f>IFERROR(VLOOKUP(通常分様式!E54,―!$A$2:$B$3,2,FALSE),0)</f>
        <v>0</v>
      </c>
      <c r="F48">
        <f>IFERROR(VLOOKUP(通常分様式!F54,―!$AD$2:$AE$3,2,FALSE),0)</f>
        <v>0</v>
      </c>
      <c r="G48">
        <f>IFERROR(VLOOKUP(通常分様式!G54,―!$AD$5:$AE$6,2,FALSE),0)</f>
        <v>0</v>
      </c>
      <c r="J48">
        <f>IFERROR(VLOOKUP(通常分様式!J54,―!$AF$14:$AG$15,2,FALSE),0)</f>
        <v>0</v>
      </c>
      <c r="K48">
        <f>IFERROR(VLOOKUP(通常分様式!K54,―!$AF$14:$AG$15,2,FALSE),0)</f>
        <v>0</v>
      </c>
      <c r="L48">
        <f>IFERROR(VLOOKUP(通常分様式!L54,―!$C$2:$D$2,2,FALSE),0)</f>
        <v>0</v>
      </c>
      <c r="M48">
        <f>IFERROR(VLOOKUP(通常分様式!M54,―!$E$2:$F$6,2,FALSE),0)</f>
        <v>0</v>
      </c>
      <c r="N48">
        <f>IFERROR(VLOOKUP(通常分様式!N54,―!$G$2:$H$2,2,FALSE),0)</f>
        <v>0</v>
      </c>
      <c r="O48">
        <f>IFERROR(VLOOKUP(通常分様式!O54,―!$AH$2:$AI$12,2,FALSE),0)</f>
        <v>0</v>
      </c>
      <c r="AA48">
        <f>IFERROR(VLOOKUP(通常分様式!AB54,―!$I$2:$J$3,2,FALSE),0)</f>
        <v>0</v>
      </c>
      <c r="AB48">
        <f>IFERROR(VLOOKUP(通常分様式!AC54,―!$K$2:$L$3,2,FALSE),0)</f>
        <v>0</v>
      </c>
      <c r="AC48">
        <f>IFERROR(VLOOKUP(通常分様式!AD54,―!$M$2:$N$3,2,FALSE),0)</f>
        <v>0</v>
      </c>
      <c r="AD48">
        <f>IFERROR(VLOOKUP(通常分様式!AE54,―!$O$2:$P$3,2,FALSE),0)</f>
        <v>0</v>
      </c>
      <c r="AE48">
        <v>1</v>
      </c>
      <c r="AF48">
        <f>IFERROR(VLOOKUP(通常分様式!AF54,―!$X$2:$Y$30,2,FALSE),0)</f>
        <v>0</v>
      </c>
      <c r="AG48">
        <f>IFERROR(VLOOKUP(通常分様式!AG54,―!$X$2:$Y$30,2,FALSE),0)</f>
        <v>0</v>
      </c>
      <c r="AL48">
        <f>IFERROR(VLOOKUP(通常分様式!AL54,―!$AA$2:$AB$11,2,FALSE),0)</f>
        <v>0</v>
      </c>
      <c r="AM48">
        <f t="shared" si="0"/>
        <v>0</v>
      </c>
      <c r="AN48" s="508">
        <f t="shared" si="1"/>
        <v>0</v>
      </c>
      <c r="AO48" s="508">
        <f t="shared" si="2"/>
        <v>0</v>
      </c>
      <c r="AP48" s="508">
        <f t="shared" si="3"/>
        <v>0</v>
      </c>
      <c r="AQ48" s="508">
        <f t="shared" si="4"/>
        <v>0</v>
      </c>
      <c r="AR48" s="510">
        <f t="shared" si="5"/>
        <v>0</v>
      </c>
      <c r="AS48" s="510">
        <f t="shared" si="6"/>
        <v>0</v>
      </c>
      <c r="AT48" s="508">
        <f t="shared" si="7"/>
        <v>0</v>
      </c>
      <c r="AU48" s="508" t="str">
        <f t="shared" si="8"/>
        <v>交付金の区分_○_×</v>
      </c>
      <c r="AV48" s="508" t="str">
        <f t="shared" si="9"/>
        <v>交付金の区分_×</v>
      </c>
      <c r="AW48" t="str">
        <f>IF(通常分様式!E54="","",IF(PRODUCT(D48:AL48)=0,"error",""))</f>
        <v/>
      </c>
      <c r="AX48">
        <f>IF(通常分様式!H54="妊娠出産子育て支援交付金",1,0)</f>
        <v>0</v>
      </c>
    </row>
    <row r="49" spans="1:50">
      <c r="A49">
        <v>55</v>
      </c>
      <c r="C49">
        <v>25</v>
      </c>
      <c r="D49">
        <f>IFERROR(VLOOKUP(通常分様式!D55,―!$AJ$2:$AK$2,2,FALSE),0)</f>
        <v>0</v>
      </c>
      <c r="E49">
        <f>IFERROR(VLOOKUP(通常分様式!E55,―!$A$2:$B$3,2,FALSE),0)</f>
        <v>0</v>
      </c>
      <c r="F49">
        <f>IFERROR(VLOOKUP(通常分様式!F55,―!$AD$2:$AE$3,2,FALSE),0)</f>
        <v>0</v>
      </c>
      <c r="G49">
        <f>IFERROR(VLOOKUP(通常分様式!G55,―!$AD$5:$AE$6,2,FALSE),0)</f>
        <v>0</v>
      </c>
      <c r="J49">
        <f>IFERROR(VLOOKUP(通常分様式!J55,―!$AF$14:$AG$15,2,FALSE),0)</f>
        <v>0</v>
      </c>
      <c r="K49">
        <f>IFERROR(VLOOKUP(通常分様式!K55,―!$AF$14:$AG$15,2,FALSE),0)</f>
        <v>0</v>
      </c>
      <c r="L49">
        <f>IFERROR(VLOOKUP(通常分様式!L55,―!$C$2:$D$2,2,FALSE),0)</f>
        <v>0</v>
      </c>
      <c r="M49">
        <f>IFERROR(VLOOKUP(通常分様式!M55,―!$E$2:$F$6,2,FALSE),0)</f>
        <v>0</v>
      </c>
      <c r="N49">
        <f>IFERROR(VLOOKUP(通常分様式!N55,―!$G$2:$H$2,2,FALSE),0)</f>
        <v>0</v>
      </c>
      <c r="O49">
        <f>IFERROR(VLOOKUP(通常分様式!O55,―!$AH$2:$AI$12,2,FALSE),0)</f>
        <v>0</v>
      </c>
      <c r="AA49">
        <f>IFERROR(VLOOKUP(通常分様式!AB55,―!$I$2:$J$3,2,FALSE),0)</f>
        <v>0</v>
      </c>
      <c r="AB49">
        <f>IFERROR(VLOOKUP(通常分様式!AC55,―!$K$2:$L$3,2,FALSE),0)</f>
        <v>0</v>
      </c>
      <c r="AC49">
        <f>IFERROR(VLOOKUP(通常分様式!AD55,―!$M$2:$N$3,2,FALSE),0)</f>
        <v>0</v>
      </c>
      <c r="AD49">
        <f>IFERROR(VLOOKUP(通常分様式!AE55,―!$O$2:$P$3,2,FALSE),0)</f>
        <v>0</v>
      </c>
      <c r="AE49">
        <v>1</v>
      </c>
      <c r="AF49">
        <f>IFERROR(VLOOKUP(通常分様式!AF55,―!$X$2:$Y$30,2,FALSE),0)</f>
        <v>0</v>
      </c>
      <c r="AG49">
        <f>IFERROR(VLOOKUP(通常分様式!AG55,―!$X$2:$Y$30,2,FALSE),0)</f>
        <v>0</v>
      </c>
      <c r="AL49">
        <f>IFERROR(VLOOKUP(通常分様式!AL55,―!$AA$2:$AB$11,2,FALSE),0)</f>
        <v>0</v>
      </c>
      <c r="AM49">
        <f t="shared" si="0"/>
        <v>0</v>
      </c>
      <c r="AN49" s="508">
        <f t="shared" si="1"/>
        <v>0</v>
      </c>
      <c r="AO49" s="508">
        <f t="shared" si="2"/>
        <v>0</v>
      </c>
      <c r="AP49" s="508">
        <f t="shared" si="3"/>
        <v>0</v>
      </c>
      <c r="AQ49" s="508">
        <f t="shared" si="4"/>
        <v>0</v>
      </c>
      <c r="AR49" s="510">
        <f t="shared" si="5"/>
        <v>0</v>
      </c>
      <c r="AS49" s="510">
        <f t="shared" si="6"/>
        <v>0</v>
      </c>
      <c r="AT49" s="508">
        <f t="shared" si="7"/>
        <v>0</v>
      </c>
      <c r="AU49" s="508" t="str">
        <f t="shared" si="8"/>
        <v>交付金の区分_○_×</v>
      </c>
      <c r="AV49" s="508" t="str">
        <f t="shared" si="9"/>
        <v>交付金の区分_×</v>
      </c>
      <c r="AW49" t="str">
        <f>IF(通常分様式!E55="","",IF(PRODUCT(D49:AL49)=0,"error",""))</f>
        <v/>
      </c>
      <c r="AX49">
        <f>IF(通常分様式!H55="妊娠出産子育て支援交付金",1,0)</f>
        <v>0</v>
      </c>
    </row>
    <row r="50" spans="1:50">
      <c r="A50">
        <v>56</v>
      </c>
      <c r="C50">
        <v>26</v>
      </c>
      <c r="D50">
        <f>IFERROR(VLOOKUP(通常分様式!D56,―!$AJ$2:$AK$2,2,FALSE),0)</f>
        <v>0</v>
      </c>
      <c r="E50">
        <f>IFERROR(VLOOKUP(通常分様式!E56,―!$A$2:$B$3,2,FALSE),0)</f>
        <v>0</v>
      </c>
      <c r="F50">
        <f>IFERROR(VLOOKUP(通常分様式!F56,―!$AD$2:$AE$3,2,FALSE),0)</f>
        <v>0</v>
      </c>
      <c r="G50">
        <f>IFERROR(VLOOKUP(通常分様式!G56,―!$AD$5:$AE$6,2,FALSE),0)</f>
        <v>0</v>
      </c>
      <c r="J50">
        <f>IFERROR(VLOOKUP(通常分様式!J56,―!$AF$14:$AG$15,2,FALSE),0)</f>
        <v>0</v>
      </c>
      <c r="K50">
        <f>IFERROR(VLOOKUP(通常分様式!K56,―!$AF$14:$AG$15,2,FALSE),0)</f>
        <v>0</v>
      </c>
      <c r="L50">
        <f>IFERROR(VLOOKUP(通常分様式!L56,―!$C$2:$D$2,2,FALSE),0)</f>
        <v>0</v>
      </c>
      <c r="M50">
        <f>IFERROR(VLOOKUP(通常分様式!M56,―!$E$2:$F$6,2,FALSE),0)</f>
        <v>0</v>
      </c>
      <c r="N50">
        <f>IFERROR(VLOOKUP(通常分様式!N56,―!$G$2:$H$2,2,FALSE),0)</f>
        <v>0</v>
      </c>
      <c r="O50">
        <f>IFERROR(VLOOKUP(通常分様式!O56,―!$AH$2:$AI$12,2,FALSE),0)</f>
        <v>0</v>
      </c>
      <c r="AA50">
        <f>IFERROR(VLOOKUP(通常分様式!AB56,―!$I$2:$J$3,2,FALSE),0)</f>
        <v>0</v>
      </c>
      <c r="AB50">
        <f>IFERROR(VLOOKUP(通常分様式!AC56,―!$K$2:$L$3,2,FALSE),0)</f>
        <v>0</v>
      </c>
      <c r="AC50">
        <f>IFERROR(VLOOKUP(通常分様式!AD56,―!$M$2:$N$3,2,FALSE),0)</f>
        <v>0</v>
      </c>
      <c r="AD50">
        <f>IFERROR(VLOOKUP(通常分様式!AE56,―!$O$2:$P$3,2,FALSE),0)</f>
        <v>0</v>
      </c>
      <c r="AE50">
        <v>1</v>
      </c>
      <c r="AF50">
        <f>IFERROR(VLOOKUP(通常分様式!AF56,―!$X$2:$Y$30,2,FALSE),0)</f>
        <v>0</v>
      </c>
      <c r="AG50">
        <f>IFERROR(VLOOKUP(通常分様式!AG56,―!$X$2:$Y$30,2,FALSE),0)</f>
        <v>0</v>
      </c>
      <c r="AL50">
        <f>IFERROR(VLOOKUP(通常分様式!AL56,―!$AA$2:$AB$11,2,FALSE),0)</f>
        <v>0</v>
      </c>
      <c r="AM50">
        <f t="shared" si="0"/>
        <v>0</v>
      </c>
      <c r="AN50" s="508">
        <f t="shared" si="1"/>
        <v>0</v>
      </c>
      <c r="AO50" s="508">
        <f t="shared" si="2"/>
        <v>0</v>
      </c>
      <c r="AP50" s="508">
        <f t="shared" si="3"/>
        <v>0</v>
      </c>
      <c r="AQ50" s="508">
        <f t="shared" si="4"/>
        <v>0</v>
      </c>
      <c r="AR50" s="510">
        <f t="shared" si="5"/>
        <v>0</v>
      </c>
      <c r="AS50" s="510">
        <f t="shared" si="6"/>
        <v>0</v>
      </c>
      <c r="AT50" s="508">
        <f t="shared" si="7"/>
        <v>0</v>
      </c>
      <c r="AU50" s="508" t="str">
        <f t="shared" si="8"/>
        <v>交付金の区分_○_×</v>
      </c>
      <c r="AV50" s="508" t="str">
        <f t="shared" si="9"/>
        <v>交付金の区分_×</v>
      </c>
      <c r="AW50" t="str">
        <f>IF(通常分様式!E56="","",IF(PRODUCT(D50:AL50)=0,"error",""))</f>
        <v/>
      </c>
      <c r="AX50">
        <f>IF(通常分様式!H56="妊娠出産子育て支援交付金",1,0)</f>
        <v>0</v>
      </c>
    </row>
    <row r="51" spans="1:50">
      <c r="A51">
        <v>57</v>
      </c>
      <c r="C51">
        <v>27</v>
      </c>
      <c r="D51">
        <f>IFERROR(VLOOKUP(通常分様式!D57,―!$AJ$2:$AK$2,2,FALSE),0)</f>
        <v>0</v>
      </c>
      <c r="E51">
        <f>IFERROR(VLOOKUP(通常分様式!E57,―!$A$2:$B$3,2,FALSE),0)</f>
        <v>0</v>
      </c>
      <c r="F51">
        <f>IFERROR(VLOOKUP(通常分様式!F57,―!$AD$2:$AE$3,2,FALSE),0)</f>
        <v>0</v>
      </c>
      <c r="G51">
        <f>IFERROR(VLOOKUP(通常分様式!G57,―!$AD$5:$AE$6,2,FALSE),0)</f>
        <v>0</v>
      </c>
      <c r="J51">
        <f>IFERROR(VLOOKUP(通常分様式!J57,―!$AF$14:$AG$15,2,FALSE),0)</f>
        <v>0</v>
      </c>
      <c r="K51">
        <f>IFERROR(VLOOKUP(通常分様式!K57,―!$AF$14:$AG$15,2,FALSE),0)</f>
        <v>0</v>
      </c>
      <c r="L51">
        <f>IFERROR(VLOOKUP(通常分様式!L57,―!$C$2:$D$2,2,FALSE),0)</f>
        <v>0</v>
      </c>
      <c r="M51">
        <f>IFERROR(VLOOKUP(通常分様式!M57,―!$E$2:$F$6,2,FALSE),0)</f>
        <v>0</v>
      </c>
      <c r="N51">
        <f>IFERROR(VLOOKUP(通常分様式!N57,―!$G$2:$H$2,2,FALSE),0)</f>
        <v>0</v>
      </c>
      <c r="O51">
        <f>IFERROR(VLOOKUP(通常分様式!O57,―!$AH$2:$AI$12,2,FALSE),0)</f>
        <v>0</v>
      </c>
      <c r="AA51">
        <f>IFERROR(VLOOKUP(通常分様式!AB57,―!$I$2:$J$3,2,FALSE),0)</f>
        <v>0</v>
      </c>
      <c r="AB51">
        <f>IFERROR(VLOOKUP(通常分様式!AC57,―!$K$2:$L$3,2,FALSE),0)</f>
        <v>0</v>
      </c>
      <c r="AC51">
        <f>IFERROR(VLOOKUP(通常分様式!AD57,―!$M$2:$N$3,2,FALSE),0)</f>
        <v>0</v>
      </c>
      <c r="AD51">
        <f>IFERROR(VLOOKUP(通常分様式!AE57,―!$O$2:$P$3,2,FALSE),0)</f>
        <v>0</v>
      </c>
      <c r="AE51">
        <v>1</v>
      </c>
      <c r="AF51">
        <f>IFERROR(VLOOKUP(通常分様式!AF57,―!$X$2:$Y$30,2,FALSE),0)</f>
        <v>0</v>
      </c>
      <c r="AG51">
        <f>IFERROR(VLOOKUP(通常分様式!AG57,―!$X$2:$Y$30,2,FALSE),0)</f>
        <v>0</v>
      </c>
      <c r="AL51">
        <f>IFERROR(VLOOKUP(通常分様式!AL57,―!$AA$2:$AB$11,2,FALSE),0)</f>
        <v>0</v>
      </c>
      <c r="AM51">
        <f t="shared" si="0"/>
        <v>0</v>
      </c>
      <c r="AN51" s="508">
        <f t="shared" si="1"/>
        <v>0</v>
      </c>
      <c r="AO51" s="508">
        <f t="shared" si="2"/>
        <v>0</v>
      </c>
      <c r="AP51" s="508">
        <f t="shared" si="3"/>
        <v>0</v>
      </c>
      <c r="AQ51" s="508">
        <f t="shared" si="4"/>
        <v>0</v>
      </c>
      <c r="AR51" s="510">
        <f t="shared" si="5"/>
        <v>0</v>
      </c>
      <c r="AS51" s="510">
        <f t="shared" si="6"/>
        <v>0</v>
      </c>
      <c r="AT51" s="508">
        <f t="shared" si="7"/>
        <v>0</v>
      </c>
      <c r="AU51" s="508" t="str">
        <f t="shared" si="8"/>
        <v>交付金の区分_○_×</v>
      </c>
      <c r="AV51" s="508" t="str">
        <f t="shared" si="9"/>
        <v>交付金の区分_×</v>
      </c>
      <c r="AW51" t="str">
        <f>IF(通常分様式!E57="","",IF(PRODUCT(D51:AL51)=0,"error",""))</f>
        <v/>
      </c>
      <c r="AX51">
        <f>IF(通常分様式!H57="妊娠出産子育て支援交付金",1,0)</f>
        <v>0</v>
      </c>
    </row>
    <row r="52" spans="1:50">
      <c r="A52">
        <v>58</v>
      </c>
      <c r="C52">
        <v>28</v>
      </c>
      <c r="D52">
        <f>IFERROR(VLOOKUP(通常分様式!D58,―!$AJ$2:$AK$2,2,FALSE),0)</f>
        <v>0</v>
      </c>
      <c r="E52">
        <f>IFERROR(VLOOKUP(通常分様式!E58,―!$A$2:$B$3,2,FALSE),0)</f>
        <v>0</v>
      </c>
      <c r="F52">
        <f>IFERROR(VLOOKUP(通常分様式!F58,―!$AD$2:$AE$3,2,FALSE),0)</f>
        <v>0</v>
      </c>
      <c r="G52">
        <f>IFERROR(VLOOKUP(通常分様式!G58,―!$AD$5:$AE$6,2,FALSE),0)</f>
        <v>0</v>
      </c>
      <c r="J52">
        <f>IFERROR(VLOOKUP(通常分様式!J58,―!$AF$14:$AG$15,2,FALSE),0)</f>
        <v>0</v>
      </c>
      <c r="K52">
        <f>IFERROR(VLOOKUP(通常分様式!K58,―!$AF$14:$AG$15,2,FALSE),0)</f>
        <v>0</v>
      </c>
      <c r="L52">
        <f>IFERROR(VLOOKUP(通常分様式!L58,―!$C$2:$D$2,2,FALSE),0)</f>
        <v>0</v>
      </c>
      <c r="M52">
        <f>IFERROR(VLOOKUP(通常分様式!M58,―!$E$2:$F$6,2,FALSE),0)</f>
        <v>0</v>
      </c>
      <c r="N52">
        <f>IFERROR(VLOOKUP(通常分様式!N58,―!$G$2:$H$2,2,FALSE),0)</f>
        <v>0</v>
      </c>
      <c r="O52">
        <f>IFERROR(VLOOKUP(通常分様式!O58,―!$AH$2:$AI$12,2,FALSE),0)</f>
        <v>0</v>
      </c>
      <c r="AA52">
        <f>IFERROR(VLOOKUP(通常分様式!AB58,―!$I$2:$J$3,2,FALSE),0)</f>
        <v>0</v>
      </c>
      <c r="AB52">
        <f>IFERROR(VLOOKUP(通常分様式!AC58,―!$K$2:$L$3,2,FALSE),0)</f>
        <v>0</v>
      </c>
      <c r="AC52">
        <f>IFERROR(VLOOKUP(通常分様式!AD58,―!$M$2:$N$3,2,FALSE),0)</f>
        <v>0</v>
      </c>
      <c r="AD52">
        <f>IFERROR(VLOOKUP(通常分様式!AE58,―!$O$2:$P$3,2,FALSE),0)</f>
        <v>0</v>
      </c>
      <c r="AE52">
        <v>1</v>
      </c>
      <c r="AF52">
        <f>IFERROR(VLOOKUP(通常分様式!AF58,―!$X$2:$Y$30,2,FALSE),0)</f>
        <v>0</v>
      </c>
      <c r="AG52">
        <f>IFERROR(VLOOKUP(通常分様式!AG58,―!$X$2:$Y$30,2,FALSE),0)</f>
        <v>0</v>
      </c>
      <c r="AL52">
        <f>IFERROR(VLOOKUP(通常分様式!AL58,―!$AA$2:$AB$11,2,FALSE),0)</f>
        <v>0</v>
      </c>
      <c r="AM52">
        <f t="shared" si="0"/>
        <v>0</v>
      </c>
      <c r="AN52" s="508">
        <f t="shared" si="1"/>
        <v>0</v>
      </c>
      <c r="AO52" s="508">
        <f t="shared" si="2"/>
        <v>0</v>
      </c>
      <c r="AP52" s="508">
        <f t="shared" si="3"/>
        <v>0</v>
      </c>
      <c r="AQ52" s="508">
        <f t="shared" si="4"/>
        <v>0</v>
      </c>
      <c r="AR52" s="510">
        <f t="shared" si="5"/>
        <v>0</v>
      </c>
      <c r="AS52" s="510">
        <f t="shared" si="6"/>
        <v>0</v>
      </c>
      <c r="AT52" s="508">
        <f t="shared" si="7"/>
        <v>0</v>
      </c>
      <c r="AU52" s="508" t="str">
        <f t="shared" si="8"/>
        <v>交付金の区分_○_×</v>
      </c>
      <c r="AV52" s="508" t="str">
        <f t="shared" si="9"/>
        <v>交付金の区分_×</v>
      </c>
      <c r="AW52" t="str">
        <f>IF(通常分様式!E58="","",IF(PRODUCT(D52:AL52)=0,"error",""))</f>
        <v/>
      </c>
      <c r="AX52">
        <f>IF(通常分様式!H58="妊娠出産子育て支援交付金",1,0)</f>
        <v>0</v>
      </c>
    </row>
    <row r="53" spans="1:50">
      <c r="A53">
        <v>59</v>
      </c>
      <c r="C53">
        <v>29</v>
      </c>
      <c r="D53">
        <f>IFERROR(VLOOKUP(通常分様式!D59,―!$AJ$2:$AK$2,2,FALSE),0)</f>
        <v>0</v>
      </c>
      <c r="E53">
        <f>IFERROR(VLOOKUP(通常分様式!E59,―!$A$2:$B$3,2,FALSE),0)</f>
        <v>0</v>
      </c>
      <c r="F53">
        <f>IFERROR(VLOOKUP(通常分様式!F59,―!$AD$2:$AE$3,2,FALSE),0)</f>
        <v>0</v>
      </c>
      <c r="G53">
        <f>IFERROR(VLOOKUP(通常分様式!G59,―!$AD$5:$AE$6,2,FALSE),0)</f>
        <v>0</v>
      </c>
      <c r="J53">
        <f>IFERROR(VLOOKUP(通常分様式!J59,―!$AF$14:$AG$15,2,FALSE),0)</f>
        <v>0</v>
      </c>
      <c r="K53">
        <f>IFERROR(VLOOKUP(通常分様式!K59,―!$AF$14:$AG$15,2,FALSE),0)</f>
        <v>0</v>
      </c>
      <c r="L53">
        <f>IFERROR(VLOOKUP(通常分様式!L59,―!$C$2:$D$2,2,FALSE),0)</f>
        <v>0</v>
      </c>
      <c r="M53">
        <f>IFERROR(VLOOKUP(通常分様式!M59,―!$E$2:$F$6,2,FALSE),0)</f>
        <v>0</v>
      </c>
      <c r="N53">
        <f>IFERROR(VLOOKUP(通常分様式!N59,―!$G$2:$H$2,2,FALSE),0)</f>
        <v>0</v>
      </c>
      <c r="O53">
        <f>IFERROR(VLOOKUP(通常分様式!O59,―!$AH$2:$AI$12,2,FALSE),0)</f>
        <v>0</v>
      </c>
      <c r="AA53">
        <f>IFERROR(VLOOKUP(通常分様式!AB59,―!$I$2:$J$3,2,FALSE),0)</f>
        <v>0</v>
      </c>
      <c r="AB53">
        <f>IFERROR(VLOOKUP(通常分様式!AC59,―!$K$2:$L$3,2,FALSE),0)</f>
        <v>0</v>
      </c>
      <c r="AC53">
        <f>IFERROR(VLOOKUP(通常分様式!AD59,―!$M$2:$N$3,2,FALSE),0)</f>
        <v>0</v>
      </c>
      <c r="AD53">
        <f>IFERROR(VLOOKUP(通常分様式!AE59,―!$O$2:$P$3,2,FALSE),0)</f>
        <v>0</v>
      </c>
      <c r="AE53">
        <v>1</v>
      </c>
      <c r="AF53">
        <f>IFERROR(VLOOKUP(通常分様式!AF59,―!$X$2:$Y$30,2,FALSE),0)</f>
        <v>0</v>
      </c>
      <c r="AG53">
        <f>IFERROR(VLOOKUP(通常分様式!AG59,―!$X$2:$Y$30,2,FALSE),0)</f>
        <v>0</v>
      </c>
      <c r="AL53">
        <f>IFERROR(VLOOKUP(通常分様式!AL59,―!$AA$2:$AB$11,2,FALSE),0)</f>
        <v>0</v>
      </c>
      <c r="AM53">
        <f t="shared" si="0"/>
        <v>0</v>
      </c>
      <c r="AN53" s="508">
        <f t="shared" si="1"/>
        <v>0</v>
      </c>
      <c r="AO53" s="508">
        <f t="shared" si="2"/>
        <v>0</v>
      </c>
      <c r="AP53" s="508">
        <f t="shared" si="3"/>
        <v>0</v>
      </c>
      <c r="AQ53" s="508">
        <f t="shared" si="4"/>
        <v>0</v>
      </c>
      <c r="AR53" s="510">
        <f t="shared" si="5"/>
        <v>0</v>
      </c>
      <c r="AS53" s="510">
        <f t="shared" si="6"/>
        <v>0</v>
      </c>
      <c r="AT53" s="508">
        <f t="shared" si="7"/>
        <v>0</v>
      </c>
      <c r="AU53" s="508" t="str">
        <f t="shared" si="8"/>
        <v>交付金の区分_○_×</v>
      </c>
      <c r="AV53" s="508" t="str">
        <f t="shared" si="9"/>
        <v>交付金の区分_×</v>
      </c>
      <c r="AW53" t="str">
        <f>IF(通常分様式!E59="","",IF(PRODUCT(D53:AL53)=0,"error",""))</f>
        <v/>
      </c>
      <c r="AX53">
        <f>IF(通常分様式!H59="妊娠出産子育て支援交付金",1,0)</f>
        <v>0</v>
      </c>
    </row>
    <row r="54" spans="1:50">
      <c r="A54">
        <v>60</v>
      </c>
      <c r="C54">
        <v>30</v>
      </c>
      <c r="D54">
        <f>IFERROR(VLOOKUP(通常分様式!D60,―!$AJ$2:$AK$2,2,FALSE),0)</f>
        <v>0</v>
      </c>
      <c r="E54">
        <f>IFERROR(VLOOKUP(通常分様式!E60,―!$A$2:$B$3,2,FALSE),0)</f>
        <v>0</v>
      </c>
      <c r="F54">
        <f>IFERROR(VLOOKUP(通常分様式!F60,―!$AD$2:$AE$3,2,FALSE),0)</f>
        <v>0</v>
      </c>
      <c r="G54">
        <f>IFERROR(VLOOKUP(通常分様式!G60,―!$AD$5:$AE$6,2,FALSE),0)</f>
        <v>0</v>
      </c>
      <c r="J54">
        <f>IFERROR(VLOOKUP(通常分様式!J60,―!$AF$14:$AG$15,2,FALSE),0)</f>
        <v>0</v>
      </c>
      <c r="K54">
        <f>IFERROR(VLOOKUP(通常分様式!K60,―!$AF$14:$AG$15,2,FALSE),0)</f>
        <v>0</v>
      </c>
      <c r="L54">
        <f>IFERROR(VLOOKUP(通常分様式!L60,―!$C$2:$D$2,2,FALSE),0)</f>
        <v>0</v>
      </c>
      <c r="M54">
        <f>IFERROR(VLOOKUP(通常分様式!M60,―!$E$2:$F$6,2,FALSE),0)</f>
        <v>0</v>
      </c>
      <c r="N54">
        <f>IFERROR(VLOOKUP(通常分様式!N60,―!$G$2:$H$2,2,FALSE),0)</f>
        <v>0</v>
      </c>
      <c r="O54">
        <f>IFERROR(VLOOKUP(通常分様式!O60,―!$AH$2:$AI$12,2,FALSE),0)</f>
        <v>0</v>
      </c>
      <c r="AA54">
        <f>IFERROR(VLOOKUP(通常分様式!AB60,―!$I$2:$J$3,2,FALSE),0)</f>
        <v>0</v>
      </c>
      <c r="AB54">
        <f>IFERROR(VLOOKUP(通常分様式!AC60,―!$K$2:$L$3,2,FALSE),0)</f>
        <v>0</v>
      </c>
      <c r="AC54">
        <f>IFERROR(VLOOKUP(通常分様式!AD60,―!$M$2:$N$3,2,FALSE),0)</f>
        <v>0</v>
      </c>
      <c r="AD54">
        <f>IFERROR(VLOOKUP(通常分様式!AE60,―!$O$2:$P$3,2,FALSE),0)</f>
        <v>0</v>
      </c>
      <c r="AE54">
        <v>1</v>
      </c>
      <c r="AF54">
        <f>IFERROR(VLOOKUP(通常分様式!AF60,―!$X$2:$Y$30,2,FALSE),0)</f>
        <v>0</v>
      </c>
      <c r="AG54">
        <f>IFERROR(VLOOKUP(通常分様式!AG60,―!$X$2:$Y$30,2,FALSE),0)</f>
        <v>0</v>
      </c>
      <c r="AL54">
        <f>IFERROR(VLOOKUP(通常分様式!AL60,―!$AA$2:$AB$11,2,FALSE),0)</f>
        <v>0</v>
      </c>
      <c r="AM54">
        <f t="shared" si="0"/>
        <v>0</v>
      </c>
      <c r="AN54" s="508">
        <f t="shared" si="1"/>
        <v>0</v>
      </c>
      <c r="AO54" s="508">
        <f t="shared" si="2"/>
        <v>0</v>
      </c>
      <c r="AP54" s="508">
        <f t="shared" si="3"/>
        <v>0</v>
      </c>
      <c r="AQ54" s="508">
        <f t="shared" si="4"/>
        <v>0</v>
      </c>
      <c r="AR54" s="510">
        <f t="shared" si="5"/>
        <v>0</v>
      </c>
      <c r="AS54" s="510">
        <f t="shared" si="6"/>
        <v>0</v>
      </c>
      <c r="AT54" s="508">
        <f t="shared" si="7"/>
        <v>0</v>
      </c>
      <c r="AU54" s="508" t="str">
        <f t="shared" si="8"/>
        <v>交付金の区分_○_×</v>
      </c>
      <c r="AV54" s="508" t="str">
        <f t="shared" si="9"/>
        <v>交付金の区分_×</v>
      </c>
      <c r="AW54" t="str">
        <f>IF(通常分様式!E60="","",IF(PRODUCT(D54:AL54)=0,"error",""))</f>
        <v/>
      </c>
      <c r="AX54">
        <f>IF(通常分様式!H60="妊娠出産子育て支援交付金",1,0)</f>
        <v>0</v>
      </c>
    </row>
    <row r="55" spans="1:50">
      <c r="A55">
        <v>61</v>
      </c>
      <c r="C55">
        <v>31</v>
      </c>
      <c r="D55">
        <f>IFERROR(VLOOKUP(通常分様式!D61,―!$AJ$2:$AK$2,2,FALSE),0)</f>
        <v>0</v>
      </c>
      <c r="E55">
        <f>IFERROR(VLOOKUP(通常分様式!E61,―!$A$2:$B$3,2,FALSE),0)</f>
        <v>0</v>
      </c>
      <c r="F55">
        <f>IFERROR(VLOOKUP(通常分様式!F61,―!$AD$2:$AE$3,2,FALSE),0)</f>
        <v>0</v>
      </c>
      <c r="G55">
        <f>IFERROR(VLOOKUP(通常分様式!G61,―!$AD$5:$AE$6,2,FALSE),0)</f>
        <v>0</v>
      </c>
      <c r="J55">
        <f>IFERROR(VLOOKUP(通常分様式!J61,―!$AF$14:$AG$15,2,FALSE),0)</f>
        <v>0</v>
      </c>
      <c r="K55">
        <f>IFERROR(VLOOKUP(通常分様式!K61,―!$AF$14:$AG$15,2,FALSE),0)</f>
        <v>0</v>
      </c>
      <c r="L55">
        <f>IFERROR(VLOOKUP(通常分様式!L61,―!$C$2:$D$2,2,FALSE),0)</f>
        <v>0</v>
      </c>
      <c r="M55">
        <f>IFERROR(VLOOKUP(通常分様式!M61,―!$E$2:$F$6,2,FALSE),0)</f>
        <v>0</v>
      </c>
      <c r="N55">
        <f>IFERROR(VLOOKUP(通常分様式!N61,―!$G$2:$H$2,2,FALSE),0)</f>
        <v>0</v>
      </c>
      <c r="O55">
        <f>IFERROR(VLOOKUP(通常分様式!O61,―!$AH$2:$AI$12,2,FALSE),0)</f>
        <v>0</v>
      </c>
      <c r="AA55">
        <f>IFERROR(VLOOKUP(通常分様式!AB61,―!$I$2:$J$3,2,FALSE),0)</f>
        <v>0</v>
      </c>
      <c r="AB55">
        <f>IFERROR(VLOOKUP(通常分様式!AC61,―!$K$2:$L$3,2,FALSE),0)</f>
        <v>0</v>
      </c>
      <c r="AC55">
        <f>IFERROR(VLOOKUP(通常分様式!AD61,―!$M$2:$N$3,2,FALSE),0)</f>
        <v>0</v>
      </c>
      <c r="AD55">
        <f>IFERROR(VLOOKUP(通常分様式!AE61,―!$O$2:$P$3,2,FALSE),0)</f>
        <v>0</v>
      </c>
      <c r="AE55">
        <v>1</v>
      </c>
      <c r="AF55">
        <f>IFERROR(VLOOKUP(通常分様式!AF61,―!$X$2:$Y$30,2,FALSE),0)</f>
        <v>0</v>
      </c>
      <c r="AG55">
        <f>IFERROR(VLOOKUP(通常分様式!AG61,―!$X$2:$Y$30,2,FALSE),0)</f>
        <v>0</v>
      </c>
      <c r="AL55">
        <f>IFERROR(VLOOKUP(通常分様式!AL61,―!$AA$2:$AB$11,2,FALSE),0)</f>
        <v>0</v>
      </c>
      <c r="AM55">
        <f t="shared" si="0"/>
        <v>0</v>
      </c>
      <c r="AN55" s="508">
        <f t="shared" si="1"/>
        <v>0</v>
      </c>
      <c r="AO55" s="508">
        <f t="shared" si="2"/>
        <v>0</v>
      </c>
      <c r="AP55" s="508">
        <f t="shared" si="3"/>
        <v>0</v>
      </c>
      <c r="AQ55" s="508">
        <f t="shared" si="4"/>
        <v>0</v>
      </c>
      <c r="AR55" s="510">
        <f t="shared" si="5"/>
        <v>0</v>
      </c>
      <c r="AS55" s="510">
        <f t="shared" si="6"/>
        <v>0</v>
      </c>
      <c r="AT55" s="508">
        <f t="shared" si="7"/>
        <v>0</v>
      </c>
      <c r="AU55" s="508" t="str">
        <f t="shared" si="8"/>
        <v>交付金の区分_○_×</v>
      </c>
      <c r="AV55" s="508" t="str">
        <f t="shared" si="9"/>
        <v>交付金の区分_×</v>
      </c>
      <c r="AW55" t="str">
        <f>IF(通常分様式!E61="","",IF(PRODUCT(D55:AL55)=0,"error",""))</f>
        <v/>
      </c>
      <c r="AX55">
        <f>IF(通常分様式!H61="妊娠出産子育て支援交付金",1,0)</f>
        <v>0</v>
      </c>
    </row>
    <row r="56" spans="1:50">
      <c r="A56">
        <v>62</v>
      </c>
      <c r="C56">
        <v>32</v>
      </c>
      <c r="D56">
        <f>IFERROR(VLOOKUP(通常分様式!D62,―!$AJ$2:$AK$2,2,FALSE),0)</f>
        <v>0</v>
      </c>
      <c r="E56">
        <f>IFERROR(VLOOKUP(通常分様式!E62,―!$A$2:$B$3,2,FALSE),0)</f>
        <v>0</v>
      </c>
      <c r="F56">
        <f>IFERROR(VLOOKUP(通常分様式!F62,―!$AD$2:$AE$3,2,FALSE),0)</f>
        <v>0</v>
      </c>
      <c r="G56">
        <f>IFERROR(VLOOKUP(通常分様式!G62,―!$AD$5:$AE$6,2,FALSE),0)</f>
        <v>0</v>
      </c>
      <c r="J56">
        <f>IFERROR(VLOOKUP(通常分様式!J62,―!$AF$14:$AG$15,2,FALSE),0)</f>
        <v>0</v>
      </c>
      <c r="K56">
        <f>IFERROR(VLOOKUP(通常分様式!K62,―!$AF$14:$AG$15,2,FALSE),0)</f>
        <v>0</v>
      </c>
      <c r="L56">
        <f>IFERROR(VLOOKUP(通常分様式!L62,―!$C$2:$D$2,2,FALSE),0)</f>
        <v>0</v>
      </c>
      <c r="M56">
        <f>IFERROR(VLOOKUP(通常分様式!M62,―!$E$2:$F$6,2,FALSE),0)</f>
        <v>0</v>
      </c>
      <c r="N56">
        <f>IFERROR(VLOOKUP(通常分様式!N62,―!$G$2:$H$2,2,FALSE),0)</f>
        <v>0</v>
      </c>
      <c r="O56">
        <f>IFERROR(VLOOKUP(通常分様式!O62,―!$AH$2:$AI$12,2,FALSE),0)</f>
        <v>0</v>
      </c>
      <c r="AA56">
        <f>IFERROR(VLOOKUP(通常分様式!AB62,―!$I$2:$J$3,2,FALSE),0)</f>
        <v>0</v>
      </c>
      <c r="AB56">
        <f>IFERROR(VLOOKUP(通常分様式!AC62,―!$K$2:$L$3,2,FALSE),0)</f>
        <v>0</v>
      </c>
      <c r="AC56">
        <f>IFERROR(VLOOKUP(通常分様式!AD62,―!$M$2:$N$3,2,FALSE),0)</f>
        <v>0</v>
      </c>
      <c r="AD56">
        <f>IFERROR(VLOOKUP(通常分様式!AE62,―!$O$2:$P$3,2,FALSE),0)</f>
        <v>0</v>
      </c>
      <c r="AE56">
        <v>1</v>
      </c>
      <c r="AF56">
        <f>IFERROR(VLOOKUP(通常分様式!AF62,―!$X$2:$Y$30,2,FALSE),0)</f>
        <v>0</v>
      </c>
      <c r="AG56">
        <f>IFERROR(VLOOKUP(通常分様式!AG62,―!$X$2:$Y$30,2,FALSE),0)</f>
        <v>0</v>
      </c>
      <c r="AL56">
        <f>IFERROR(VLOOKUP(通常分様式!AL62,―!$AA$2:$AB$11,2,FALSE),0)</f>
        <v>0</v>
      </c>
      <c r="AM56">
        <f t="shared" si="0"/>
        <v>0</v>
      </c>
      <c r="AN56" s="508">
        <f t="shared" si="1"/>
        <v>0</v>
      </c>
      <c r="AO56" s="508">
        <f t="shared" si="2"/>
        <v>0</v>
      </c>
      <c r="AP56" s="508">
        <f t="shared" si="3"/>
        <v>0</v>
      </c>
      <c r="AQ56" s="508">
        <f t="shared" si="4"/>
        <v>0</v>
      </c>
      <c r="AR56" s="510">
        <f t="shared" si="5"/>
        <v>0</v>
      </c>
      <c r="AS56" s="510">
        <f t="shared" si="6"/>
        <v>0</v>
      </c>
      <c r="AT56" s="508">
        <f t="shared" si="7"/>
        <v>0</v>
      </c>
      <c r="AU56" s="508" t="str">
        <f t="shared" si="8"/>
        <v>交付金の区分_○_×</v>
      </c>
      <c r="AV56" s="508" t="str">
        <f t="shared" si="9"/>
        <v>交付金の区分_×</v>
      </c>
      <c r="AW56" t="str">
        <f>IF(通常分様式!E62="","",IF(PRODUCT(D56:AL56)=0,"error",""))</f>
        <v/>
      </c>
      <c r="AX56">
        <f>IF(通常分様式!H62="妊娠出産子育て支援交付金",1,0)</f>
        <v>0</v>
      </c>
    </row>
    <row r="57" spans="1:50">
      <c r="A57">
        <v>63</v>
      </c>
      <c r="C57">
        <v>33</v>
      </c>
      <c r="D57">
        <f>IFERROR(VLOOKUP(通常分様式!D63,―!$AJ$2:$AK$2,2,FALSE),0)</f>
        <v>0</v>
      </c>
      <c r="E57">
        <f>IFERROR(VLOOKUP(通常分様式!E63,―!$A$2:$B$3,2,FALSE),0)</f>
        <v>0</v>
      </c>
      <c r="F57">
        <f>IFERROR(VLOOKUP(通常分様式!F63,―!$AD$2:$AE$3,2,FALSE),0)</f>
        <v>0</v>
      </c>
      <c r="G57">
        <f>IFERROR(VLOOKUP(通常分様式!G63,―!$AD$5:$AE$6,2,FALSE),0)</f>
        <v>0</v>
      </c>
      <c r="J57">
        <f>IFERROR(VLOOKUP(通常分様式!J63,―!$AF$14:$AG$15,2,FALSE),0)</f>
        <v>0</v>
      </c>
      <c r="K57">
        <f>IFERROR(VLOOKUP(通常分様式!K63,―!$AF$14:$AG$15,2,FALSE),0)</f>
        <v>0</v>
      </c>
      <c r="L57">
        <f>IFERROR(VLOOKUP(通常分様式!L63,―!$C$2:$D$2,2,FALSE),0)</f>
        <v>0</v>
      </c>
      <c r="M57">
        <f>IFERROR(VLOOKUP(通常分様式!M63,―!$E$2:$F$6,2,FALSE),0)</f>
        <v>0</v>
      </c>
      <c r="N57">
        <f>IFERROR(VLOOKUP(通常分様式!N63,―!$G$2:$H$2,2,FALSE),0)</f>
        <v>0</v>
      </c>
      <c r="O57">
        <f>IFERROR(VLOOKUP(通常分様式!O63,―!$AH$2:$AI$12,2,FALSE),0)</f>
        <v>0</v>
      </c>
      <c r="AA57">
        <f>IFERROR(VLOOKUP(通常分様式!AB63,―!$I$2:$J$3,2,FALSE),0)</f>
        <v>0</v>
      </c>
      <c r="AB57">
        <f>IFERROR(VLOOKUP(通常分様式!AC63,―!$K$2:$L$3,2,FALSE),0)</f>
        <v>0</v>
      </c>
      <c r="AC57">
        <f>IFERROR(VLOOKUP(通常分様式!AD63,―!$M$2:$N$3,2,FALSE),0)</f>
        <v>0</v>
      </c>
      <c r="AD57">
        <f>IFERROR(VLOOKUP(通常分様式!AE63,―!$O$2:$P$3,2,FALSE),0)</f>
        <v>0</v>
      </c>
      <c r="AE57">
        <v>1</v>
      </c>
      <c r="AF57">
        <f>IFERROR(VLOOKUP(通常分様式!AF63,―!$X$2:$Y$30,2,FALSE),0)</f>
        <v>0</v>
      </c>
      <c r="AG57">
        <f>IFERROR(VLOOKUP(通常分様式!AG63,―!$X$2:$Y$30,2,FALSE),0)</f>
        <v>0</v>
      </c>
      <c r="AL57">
        <f>IFERROR(VLOOKUP(通常分様式!AL63,―!$AA$2:$AB$11,2,FALSE),0)</f>
        <v>0</v>
      </c>
      <c r="AM57">
        <f t="shared" si="0"/>
        <v>0</v>
      </c>
      <c r="AN57" s="508">
        <f t="shared" si="1"/>
        <v>0</v>
      </c>
      <c r="AO57" s="508">
        <f t="shared" si="2"/>
        <v>0</v>
      </c>
      <c r="AP57" s="508">
        <f t="shared" si="3"/>
        <v>0</v>
      </c>
      <c r="AQ57" s="508">
        <f t="shared" si="4"/>
        <v>0</v>
      </c>
      <c r="AR57" s="510">
        <f t="shared" si="5"/>
        <v>0</v>
      </c>
      <c r="AS57" s="510">
        <f t="shared" si="6"/>
        <v>0</v>
      </c>
      <c r="AT57" s="508">
        <f t="shared" si="7"/>
        <v>0</v>
      </c>
      <c r="AU57" s="508" t="str">
        <f t="shared" si="8"/>
        <v>交付金の区分_○_×</v>
      </c>
      <c r="AV57" s="508" t="str">
        <f t="shared" si="9"/>
        <v>交付金の区分_×</v>
      </c>
      <c r="AW57" t="str">
        <f>IF(通常分様式!E63="","",IF(PRODUCT(D57:AL57)=0,"error",""))</f>
        <v/>
      </c>
      <c r="AX57">
        <f>IF(通常分様式!H63="妊娠出産子育て支援交付金",1,0)</f>
        <v>0</v>
      </c>
    </row>
    <row r="58" spans="1:50">
      <c r="A58">
        <v>64</v>
      </c>
      <c r="C58">
        <v>34</v>
      </c>
      <c r="D58">
        <f>IFERROR(VLOOKUP(通常分様式!D64,―!$AJ$2:$AK$2,2,FALSE),0)</f>
        <v>0</v>
      </c>
      <c r="E58">
        <f>IFERROR(VLOOKUP(通常分様式!E64,―!$A$2:$B$3,2,FALSE),0)</f>
        <v>0</v>
      </c>
      <c r="F58">
        <f>IFERROR(VLOOKUP(通常分様式!F64,―!$AD$2:$AE$3,2,FALSE),0)</f>
        <v>0</v>
      </c>
      <c r="G58">
        <f>IFERROR(VLOOKUP(通常分様式!G64,―!$AD$5:$AE$6,2,FALSE),0)</f>
        <v>0</v>
      </c>
      <c r="J58">
        <f>IFERROR(VLOOKUP(通常分様式!J64,―!$AF$14:$AG$15,2,FALSE),0)</f>
        <v>0</v>
      </c>
      <c r="K58">
        <f>IFERROR(VLOOKUP(通常分様式!K64,―!$AF$14:$AG$15,2,FALSE),0)</f>
        <v>0</v>
      </c>
      <c r="L58">
        <f>IFERROR(VLOOKUP(通常分様式!L64,―!$C$2:$D$2,2,FALSE),0)</f>
        <v>0</v>
      </c>
      <c r="M58">
        <f>IFERROR(VLOOKUP(通常分様式!M64,―!$E$2:$F$6,2,FALSE),0)</f>
        <v>0</v>
      </c>
      <c r="N58">
        <f>IFERROR(VLOOKUP(通常分様式!N64,―!$G$2:$H$2,2,FALSE),0)</f>
        <v>0</v>
      </c>
      <c r="O58">
        <f>IFERROR(VLOOKUP(通常分様式!O64,―!$AH$2:$AI$12,2,FALSE),0)</f>
        <v>0</v>
      </c>
      <c r="AA58">
        <f>IFERROR(VLOOKUP(通常分様式!AB64,―!$I$2:$J$3,2,FALSE),0)</f>
        <v>0</v>
      </c>
      <c r="AB58">
        <f>IFERROR(VLOOKUP(通常分様式!AC64,―!$K$2:$L$3,2,FALSE),0)</f>
        <v>0</v>
      </c>
      <c r="AC58">
        <f>IFERROR(VLOOKUP(通常分様式!AD64,―!$M$2:$N$3,2,FALSE),0)</f>
        <v>0</v>
      </c>
      <c r="AD58">
        <f>IFERROR(VLOOKUP(通常分様式!AE64,―!$O$2:$P$3,2,FALSE),0)</f>
        <v>0</v>
      </c>
      <c r="AE58">
        <v>1</v>
      </c>
      <c r="AF58">
        <f>IFERROR(VLOOKUP(通常分様式!AF64,―!$X$2:$Y$30,2,FALSE),0)</f>
        <v>0</v>
      </c>
      <c r="AG58">
        <f>IFERROR(VLOOKUP(通常分様式!AG64,―!$X$2:$Y$30,2,FALSE),0)</f>
        <v>0</v>
      </c>
      <c r="AL58">
        <f>IFERROR(VLOOKUP(通常分様式!AL64,―!$AA$2:$AB$11,2,FALSE),0)</f>
        <v>0</v>
      </c>
      <c r="AM58">
        <f t="shared" si="0"/>
        <v>0</v>
      </c>
      <c r="AN58" s="508">
        <f t="shared" si="1"/>
        <v>0</v>
      </c>
      <c r="AO58" s="508">
        <f t="shared" si="2"/>
        <v>0</v>
      </c>
      <c r="AP58" s="508">
        <f t="shared" si="3"/>
        <v>0</v>
      </c>
      <c r="AQ58" s="508">
        <f t="shared" si="4"/>
        <v>0</v>
      </c>
      <c r="AR58" s="510">
        <f t="shared" si="5"/>
        <v>0</v>
      </c>
      <c r="AS58" s="510">
        <f t="shared" si="6"/>
        <v>0</v>
      </c>
      <c r="AT58" s="508">
        <f t="shared" si="7"/>
        <v>0</v>
      </c>
      <c r="AU58" s="508" t="str">
        <f t="shared" si="8"/>
        <v>交付金の区分_○_×</v>
      </c>
      <c r="AV58" s="508" t="str">
        <f t="shared" si="9"/>
        <v>交付金の区分_×</v>
      </c>
      <c r="AW58" t="str">
        <f>IF(通常分様式!E64="","",IF(PRODUCT(D58:AL58)=0,"error",""))</f>
        <v/>
      </c>
      <c r="AX58">
        <f>IF(通常分様式!H64="妊娠出産子育て支援交付金",1,0)</f>
        <v>0</v>
      </c>
    </row>
    <row r="59" spans="1:50">
      <c r="A59">
        <v>65</v>
      </c>
      <c r="C59">
        <v>35</v>
      </c>
      <c r="D59">
        <f>IFERROR(VLOOKUP(通常分様式!D65,―!$AJ$2:$AK$2,2,FALSE),0)</f>
        <v>0</v>
      </c>
      <c r="E59">
        <f>IFERROR(VLOOKUP(通常分様式!E65,―!$A$2:$B$3,2,FALSE),0)</f>
        <v>0</v>
      </c>
      <c r="F59">
        <f>IFERROR(VLOOKUP(通常分様式!F65,―!$AD$2:$AE$3,2,FALSE),0)</f>
        <v>0</v>
      </c>
      <c r="G59">
        <f>IFERROR(VLOOKUP(通常分様式!G65,―!$AD$5:$AE$6,2,FALSE),0)</f>
        <v>0</v>
      </c>
      <c r="J59">
        <f>IFERROR(VLOOKUP(通常分様式!J65,―!$AF$14:$AG$15,2,FALSE),0)</f>
        <v>0</v>
      </c>
      <c r="K59">
        <f>IFERROR(VLOOKUP(通常分様式!K65,―!$AF$14:$AG$15,2,FALSE),0)</f>
        <v>0</v>
      </c>
      <c r="L59">
        <f>IFERROR(VLOOKUP(通常分様式!L65,―!$C$2:$D$2,2,FALSE),0)</f>
        <v>0</v>
      </c>
      <c r="M59">
        <f>IFERROR(VLOOKUP(通常分様式!M65,―!$E$2:$F$6,2,FALSE),0)</f>
        <v>0</v>
      </c>
      <c r="N59">
        <f>IFERROR(VLOOKUP(通常分様式!N65,―!$G$2:$H$2,2,FALSE),0)</f>
        <v>0</v>
      </c>
      <c r="O59">
        <f>IFERROR(VLOOKUP(通常分様式!O65,―!$AH$2:$AI$12,2,FALSE),0)</f>
        <v>0</v>
      </c>
      <c r="AA59">
        <f>IFERROR(VLOOKUP(通常分様式!AB65,―!$I$2:$J$3,2,FALSE),0)</f>
        <v>0</v>
      </c>
      <c r="AB59">
        <f>IFERROR(VLOOKUP(通常分様式!AC65,―!$K$2:$L$3,2,FALSE),0)</f>
        <v>0</v>
      </c>
      <c r="AC59">
        <f>IFERROR(VLOOKUP(通常分様式!AD65,―!$M$2:$N$3,2,FALSE),0)</f>
        <v>0</v>
      </c>
      <c r="AD59">
        <f>IFERROR(VLOOKUP(通常分様式!AE65,―!$O$2:$P$3,2,FALSE),0)</f>
        <v>0</v>
      </c>
      <c r="AE59">
        <v>1</v>
      </c>
      <c r="AF59">
        <f>IFERROR(VLOOKUP(通常分様式!AF65,―!$X$2:$Y$30,2,FALSE),0)</f>
        <v>0</v>
      </c>
      <c r="AG59">
        <f>IFERROR(VLOOKUP(通常分様式!AG65,―!$X$2:$Y$30,2,FALSE),0)</f>
        <v>0</v>
      </c>
      <c r="AL59">
        <f>IFERROR(VLOOKUP(通常分様式!AL65,―!$AA$2:$AB$11,2,FALSE),0)</f>
        <v>0</v>
      </c>
      <c r="AM59">
        <f t="shared" si="0"/>
        <v>0</v>
      </c>
      <c r="AN59" s="508">
        <f t="shared" si="1"/>
        <v>0</v>
      </c>
      <c r="AO59" s="508">
        <f t="shared" si="2"/>
        <v>0</v>
      </c>
      <c r="AP59" s="508">
        <f t="shared" si="3"/>
        <v>0</v>
      </c>
      <c r="AQ59" s="508">
        <f t="shared" si="4"/>
        <v>0</v>
      </c>
      <c r="AR59" s="510">
        <f t="shared" si="5"/>
        <v>0</v>
      </c>
      <c r="AS59" s="510">
        <f t="shared" si="6"/>
        <v>0</v>
      </c>
      <c r="AT59" s="508">
        <f t="shared" si="7"/>
        <v>0</v>
      </c>
      <c r="AU59" s="508" t="str">
        <f t="shared" si="8"/>
        <v>交付金の区分_○_×</v>
      </c>
      <c r="AV59" s="508" t="str">
        <f t="shared" si="9"/>
        <v>交付金の区分_×</v>
      </c>
      <c r="AW59" t="str">
        <f>IF(通常分様式!E65="","",IF(PRODUCT(D59:AL59)=0,"error",""))</f>
        <v/>
      </c>
      <c r="AX59">
        <f>IF(通常分様式!H65="妊娠出産子育て支援交付金",1,0)</f>
        <v>0</v>
      </c>
    </row>
    <row r="60" spans="1:50">
      <c r="A60">
        <v>66</v>
      </c>
      <c r="C60">
        <v>36</v>
      </c>
      <c r="D60">
        <f>IFERROR(VLOOKUP(通常分様式!D66,―!$AJ$2:$AK$2,2,FALSE),0)</f>
        <v>0</v>
      </c>
      <c r="E60">
        <f>IFERROR(VLOOKUP(通常分様式!E66,―!$A$2:$B$3,2,FALSE),0)</f>
        <v>0</v>
      </c>
      <c r="F60">
        <f>IFERROR(VLOOKUP(通常分様式!F66,―!$AD$2:$AE$3,2,FALSE),0)</f>
        <v>0</v>
      </c>
      <c r="G60">
        <f>IFERROR(VLOOKUP(通常分様式!G66,―!$AD$5:$AE$6,2,FALSE),0)</f>
        <v>0</v>
      </c>
      <c r="J60">
        <f>IFERROR(VLOOKUP(通常分様式!J66,―!$AF$14:$AG$15,2,FALSE),0)</f>
        <v>0</v>
      </c>
      <c r="K60">
        <f>IFERROR(VLOOKUP(通常分様式!K66,―!$AF$14:$AG$15,2,FALSE),0)</f>
        <v>0</v>
      </c>
      <c r="L60">
        <f>IFERROR(VLOOKUP(通常分様式!L66,―!$C$2:$D$2,2,FALSE),0)</f>
        <v>0</v>
      </c>
      <c r="M60">
        <f>IFERROR(VLOOKUP(通常分様式!M66,―!$E$2:$F$6,2,FALSE),0)</f>
        <v>0</v>
      </c>
      <c r="N60">
        <f>IFERROR(VLOOKUP(通常分様式!N66,―!$G$2:$H$2,2,FALSE),0)</f>
        <v>0</v>
      </c>
      <c r="O60">
        <f>IFERROR(VLOOKUP(通常分様式!O66,―!$AH$2:$AI$12,2,FALSE),0)</f>
        <v>0</v>
      </c>
      <c r="AA60">
        <f>IFERROR(VLOOKUP(通常分様式!AB66,―!$I$2:$J$3,2,FALSE),0)</f>
        <v>0</v>
      </c>
      <c r="AB60">
        <f>IFERROR(VLOOKUP(通常分様式!AC66,―!$K$2:$L$3,2,FALSE),0)</f>
        <v>0</v>
      </c>
      <c r="AC60">
        <f>IFERROR(VLOOKUP(通常分様式!AD66,―!$M$2:$N$3,2,FALSE),0)</f>
        <v>0</v>
      </c>
      <c r="AD60">
        <f>IFERROR(VLOOKUP(通常分様式!AE66,―!$O$2:$P$3,2,FALSE),0)</f>
        <v>0</v>
      </c>
      <c r="AE60">
        <v>1</v>
      </c>
      <c r="AF60">
        <f>IFERROR(VLOOKUP(通常分様式!AF66,―!$X$2:$Y$30,2,FALSE),0)</f>
        <v>0</v>
      </c>
      <c r="AG60">
        <f>IFERROR(VLOOKUP(通常分様式!AG66,―!$X$2:$Y$30,2,FALSE),0)</f>
        <v>0</v>
      </c>
      <c r="AL60">
        <f>IFERROR(VLOOKUP(通常分様式!AL66,―!$AA$2:$AB$11,2,FALSE),0)</f>
        <v>0</v>
      </c>
      <c r="AM60">
        <f t="shared" si="0"/>
        <v>0</v>
      </c>
      <c r="AN60" s="508">
        <f t="shared" si="1"/>
        <v>0</v>
      </c>
      <c r="AO60" s="508">
        <f t="shared" si="2"/>
        <v>0</v>
      </c>
      <c r="AP60" s="508">
        <f t="shared" si="3"/>
        <v>0</v>
      </c>
      <c r="AQ60" s="508">
        <f t="shared" si="4"/>
        <v>0</v>
      </c>
      <c r="AR60" s="510">
        <f t="shared" si="5"/>
        <v>0</v>
      </c>
      <c r="AS60" s="510">
        <f t="shared" si="6"/>
        <v>0</v>
      </c>
      <c r="AT60" s="508">
        <f t="shared" si="7"/>
        <v>0</v>
      </c>
      <c r="AU60" s="508" t="str">
        <f t="shared" si="8"/>
        <v>交付金の区分_○_×</v>
      </c>
      <c r="AV60" s="508" t="str">
        <f t="shared" si="9"/>
        <v>交付金の区分_×</v>
      </c>
      <c r="AW60" t="str">
        <f>IF(通常分様式!E66="","",IF(PRODUCT(D60:AL60)=0,"error",""))</f>
        <v/>
      </c>
      <c r="AX60">
        <f>IF(通常分様式!H66="妊娠出産子育て支援交付金",1,0)</f>
        <v>0</v>
      </c>
    </row>
    <row r="61" spans="1:50">
      <c r="A61">
        <v>67</v>
      </c>
      <c r="C61">
        <v>37</v>
      </c>
      <c r="D61">
        <f>IFERROR(VLOOKUP(通常分様式!D67,―!$AJ$2:$AK$2,2,FALSE),0)</f>
        <v>0</v>
      </c>
      <c r="E61">
        <f>IFERROR(VLOOKUP(通常分様式!E67,―!$A$2:$B$3,2,FALSE),0)</f>
        <v>0</v>
      </c>
      <c r="F61">
        <f>IFERROR(VLOOKUP(通常分様式!F67,―!$AD$2:$AE$3,2,FALSE),0)</f>
        <v>0</v>
      </c>
      <c r="G61">
        <f>IFERROR(VLOOKUP(通常分様式!G67,―!$AD$5:$AE$6,2,FALSE),0)</f>
        <v>0</v>
      </c>
      <c r="J61">
        <f>IFERROR(VLOOKUP(通常分様式!J67,―!$AF$14:$AG$15,2,FALSE),0)</f>
        <v>0</v>
      </c>
      <c r="K61">
        <f>IFERROR(VLOOKUP(通常分様式!K67,―!$AF$14:$AG$15,2,FALSE),0)</f>
        <v>0</v>
      </c>
      <c r="L61">
        <f>IFERROR(VLOOKUP(通常分様式!L67,―!$C$2:$D$2,2,FALSE),0)</f>
        <v>0</v>
      </c>
      <c r="M61">
        <f>IFERROR(VLOOKUP(通常分様式!M67,―!$E$2:$F$6,2,FALSE),0)</f>
        <v>0</v>
      </c>
      <c r="N61">
        <f>IFERROR(VLOOKUP(通常分様式!N67,―!$G$2:$H$2,2,FALSE),0)</f>
        <v>0</v>
      </c>
      <c r="O61">
        <f>IFERROR(VLOOKUP(通常分様式!O67,―!$AH$2:$AI$12,2,FALSE),0)</f>
        <v>0</v>
      </c>
      <c r="AA61">
        <f>IFERROR(VLOOKUP(通常分様式!AB67,―!$I$2:$J$3,2,FALSE),0)</f>
        <v>0</v>
      </c>
      <c r="AB61">
        <f>IFERROR(VLOOKUP(通常分様式!AC67,―!$K$2:$L$3,2,FALSE),0)</f>
        <v>0</v>
      </c>
      <c r="AC61">
        <f>IFERROR(VLOOKUP(通常分様式!AD67,―!$M$2:$N$3,2,FALSE),0)</f>
        <v>0</v>
      </c>
      <c r="AD61">
        <f>IFERROR(VLOOKUP(通常分様式!AE67,―!$O$2:$P$3,2,FALSE),0)</f>
        <v>0</v>
      </c>
      <c r="AE61">
        <v>1</v>
      </c>
      <c r="AF61">
        <f>IFERROR(VLOOKUP(通常分様式!AF67,―!$X$2:$Y$30,2,FALSE),0)</f>
        <v>0</v>
      </c>
      <c r="AG61">
        <f>IFERROR(VLOOKUP(通常分様式!AG67,―!$X$2:$Y$30,2,FALSE),0)</f>
        <v>0</v>
      </c>
      <c r="AL61">
        <f>IFERROR(VLOOKUP(通常分様式!AL67,―!$AA$2:$AB$11,2,FALSE),0)</f>
        <v>0</v>
      </c>
      <c r="AM61">
        <f t="shared" si="0"/>
        <v>0</v>
      </c>
      <c r="AN61" s="508">
        <f t="shared" si="1"/>
        <v>0</v>
      </c>
      <c r="AO61" s="508">
        <f t="shared" si="2"/>
        <v>0</v>
      </c>
      <c r="AP61" s="508">
        <f t="shared" si="3"/>
        <v>0</v>
      </c>
      <c r="AQ61" s="508">
        <f t="shared" si="4"/>
        <v>0</v>
      </c>
      <c r="AR61" s="510">
        <f t="shared" si="5"/>
        <v>0</v>
      </c>
      <c r="AS61" s="510">
        <f t="shared" si="6"/>
        <v>0</v>
      </c>
      <c r="AT61" s="508">
        <f t="shared" si="7"/>
        <v>0</v>
      </c>
      <c r="AU61" s="508" t="str">
        <f t="shared" si="8"/>
        <v>交付金の区分_○_×</v>
      </c>
      <c r="AV61" s="508" t="str">
        <f t="shared" si="9"/>
        <v>交付金の区分_×</v>
      </c>
      <c r="AW61" t="str">
        <f>IF(通常分様式!E67="","",IF(PRODUCT(D61:AL61)=0,"error",""))</f>
        <v/>
      </c>
      <c r="AX61">
        <f>IF(通常分様式!H67="妊娠出産子育て支援交付金",1,0)</f>
        <v>0</v>
      </c>
    </row>
    <row r="62" spans="1:50">
      <c r="A62">
        <v>68</v>
      </c>
      <c r="C62">
        <v>38</v>
      </c>
      <c r="D62">
        <f>IFERROR(VLOOKUP(通常分様式!D68,―!$AJ$2:$AK$2,2,FALSE),0)</f>
        <v>0</v>
      </c>
      <c r="E62">
        <f>IFERROR(VLOOKUP(通常分様式!E68,―!$A$2:$B$3,2,FALSE),0)</f>
        <v>0</v>
      </c>
      <c r="F62">
        <f>IFERROR(VLOOKUP(通常分様式!F68,―!$AD$2:$AE$3,2,FALSE),0)</f>
        <v>0</v>
      </c>
      <c r="G62">
        <f>IFERROR(VLOOKUP(通常分様式!G68,―!$AD$5:$AE$6,2,FALSE),0)</f>
        <v>0</v>
      </c>
      <c r="J62">
        <f>IFERROR(VLOOKUP(通常分様式!J68,―!$AF$14:$AG$15,2,FALSE),0)</f>
        <v>0</v>
      </c>
      <c r="K62">
        <f>IFERROR(VLOOKUP(通常分様式!K68,―!$AF$14:$AG$15,2,FALSE),0)</f>
        <v>0</v>
      </c>
      <c r="L62">
        <f>IFERROR(VLOOKUP(通常分様式!L68,―!$C$2:$D$2,2,FALSE),0)</f>
        <v>0</v>
      </c>
      <c r="M62">
        <f>IFERROR(VLOOKUP(通常分様式!M68,―!$E$2:$F$6,2,FALSE),0)</f>
        <v>0</v>
      </c>
      <c r="N62">
        <f>IFERROR(VLOOKUP(通常分様式!N68,―!$G$2:$H$2,2,FALSE),0)</f>
        <v>0</v>
      </c>
      <c r="O62">
        <f>IFERROR(VLOOKUP(通常分様式!O68,―!$AH$2:$AI$12,2,FALSE),0)</f>
        <v>0</v>
      </c>
      <c r="AA62">
        <f>IFERROR(VLOOKUP(通常分様式!AB68,―!$I$2:$J$3,2,FALSE),0)</f>
        <v>0</v>
      </c>
      <c r="AB62">
        <f>IFERROR(VLOOKUP(通常分様式!AC68,―!$K$2:$L$3,2,FALSE),0)</f>
        <v>0</v>
      </c>
      <c r="AC62">
        <f>IFERROR(VLOOKUP(通常分様式!AD68,―!$M$2:$N$3,2,FALSE),0)</f>
        <v>0</v>
      </c>
      <c r="AD62">
        <f>IFERROR(VLOOKUP(通常分様式!AE68,―!$O$2:$P$3,2,FALSE),0)</f>
        <v>0</v>
      </c>
      <c r="AE62">
        <v>1</v>
      </c>
      <c r="AF62">
        <f>IFERROR(VLOOKUP(通常分様式!AF68,―!$X$2:$Y$30,2,FALSE),0)</f>
        <v>0</v>
      </c>
      <c r="AG62">
        <f>IFERROR(VLOOKUP(通常分様式!AG68,―!$X$2:$Y$30,2,FALSE),0)</f>
        <v>0</v>
      </c>
      <c r="AL62">
        <f>IFERROR(VLOOKUP(通常分様式!AL68,―!$AA$2:$AB$11,2,FALSE),0)</f>
        <v>0</v>
      </c>
      <c r="AM62">
        <f t="shared" si="0"/>
        <v>0</v>
      </c>
      <c r="AN62" s="508">
        <f t="shared" si="1"/>
        <v>0</v>
      </c>
      <c r="AO62" s="508">
        <f t="shared" si="2"/>
        <v>0</v>
      </c>
      <c r="AP62" s="508">
        <f t="shared" si="3"/>
        <v>0</v>
      </c>
      <c r="AQ62" s="508">
        <f t="shared" si="4"/>
        <v>0</v>
      </c>
      <c r="AR62" s="510">
        <f t="shared" si="5"/>
        <v>0</v>
      </c>
      <c r="AS62" s="510">
        <f t="shared" si="6"/>
        <v>0</v>
      </c>
      <c r="AT62" s="508">
        <f t="shared" si="7"/>
        <v>0</v>
      </c>
      <c r="AU62" s="508" t="str">
        <f t="shared" si="8"/>
        <v>交付金の区分_○_×</v>
      </c>
      <c r="AV62" s="508" t="str">
        <f t="shared" si="9"/>
        <v>交付金の区分_×</v>
      </c>
      <c r="AW62" t="str">
        <f>IF(通常分様式!E68="","",IF(PRODUCT(D62:AL62)=0,"error",""))</f>
        <v/>
      </c>
      <c r="AX62">
        <f>IF(通常分様式!H68="妊娠出産子育て支援交付金",1,0)</f>
        <v>0</v>
      </c>
    </row>
    <row r="63" spans="1:50">
      <c r="A63">
        <v>69</v>
      </c>
      <c r="C63">
        <v>39</v>
      </c>
      <c r="D63">
        <f>IFERROR(VLOOKUP(通常分様式!D69,―!$AJ$2:$AK$2,2,FALSE),0)</f>
        <v>0</v>
      </c>
      <c r="E63">
        <f>IFERROR(VLOOKUP(通常分様式!E69,―!$A$2:$B$3,2,FALSE),0)</f>
        <v>0</v>
      </c>
      <c r="F63">
        <f>IFERROR(VLOOKUP(通常分様式!F69,―!$AD$2:$AE$3,2,FALSE),0)</f>
        <v>0</v>
      </c>
      <c r="G63">
        <f>IFERROR(VLOOKUP(通常分様式!G69,―!$AD$5:$AE$6,2,FALSE),0)</f>
        <v>0</v>
      </c>
      <c r="J63">
        <f>IFERROR(VLOOKUP(通常分様式!J69,―!$AF$14:$AG$15,2,FALSE),0)</f>
        <v>0</v>
      </c>
      <c r="K63">
        <f>IFERROR(VLOOKUP(通常分様式!K69,―!$AF$14:$AG$15,2,FALSE),0)</f>
        <v>0</v>
      </c>
      <c r="L63">
        <f>IFERROR(VLOOKUP(通常分様式!L69,―!$C$2:$D$2,2,FALSE),0)</f>
        <v>0</v>
      </c>
      <c r="M63">
        <f>IFERROR(VLOOKUP(通常分様式!M69,―!$E$2:$F$6,2,FALSE),0)</f>
        <v>0</v>
      </c>
      <c r="N63">
        <f>IFERROR(VLOOKUP(通常分様式!N69,―!$G$2:$H$2,2,FALSE),0)</f>
        <v>0</v>
      </c>
      <c r="O63">
        <f>IFERROR(VLOOKUP(通常分様式!O69,―!$AH$2:$AI$12,2,FALSE),0)</f>
        <v>0</v>
      </c>
      <c r="AA63">
        <f>IFERROR(VLOOKUP(通常分様式!AB69,―!$I$2:$J$3,2,FALSE),0)</f>
        <v>0</v>
      </c>
      <c r="AB63">
        <f>IFERROR(VLOOKUP(通常分様式!AC69,―!$K$2:$L$3,2,FALSE),0)</f>
        <v>0</v>
      </c>
      <c r="AC63">
        <f>IFERROR(VLOOKUP(通常分様式!AD69,―!$M$2:$N$3,2,FALSE),0)</f>
        <v>0</v>
      </c>
      <c r="AD63">
        <f>IFERROR(VLOOKUP(通常分様式!AE69,―!$O$2:$P$3,2,FALSE),0)</f>
        <v>0</v>
      </c>
      <c r="AE63">
        <v>1</v>
      </c>
      <c r="AF63">
        <f>IFERROR(VLOOKUP(通常分様式!AF69,―!$X$2:$Y$30,2,FALSE),0)</f>
        <v>0</v>
      </c>
      <c r="AG63">
        <f>IFERROR(VLOOKUP(通常分様式!AG69,―!$X$2:$Y$30,2,FALSE),0)</f>
        <v>0</v>
      </c>
      <c r="AL63">
        <f>IFERROR(VLOOKUP(通常分様式!AL69,―!$AA$2:$AB$11,2,FALSE),0)</f>
        <v>0</v>
      </c>
      <c r="AM63">
        <f t="shared" si="0"/>
        <v>0</v>
      </c>
      <c r="AN63" s="508">
        <f t="shared" si="1"/>
        <v>0</v>
      </c>
      <c r="AO63" s="508">
        <f t="shared" si="2"/>
        <v>0</v>
      </c>
      <c r="AP63" s="508">
        <f t="shared" si="3"/>
        <v>0</v>
      </c>
      <c r="AQ63" s="508">
        <f t="shared" si="4"/>
        <v>0</v>
      </c>
      <c r="AR63" s="510">
        <f t="shared" si="5"/>
        <v>0</v>
      </c>
      <c r="AS63" s="510">
        <f t="shared" si="6"/>
        <v>0</v>
      </c>
      <c r="AT63" s="508">
        <f t="shared" si="7"/>
        <v>0</v>
      </c>
      <c r="AU63" s="508" t="str">
        <f t="shared" si="8"/>
        <v>交付金の区分_○_×</v>
      </c>
      <c r="AV63" s="508" t="str">
        <f t="shared" si="9"/>
        <v>交付金の区分_×</v>
      </c>
      <c r="AW63" t="str">
        <f>IF(通常分様式!E69="","",IF(PRODUCT(D63:AL63)=0,"error",""))</f>
        <v/>
      </c>
      <c r="AX63">
        <f>IF(通常分様式!H69="妊娠出産子育て支援交付金",1,0)</f>
        <v>0</v>
      </c>
    </row>
    <row r="64" spans="1:50">
      <c r="A64">
        <v>70</v>
      </c>
      <c r="C64">
        <v>40</v>
      </c>
      <c r="D64">
        <f>IFERROR(VLOOKUP(通常分様式!D70,―!$AJ$2:$AK$2,2,FALSE),0)</f>
        <v>0</v>
      </c>
      <c r="E64">
        <f>IFERROR(VLOOKUP(通常分様式!E70,―!$A$2:$B$3,2,FALSE),0)</f>
        <v>0</v>
      </c>
      <c r="F64">
        <f>IFERROR(VLOOKUP(通常分様式!F70,―!$AD$2:$AE$3,2,FALSE),0)</f>
        <v>0</v>
      </c>
      <c r="G64">
        <f>IFERROR(VLOOKUP(通常分様式!G70,―!$AD$5:$AE$6,2,FALSE),0)</f>
        <v>0</v>
      </c>
      <c r="J64">
        <f>IFERROR(VLOOKUP(通常分様式!J70,―!$AF$14:$AG$15,2,FALSE),0)</f>
        <v>0</v>
      </c>
      <c r="K64">
        <f>IFERROR(VLOOKUP(通常分様式!K70,―!$AF$14:$AG$15,2,FALSE),0)</f>
        <v>0</v>
      </c>
      <c r="L64">
        <f>IFERROR(VLOOKUP(通常分様式!L70,―!$C$2:$D$2,2,FALSE),0)</f>
        <v>0</v>
      </c>
      <c r="M64">
        <f>IFERROR(VLOOKUP(通常分様式!M70,―!$E$2:$F$6,2,FALSE),0)</f>
        <v>0</v>
      </c>
      <c r="N64">
        <f>IFERROR(VLOOKUP(通常分様式!N70,―!$G$2:$H$2,2,FALSE),0)</f>
        <v>0</v>
      </c>
      <c r="O64">
        <f>IFERROR(VLOOKUP(通常分様式!O70,―!$AH$2:$AI$12,2,FALSE),0)</f>
        <v>0</v>
      </c>
      <c r="AA64">
        <f>IFERROR(VLOOKUP(通常分様式!AB70,―!$I$2:$J$3,2,FALSE),0)</f>
        <v>0</v>
      </c>
      <c r="AB64">
        <f>IFERROR(VLOOKUP(通常分様式!AC70,―!$K$2:$L$3,2,FALSE),0)</f>
        <v>0</v>
      </c>
      <c r="AC64">
        <f>IFERROR(VLOOKUP(通常分様式!AD70,―!$M$2:$N$3,2,FALSE),0)</f>
        <v>0</v>
      </c>
      <c r="AD64">
        <f>IFERROR(VLOOKUP(通常分様式!AE70,―!$O$2:$P$3,2,FALSE),0)</f>
        <v>0</v>
      </c>
      <c r="AE64">
        <v>1</v>
      </c>
      <c r="AF64">
        <f>IFERROR(VLOOKUP(通常分様式!AF70,―!$X$2:$Y$30,2,FALSE),0)</f>
        <v>0</v>
      </c>
      <c r="AG64">
        <f>IFERROR(VLOOKUP(通常分様式!AG70,―!$X$2:$Y$30,2,FALSE),0)</f>
        <v>0</v>
      </c>
      <c r="AL64">
        <f>IFERROR(VLOOKUP(通常分様式!AL70,―!$AA$2:$AB$11,2,FALSE),0)</f>
        <v>0</v>
      </c>
      <c r="AM64">
        <f t="shared" si="0"/>
        <v>0</v>
      </c>
      <c r="AN64" s="508">
        <f t="shared" si="1"/>
        <v>0</v>
      </c>
      <c r="AO64" s="508">
        <f t="shared" si="2"/>
        <v>0</v>
      </c>
      <c r="AP64" s="508">
        <f t="shared" si="3"/>
        <v>0</v>
      </c>
      <c r="AQ64" s="508">
        <f t="shared" si="4"/>
        <v>0</v>
      </c>
      <c r="AR64" s="510">
        <f t="shared" si="5"/>
        <v>0</v>
      </c>
      <c r="AS64" s="510">
        <f t="shared" si="6"/>
        <v>0</v>
      </c>
      <c r="AT64" s="508">
        <f t="shared" si="7"/>
        <v>0</v>
      </c>
      <c r="AU64" s="508" t="str">
        <f t="shared" si="8"/>
        <v>交付金の区分_○_×</v>
      </c>
      <c r="AV64" s="508" t="str">
        <f t="shared" si="9"/>
        <v>交付金の区分_×</v>
      </c>
      <c r="AW64" t="str">
        <f>IF(通常分様式!E70="","",IF(PRODUCT(D64:AL64)=0,"error",""))</f>
        <v/>
      </c>
      <c r="AX64">
        <f>IF(通常分様式!H70="妊娠出産子育て支援交付金",1,0)</f>
        <v>0</v>
      </c>
    </row>
    <row r="65" spans="1:50">
      <c r="A65">
        <v>71</v>
      </c>
      <c r="C65">
        <v>41</v>
      </c>
      <c r="D65">
        <f>IFERROR(VLOOKUP(通常分様式!D71,―!$AJ$2:$AK$2,2,FALSE),0)</f>
        <v>0</v>
      </c>
      <c r="E65">
        <f>IFERROR(VLOOKUP(通常分様式!E71,―!$A$2:$B$3,2,FALSE),0)</f>
        <v>0</v>
      </c>
      <c r="F65">
        <f>IFERROR(VLOOKUP(通常分様式!F71,―!$AD$2:$AE$3,2,FALSE),0)</f>
        <v>0</v>
      </c>
      <c r="G65">
        <f>IFERROR(VLOOKUP(通常分様式!G71,―!$AD$5:$AE$6,2,FALSE),0)</f>
        <v>0</v>
      </c>
      <c r="J65">
        <f>IFERROR(VLOOKUP(通常分様式!J71,―!$AF$14:$AG$15,2,FALSE),0)</f>
        <v>0</v>
      </c>
      <c r="K65">
        <f>IFERROR(VLOOKUP(通常分様式!K71,―!$AF$14:$AG$15,2,FALSE),0)</f>
        <v>0</v>
      </c>
      <c r="L65">
        <f>IFERROR(VLOOKUP(通常分様式!L71,―!$C$2:$D$2,2,FALSE),0)</f>
        <v>0</v>
      </c>
      <c r="M65">
        <f>IFERROR(VLOOKUP(通常分様式!M71,―!$E$2:$F$6,2,FALSE),0)</f>
        <v>0</v>
      </c>
      <c r="N65">
        <f>IFERROR(VLOOKUP(通常分様式!N71,―!$G$2:$H$2,2,FALSE),0)</f>
        <v>0</v>
      </c>
      <c r="O65">
        <f>IFERROR(VLOOKUP(通常分様式!O71,―!$AH$2:$AI$12,2,FALSE),0)</f>
        <v>0</v>
      </c>
      <c r="AA65">
        <f>IFERROR(VLOOKUP(通常分様式!AB71,―!$I$2:$J$3,2,FALSE),0)</f>
        <v>0</v>
      </c>
      <c r="AB65">
        <f>IFERROR(VLOOKUP(通常分様式!AC71,―!$K$2:$L$3,2,FALSE),0)</f>
        <v>0</v>
      </c>
      <c r="AC65">
        <f>IFERROR(VLOOKUP(通常分様式!AD71,―!$M$2:$N$3,2,FALSE),0)</f>
        <v>0</v>
      </c>
      <c r="AD65">
        <f>IFERROR(VLOOKUP(通常分様式!AE71,―!$O$2:$P$3,2,FALSE),0)</f>
        <v>0</v>
      </c>
      <c r="AE65">
        <v>1</v>
      </c>
      <c r="AF65">
        <f>IFERROR(VLOOKUP(通常分様式!AF71,―!$X$2:$Y$30,2,FALSE),0)</f>
        <v>0</v>
      </c>
      <c r="AG65">
        <f>IFERROR(VLOOKUP(通常分様式!AG71,―!$X$2:$Y$30,2,FALSE),0)</f>
        <v>0</v>
      </c>
      <c r="AL65">
        <f>IFERROR(VLOOKUP(通常分様式!AL71,―!$AA$2:$AB$11,2,FALSE),0)</f>
        <v>0</v>
      </c>
      <c r="AM65">
        <f t="shared" si="0"/>
        <v>0</v>
      </c>
      <c r="AN65" s="508">
        <f t="shared" si="1"/>
        <v>0</v>
      </c>
      <c r="AO65" s="508">
        <f t="shared" si="2"/>
        <v>0</v>
      </c>
      <c r="AP65" s="508">
        <f t="shared" si="3"/>
        <v>0</v>
      </c>
      <c r="AQ65" s="508">
        <f t="shared" si="4"/>
        <v>0</v>
      </c>
      <c r="AR65" s="510">
        <f t="shared" si="5"/>
        <v>0</v>
      </c>
      <c r="AS65" s="510">
        <f t="shared" si="6"/>
        <v>0</v>
      </c>
      <c r="AT65" s="508">
        <f t="shared" si="7"/>
        <v>0</v>
      </c>
      <c r="AU65" s="508" t="str">
        <f t="shared" si="8"/>
        <v>交付金の区分_○_×</v>
      </c>
      <c r="AV65" s="508" t="str">
        <f t="shared" si="9"/>
        <v>交付金の区分_×</v>
      </c>
      <c r="AW65" t="str">
        <f>IF(通常分様式!E71="","",IF(PRODUCT(D65:AL65)=0,"error",""))</f>
        <v/>
      </c>
      <c r="AX65">
        <f>IF(通常分様式!H71="妊娠出産子育て支援交付金",1,0)</f>
        <v>0</v>
      </c>
    </row>
    <row r="66" spans="1:50">
      <c r="A66">
        <v>72</v>
      </c>
      <c r="C66">
        <v>42</v>
      </c>
      <c r="D66">
        <f>IFERROR(VLOOKUP(通常分様式!D72,―!$AJ$2:$AK$2,2,FALSE),0)</f>
        <v>0</v>
      </c>
      <c r="E66">
        <f>IFERROR(VLOOKUP(通常分様式!E72,―!$A$2:$B$3,2,FALSE),0)</f>
        <v>0</v>
      </c>
      <c r="F66">
        <f>IFERROR(VLOOKUP(通常分様式!F72,―!$AD$2:$AE$3,2,FALSE),0)</f>
        <v>0</v>
      </c>
      <c r="G66">
        <f>IFERROR(VLOOKUP(通常分様式!G72,―!$AD$5:$AE$6,2,FALSE),0)</f>
        <v>0</v>
      </c>
      <c r="J66">
        <f>IFERROR(VLOOKUP(通常分様式!J72,―!$AF$14:$AG$15,2,FALSE),0)</f>
        <v>0</v>
      </c>
      <c r="K66">
        <f>IFERROR(VLOOKUP(通常分様式!K72,―!$AF$14:$AG$15,2,FALSE),0)</f>
        <v>0</v>
      </c>
      <c r="L66">
        <f>IFERROR(VLOOKUP(通常分様式!L72,―!$C$2:$D$2,2,FALSE),0)</f>
        <v>0</v>
      </c>
      <c r="M66">
        <f>IFERROR(VLOOKUP(通常分様式!M72,―!$E$2:$F$6,2,FALSE),0)</f>
        <v>0</v>
      </c>
      <c r="N66">
        <f>IFERROR(VLOOKUP(通常分様式!N72,―!$G$2:$H$2,2,FALSE),0)</f>
        <v>0</v>
      </c>
      <c r="O66">
        <f>IFERROR(VLOOKUP(通常分様式!O72,―!$AH$2:$AI$12,2,FALSE),0)</f>
        <v>0</v>
      </c>
      <c r="AA66">
        <f>IFERROR(VLOOKUP(通常分様式!AB72,―!$I$2:$J$3,2,FALSE),0)</f>
        <v>0</v>
      </c>
      <c r="AB66">
        <f>IFERROR(VLOOKUP(通常分様式!AC72,―!$K$2:$L$3,2,FALSE),0)</f>
        <v>0</v>
      </c>
      <c r="AC66">
        <f>IFERROR(VLOOKUP(通常分様式!AD72,―!$M$2:$N$3,2,FALSE),0)</f>
        <v>0</v>
      </c>
      <c r="AD66">
        <f>IFERROR(VLOOKUP(通常分様式!AE72,―!$O$2:$P$3,2,FALSE),0)</f>
        <v>0</v>
      </c>
      <c r="AE66">
        <v>1</v>
      </c>
      <c r="AF66">
        <f>IFERROR(VLOOKUP(通常分様式!AF72,―!$X$2:$Y$30,2,FALSE),0)</f>
        <v>0</v>
      </c>
      <c r="AG66">
        <f>IFERROR(VLOOKUP(通常分様式!AG72,―!$X$2:$Y$30,2,FALSE),0)</f>
        <v>0</v>
      </c>
      <c r="AL66">
        <f>IFERROR(VLOOKUP(通常分様式!AL72,―!$AA$2:$AB$11,2,FALSE),0)</f>
        <v>0</v>
      </c>
      <c r="AM66">
        <f t="shared" si="0"/>
        <v>0</v>
      </c>
      <c r="AN66" s="508">
        <f t="shared" si="1"/>
        <v>0</v>
      </c>
      <c r="AO66" s="508">
        <f t="shared" si="2"/>
        <v>0</v>
      </c>
      <c r="AP66" s="508">
        <f t="shared" si="3"/>
        <v>0</v>
      </c>
      <c r="AQ66" s="508">
        <f t="shared" si="4"/>
        <v>0</v>
      </c>
      <c r="AR66" s="510">
        <f t="shared" si="5"/>
        <v>0</v>
      </c>
      <c r="AS66" s="510">
        <f t="shared" si="6"/>
        <v>0</v>
      </c>
      <c r="AT66" s="508">
        <f t="shared" si="7"/>
        <v>0</v>
      </c>
      <c r="AU66" s="508" t="str">
        <f t="shared" si="8"/>
        <v>交付金の区分_○_×</v>
      </c>
      <c r="AV66" s="508" t="str">
        <f t="shared" si="9"/>
        <v>交付金の区分_×</v>
      </c>
      <c r="AW66" t="str">
        <f>IF(通常分様式!E72="","",IF(PRODUCT(D66:AL66)=0,"error",""))</f>
        <v/>
      </c>
      <c r="AX66">
        <f>IF(通常分様式!H72="妊娠出産子育て支援交付金",1,0)</f>
        <v>0</v>
      </c>
    </row>
    <row r="67" spans="1:50">
      <c r="A67">
        <v>73</v>
      </c>
      <c r="C67">
        <v>43</v>
      </c>
      <c r="D67">
        <f>IFERROR(VLOOKUP(通常分様式!D73,―!$AJ$2:$AK$2,2,FALSE),0)</f>
        <v>0</v>
      </c>
      <c r="E67">
        <f>IFERROR(VLOOKUP(通常分様式!E73,―!$A$2:$B$3,2,FALSE),0)</f>
        <v>0</v>
      </c>
      <c r="F67">
        <f>IFERROR(VLOOKUP(通常分様式!F73,―!$AD$2:$AE$3,2,FALSE),0)</f>
        <v>0</v>
      </c>
      <c r="G67">
        <f>IFERROR(VLOOKUP(通常分様式!G73,―!$AD$5:$AE$6,2,FALSE),0)</f>
        <v>0</v>
      </c>
      <c r="J67">
        <f>IFERROR(VLOOKUP(通常分様式!J73,―!$AF$14:$AG$15,2,FALSE),0)</f>
        <v>0</v>
      </c>
      <c r="K67">
        <f>IFERROR(VLOOKUP(通常分様式!K73,―!$AF$14:$AG$15,2,FALSE),0)</f>
        <v>0</v>
      </c>
      <c r="L67">
        <f>IFERROR(VLOOKUP(通常分様式!L73,―!$C$2:$D$2,2,FALSE),0)</f>
        <v>0</v>
      </c>
      <c r="M67">
        <f>IFERROR(VLOOKUP(通常分様式!M73,―!$E$2:$F$6,2,FALSE),0)</f>
        <v>0</v>
      </c>
      <c r="N67">
        <f>IFERROR(VLOOKUP(通常分様式!N73,―!$G$2:$H$2,2,FALSE),0)</f>
        <v>0</v>
      </c>
      <c r="O67">
        <f>IFERROR(VLOOKUP(通常分様式!O73,―!$AH$2:$AI$12,2,FALSE),0)</f>
        <v>0</v>
      </c>
      <c r="AA67">
        <f>IFERROR(VLOOKUP(通常分様式!AB73,―!$I$2:$J$3,2,FALSE),0)</f>
        <v>0</v>
      </c>
      <c r="AB67">
        <f>IFERROR(VLOOKUP(通常分様式!AC73,―!$K$2:$L$3,2,FALSE),0)</f>
        <v>0</v>
      </c>
      <c r="AC67">
        <f>IFERROR(VLOOKUP(通常分様式!AD73,―!$M$2:$N$3,2,FALSE),0)</f>
        <v>0</v>
      </c>
      <c r="AD67">
        <f>IFERROR(VLOOKUP(通常分様式!AE73,―!$O$2:$P$3,2,FALSE),0)</f>
        <v>0</v>
      </c>
      <c r="AE67">
        <v>1</v>
      </c>
      <c r="AF67">
        <f>IFERROR(VLOOKUP(通常分様式!AF73,―!$X$2:$Y$30,2,FALSE),0)</f>
        <v>0</v>
      </c>
      <c r="AG67">
        <f>IFERROR(VLOOKUP(通常分様式!AG73,―!$X$2:$Y$30,2,FALSE),0)</f>
        <v>0</v>
      </c>
      <c r="AL67">
        <f>IFERROR(VLOOKUP(通常分様式!AL73,―!$AA$2:$AB$11,2,FALSE),0)</f>
        <v>0</v>
      </c>
      <c r="AM67">
        <f t="shared" si="0"/>
        <v>0</v>
      </c>
      <c r="AN67" s="508">
        <f t="shared" si="1"/>
        <v>0</v>
      </c>
      <c r="AO67" s="508">
        <f t="shared" si="2"/>
        <v>0</v>
      </c>
      <c r="AP67" s="508">
        <f t="shared" si="3"/>
        <v>0</v>
      </c>
      <c r="AQ67" s="508">
        <f t="shared" si="4"/>
        <v>0</v>
      </c>
      <c r="AR67" s="510">
        <f t="shared" si="5"/>
        <v>0</v>
      </c>
      <c r="AS67" s="510">
        <f t="shared" si="6"/>
        <v>0</v>
      </c>
      <c r="AT67" s="508">
        <f t="shared" si="7"/>
        <v>0</v>
      </c>
      <c r="AU67" s="508" t="str">
        <f t="shared" si="8"/>
        <v>交付金の区分_○_×</v>
      </c>
      <c r="AV67" s="508" t="str">
        <f t="shared" si="9"/>
        <v>交付金の区分_×</v>
      </c>
      <c r="AW67" t="str">
        <f>IF(通常分様式!E73="","",IF(PRODUCT(D67:AL67)=0,"error",""))</f>
        <v/>
      </c>
      <c r="AX67">
        <f>IF(通常分様式!H73="妊娠出産子育て支援交付金",1,0)</f>
        <v>0</v>
      </c>
    </row>
    <row r="68" spans="1:50">
      <c r="A68">
        <v>74</v>
      </c>
      <c r="C68">
        <v>44</v>
      </c>
      <c r="D68">
        <f>IFERROR(VLOOKUP(通常分様式!D74,―!$AJ$2:$AK$2,2,FALSE),0)</f>
        <v>0</v>
      </c>
      <c r="E68">
        <f>IFERROR(VLOOKUP(通常分様式!E74,―!$A$2:$B$3,2,FALSE),0)</f>
        <v>0</v>
      </c>
      <c r="F68">
        <f>IFERROR(VLOOKUP(通常分様式!F74,―!$AD$2:$AE$3,2,FALSE),0)</f>
        <v>0</v>
      </c>
      <c r="G68">
        <f>IFERROR(VLOOKUP(通常分様式!G74,―!$AD$5:$AE$6,2,FALSE),0)</f>
        <v>0</v>
      </c>
      <c r="J68">
        <f>IFERROR(VLOOKUP(通常分様式!J74,―!$AF$14:$AG$15,2,FALSE),0)</f>
        <v>0</v>
      </c>
      <c r="K68">
        <f>IFERROR(VLOOKUP(通常分様式!K74,―!$AF$14:$AG$15,2,FALSE),0)</f>
        <v>0</v>
      </c>
      <c r="L68">
        <f>IFERROR(VLOOKUP(通常分様式!L74,―!$C$2:$D$2,2,FALSE),0)</f>
        <v>0</v>
      </c>
      <c r="M68">
        <f>IFERROR(VLOOKUP(通常分様式!M74,―!$E$2:$F$6,2,FALSE),0)</f>
        <v>0</v>
      </c>
      <c r="N68">
        <f>IFERROR(VLOOKUP(通常分様式!N74,―!$G$2:$H$2,2,FALSE),0)</f>
        <v>0</v>
      </c>
      <c r="O68">
        <f>IFERROR(VLOOKUP(通常分様式!O74,―!$AH$2:$AI$12,2,FALSE),0)</f>
        <v>0</v>
      </c>
      <c r="AA68">
        <f>IFERROR(VLOOKUP(通常分様式!AB74,―!$I$2:$J$3,2,FALSE),0)</f>
        <v>0</v>
      </c>
      <c r="AB68">
        <f>IFERROR(VLOOKUP(通常分様式!AC74,―!$K$2:$L$3,2,FALSE),0)</f>
        <v>0</v>
      </c>
      <c r="AC68">
        <f>IFERROR(VLOOKUP(通常分様式!AD74,―!$M$2:$N$3,2,FALSE),0)</f>
        <v>0</v>
      </c>
      <c r="AD68">
        <f>IFERROR(VLOOKUP(通常分様式!AE74,―!$O$2:$P$3,2,FALSE),0)</f>
        <v>0</v>
      </c>
      <c r="AE68">
        <v>1</v>
      </c>
      <c r="AF68">
        <f>IFERROR(VLOOKUP(通常分様式!AF74,―!$X$2:$Y$30,2,FALSE),0)</f>
        <v>0</v>
      </c>
      <c r="AG68">
        <f>IFERROR(VLOOKUP(通常分様式!AG74,―!$X$2:$Y$30,2,FALSE),0)</f>
        <v>0</v>
      </c>
      <c r="AL68">
        <f>IFERROR(VLOOKUP(通常分様式!AL74,―!$AA$2:$AB$11,2,FALSE),0)</f>
        <v>0</v>
      </c>
      <c r="AM68">
        <f t="shared" si="0"/>
        <v>0</v>
      </c>
      <c r="AN68" s="508">
        <f t="shared" si="1"/>
        <v>0</v>
      </c>
      <c r="AO68" s="508">
        <f t="shared" si="2"/>
        <v>0</v>
      </c>
      <c r="AP68" s="508">
        <f t="shared" si="3"/>
        <v>0</v>
      </c>
      <c r="AQ68" s="508">
        <f t="shared" si="4"/>
        <v>0</v>
      </c>
      <c r="AR68" s="510">
        <f t="shared" si="5"/>
        <v>0</v>
      </c>
      <c r="AS68" s="510">
        <f t="shared" si="6"/>
        <v>0</v>
      </c>
      <c r="AT68" s="508">
        <f t="shared" si="7"/>
        <v>0</v>
      </c>
      <c r="AU68" s="508" t="str">
        <f t="shared" si="8"/>
        <v>交付金の区分_○_×</v>
      </c>
      <c r="AV68" s="508" t="str">
        <f t="shared" si="9"/>
        <v>交付金の区分_×</v>
      </c>
      <c r="AW68" t="str">
        <f>IF(通常分様式!E74="","",IF(PRODUCT(D68:AL68)=0,"error",""))</f>
        <v/>
      </c>
      <c r="AX68">
        <f>IF(通常分様式!H74="妊娠出産子育て支援交付金",1,0)</f>
        <v>0</v>
      </c>
    </row>
    <row r="69" spans="1:50">
      <c r="A69">
        <v>75</v>
      </c>
      <c r="C69">
        <v>45</v>
      </c>
      <c r="D69">
        <f>IFERROR(VLOOKUP(通常分様式!D75,―!$AJ$2:$AK$2,2,FALSE),0)</f>
        <v>0</v>
      </c>
      <c r="E69">
        <f>IFERROR(VLOOKUP(通常分様式!E75,―!$A$2:$B$3,2,FALSE),0)</f>
        <v>0</v>
      </c>
      <c r="F69">
        <f>IFERROR(VLOOKUP(通常分様式!F75,―!$AD$2:$AE$3,2,FALSE),0)</f>
        <v>0</v>
      </c>
      <c r="G69">
        <f>IFERROR(VLOOKUP(通常分様式!G75,―!$AD$5:$AE$6,2,FALSE),0)</f>
        <v>0</v>
      </c>
      <c r="J69">
        <f>IFERROR(VLOOKUP(通常分様式!J75,―!$AF$14:$AG$15,2,FALSE),0)</f>
        <v>0</v>
      </c>
      <c r="K69">
        <f>IFERROR(VLOOKUP(通常分様式!K75,―!$AF$14:$AG$15,2,FALSE),0)</f>
        <v>0</v>
      </c>
      <c r="L69">
        <f>IFERROR(VLOOKUP(通常分様式!L75,―!$C$2:$D$2,2,FALSE),0)</f>
        <v>0</v>
      </c>
      <c r="M69">
        <f>IFERROR(VLOOKUP(通常分様式!M75,―!$E$2:$F$6,2,FALSE),0)</f>
        <v>0</v>
      </c>
      <c r="N69">
        <f>IFERROR(VLOOKUP(通常分様式!N75,―!$G$2:$H$2,2,FALSE),0)</f>
        <v>0</v>
      </c>
      <c r="O69">
        <f>IFERROR(VLOOKUP(通常分様式!O75,―!$AH$2:$AI$12,2,FALSE),0)</f>
        <v>0</v>
      </c>
      <c r="AA69">
        <f>IFERROR(VLOOKUP(通常分様式!AB75,―!$I$2:$J$3,2,FALSE),0)</f>
        <v>0</v>
      </c>
      <c r="AB69">
        <f>IFERROR(VLOOKUP(通常分様式!AC75,―!$K$2:$L$3,2,FALSE),0)</f>
        <v>0</v>
      </c>
      <c r="AC69">
        <f>IFERROR(VLOOKUP(通常分様式!AD75,―!$M$2:$N$3,2,FALSE),0)</f>
        <v>0</v>
      </c>
      <c r="AD69">
        <f>IFERROR(VLOOKUP(通常分様式!AE75,―!$O$2:$P$3,2,FALSE),0)</f>
        <v>0</v>
      </c>
      <c r="AE69">
        <v>1</v>
      </c>
      <c r="AF69">
        <f>IFERROR(VLOOKUP(通常分様式!AF75,―!$X$2:$Y$30,2,FALSE),0)</f>
        <v>0</v>
      </c>
      <c r="AG69">
        <f>IFERROR(VLOOKUP(通常分様式!AG75,―!$X$2:$Y$30,2,FALSE),0)</f>
        <v>0</v>
      </c>
      <c r="AL69">
        <f>IFERROR(VLOOKUP(通常分様式!AL75,―!$AA$2:$AB$11,2,FALSE),0)</f>
        <v>0</v>
      </c>
      <c r="AM69">
        <f t="shared" si="0"/>
        <v>0</v>
      </c>
      <c r="AN69" s="508">
        <f t="shared" si="1"/>
        <v>0</v>
      </c>
      <c r="AO69" s="508">
        <f t="shared" si="2"/>
        <v>0</v>
      </c>
      <c r="AP69" s="508">
        <f t="shared" si="3"/>
        <v>0</v>
      </c>
      <c r="AQ69" s="508">
        <f t="shared" si="4"/>
        <v>0</v>
      </c>
      <c r="AR69" s="510">
        <f t="shared" si="5"/>
        <v>0</v>
      </c>
      <c r="AS69" s="510">
        <f t="shared" si="6"/>
        <v>0</v>
      </c>
      <c r="AT69" s="508">
        <f t="shared" si="7"/>
        <v>0</v>
      </c>
      <c r="AU69" s="508" t="str">
        <f t="shared" si="8"/>
        <v>交付金の区分_○_×</v>
      </c>
      <c r="AV69" s="508" t="str">
        <f t="shared" si="9"/>
        <v>交付金の区分_×</v>
      </c>
      <c r="AW69" t="str">
        <f>IF(通常分様式!E75="","",IF(PRODUCT(D69:AL69)=0,"error",""))</f>
        <v/>
      </c>
      <c r="AX69">
        <f>IF(通常分様式!H75="妊娠出産子育て支援交付金",1,0)</f>
        <v>0</v>
      </c>
    </row>
    <row r="70" spans="1:50">
      <c r="A70">
        <v>76</v>
      </c>
      <c r="C70">
        <v>46</v>
      </c>
      <c r="D70">
        <f>IFERROR(VLOOKUP(通常分様式!D76,―!$AJ$2:$AK$2,2,FALSE),0)</f>
        <v>0</v>
      </c>
      <c r="E70">
        <f>IFERROR(VLOOKUP(通常分様式!E76,―!$A$2:$B$3,2,FALSE),0)</f>
        <v>0</v>
      </c>
      <c r="F70">
        <f>IFERROR(VLOOKUP(通常分様式!F76,―!$AD$2:$AE$3,2,FALSE),0)</f>
        <v>0</v>
      </c>
      <c r="G70">
        <f>IFERROR(VLOOKUP(通常分様式!G76,―!$AD$5:$AE$6,2,FALSE),0)</f>
        <v>0</v>
      </c>
      <c r="J70">
        <f>IFERROR(VLOOKUP(通常分様式!J76,―!$AF$14:$AG$15,2,FALSE),0)</f>
        <v>0</v>
      </c>
      <c r="K70">
        <f>IFERROR(VLOOKUP(通常分様式!K76,―!$AF$14:$AG$15,2,FALSE),0)</f>
        <v>0</v>
      </c>
      <c r="L70">
        <f>IFERROR(VLOOKUP(通常分様式!L76,―!$C$2:$D$2,2,FALSE),0)</f>
        <v>0</v>
      </c>
      <c r="M70">
        <f>IFERROR(VLOOKUP(通常分様式!M76,―!$E$2:$F$6,2,FALSE),0)</f>
        <v>0</v>
      </c>
      <c r="N70">
        <f>IFERROR(VLOOKUP(通常分様式!N76,―!$G$2:$H$2,2,FALSE),0)</f>
        <v>0</v>
      </c>
      <c r="O70">
        <f>IFERROR(VLOOKUP(通常分様式!O76,―!$AH$2:$AI$12,2,FALSE),0)</f>
        <v>0</v>
      </c>
      <c r="AA70">
        <f>IFERROR(VLOOKUP(通常分様式!AB76,―!$I$2:$J$3,2,FALSE),0)</f>
        <v>0</v>
      </c>
      <c r="AB70">
        <f>IFERROR(VLOOKUP(通常分様式!AC76,―!$K$2:$L$3,2,FALSE),0)</f>
        <v>0</v>
      </c>
      <c r="AC70">
        <f>IFERROR(VLOOKUP(通常分様式!AD76,―!$M$2:$N$3,2,FALSE),0)</f>
        <v>0</v>
      </c>
      <c r="AD70">
        <f>IFERROR(VLOOKUP(通常分様式!AE76,―!$O$2:$P$3,2,FALSE),0)</f>
        <v>0</v>
      </c>
      <c r="AE70">
        <v>1</v>
      </c>
      <c r="AF70">
        <f>IFERROR(VLOOKUP(通常分様式!AF76,―!$X$2:$Y$30,2,FALSE),0)</f>
        <v>0</v>
      </c>
      <c r="AG70">
        <f>IFERROR(VLOOKUP(通常分様式!AG76,―!$X$2:$Y$30,2,FALSE),0)</f>
        <v>0</v>
      </c>
      <c r="AL70">
        <f>IFERROR(VLOOKUP(通常分様式!AL76,―!$AA$2:$AB$11,2,FALSE),0)</f>
        <v>0</v>
      </c>
      <c r="AM70">
        <f t="shared" si="0"/>
        <v>0</v>
      </c>
      <c r="AN70" s="508">
        <f t="shared" si="1"/>
        <v>0</v>
      </c>
      <c r="AO70" s="508">
        <f t="shared" si="2"/>
        <v>0</v>
      </c>
      <c r="AP70" s="508">
        <f t="shared" si="3"/>
        <v>0</v>
      </c>
      <c r="AQ70" s="508">
        <f t="shared" si="4"/>
        <v>0</v>
      </c>
      <c r="AR70" s="510">
        <f t="shared" si="5"/>
        <v>0</v>
      </c>
      <c r="AS70" s="510">
        <f t="shared" si="6"/>
        <v>0</v>
      </c>
      <c r="AT70" s="508">
        <f t="shared" si="7"/>
        <v>0</v>
      </c>
      <c r="AU70" s="508" t="str">
        <f t="shared" si="8"/>
        <v>交付金の区分_○_×</v>
      </c>
      <c r="AV70" s="508" t="str">
        <f t="shared" si="9"/>
        <v>交付金の区分_×</v>
      </c>
      <c r="AW70" t="str">
        <f>IF(通常分様式!E76="","",IF(PRODUCT(D70:AL70)=0,"error",""))</f>
        <v/>
      </c>
      <c r="AX70">
        <f>IF(通常分様式!H76="妊娠出産子育て支援交付金",1,0)</f>
        <v>0</v>
      </c>
    </row>
    <row r="71" spans="1:50">
      <c r="A71">
        <v>77</v>
      </c>
      <c r="C71">
        <v>47</v>
      </c>
      <c r="D71">
        <f>IFERROR(VLOOKUP(通常分様式!D77,―!$AJ$2:$AK$2,2,FALSE),0)</f>
        <v>0</v>
      </c>
      <c r="E71">
        <f>IFERROR(VLOOKUP(通常分様式!E77,―!$A$2:$B$3,2,FALSE),0)</f>
        <v>0</v>
      </c>
      <c r="F71">
        <f>IFERROR(VLOOKUP(通常分様式!F77,―!$AD$2:$AE$3,2,FALSE),0)</f>
        <v>0</v>
      </c>
      <c r="G71">
        <f>IFERROR(VLOOKUP(通常分様式!G77,―!$AD$5:$AE$6,2,FALSE),0)</f>
        <v>0</v>
      </c>
      <c r="J71">
        <f>IFERROR(VLOOKUP(通常分様式!J77,―!$AF$14:$AG$15,2,FALSE),0)</f>
        <v>0</v>
      </c>
      <c r="K71">
        <f>IFERROR(VLOOKUP(通常分様式!K77,―!$AF$14:$AG$15,2,FALSE),0)</f>
        <v>0</v>
      </c>
      <c r="L71">
        <f>IFERROR(VLOOKUP(通常分様式!L77,―!$C$2:$D$2,2,FALSE),0)</f>
        <v>0</v>
      </c>
      <c r="M71">
        <f>IFERROR(VLOOKUP(通常分様式!M77,―!$E$2:$F$6,2,FALSE),0)</f>
        <v>0</v>
      </c>
      <c r="N71">
        <f>IFERROR(VLOOKUP(通常分様式!N77,―!$G$2:$H$2,2,FALSE),0)</f>
        <v>0</v>
      </c>
      <c r="O71">
        <f>IFERROR(VLOOKUP(通常分様式!O77,―!$AH$2:$AI$12,2,FALSE),0)</f>
        <v>0</v>
      </c>
      <c r="AA71">
        <f>IFERROR(VLOOKUP(通常分様式!AB77,―!$I$2:$J$3,2,FALSE),0)</f>
        <v>0</v>
      </c>
      <c r="AB71">
        <f>IFERROR(VLOOKUP(通常分様式!AC77,―!$K$2:$L$3,2,FALSE),0)</f>
        <v>0</v>
      </c>
      <c r="AC71">
        <f>IFERROR(VLOOKUP(通常分様式!AD77,―!$M$2:$N$3,2,FALSE),0)</f>
        <v>0</v>
      </c>
      <c r="AD71">
        <f>IFERROR(VLOOKUP(通常分様式!AE77,―!$O$2:$P$3,2,FALSE),0)</f>
        <v>0</v>
      </c>
      <c r="AE71">
        <v>1</v>
      </c>
      <c r="AF71">
        <f>IFERROR(VLOOKUP(通常分様式!AF77,―!$X$2:$Y$30,2,FALSE),0)</f>
        <v>0</v>
      </c>
      <c r="AG71">
        <f>IFERROR(VLOOKUP(通常分様式!AG77,―!$X$2:$Y$30,2,FALSE),0)</f>
        <v>0</v>
      </c>
      <c r="AL71">
        <f>IFERROR(VLOOKUP(通常分様式!AL77,―!$AA$2:$AB$11,2,FALSE),0)</f>
        <v>0</v>
      </c>
      <c r="AM71">
        <f t="shared" si="0"/>
        <v>0</v>
      </c>
      <c r="AN71" s="508">
        <f t="shared" si="1"/>
        <v>0</v>
      </c>
      <c r="AO71" s="508">
        <f t="shared" si="2"/>
        <v>0</v>
      </c>
      <c r="AP71" s="508">
        <f t="shared" si="3"/>
        <v>0</v>
      </c>
      <c r="AQ71" s="508">
        <f t="shared" si="4"/>
        <v>0</v>
      </c>
      <c r="AR71" s="510">
        <f t="shared" si="5"/>
        <v>0</v>
      </c>
      <c r="AS71" s="510">
        <f t="shared" si="6"/>
        <v>0</v>
      </c>
      <c r="AT71" s="508">
        <f t="shared" si="7"/>
        <v>0</v>
      </c>
      <c r="AU71" s="508" t="str">
        <f t="shared" si="8"/>
        <v>交付金の区分_○_×</v>
      </c>
      <c r="AV71" s="508" t="str">
        <f t="shared" si="9"/>
        <v>交付金の区分_×</v>
      </c>
      <c r="AW71" t="str">
        <f>IF(通常分様式!E77="","",IF(PRODUCT(D71:AL71)=0,"error",""))</f>
        <v/>
      </c>
      <c r="AX71">
        <f>IF(通常分様式!H77="妊娠出産子育て支援交付金",1,0)</f>
        <v>0</v>
      </c>
    </row>
    <row r="72" spans="1:50">
      <c r="A72">
        <v>78</v>
      </c>
      <c r="C72">
        <v>48</v>
      </c>
      <c r="D72">
        <f>IFERROR(VLOOKUP(通常分様式!D78,―!$AJ$2:$AK$2,2,FALSE),0)</f>
        <v>0</v>
      </c>
      <c r="E72">
        <f>IFERROR(VLOOKUP(通常分様式!E78,―!$A$2:$B$3,2,FALSE),0)</f>
        <v>0</v>
      </c>
      <c r="F72">
        <f>IFERROR(VLOOKUP(通常分様式!F78,―!$AD$2:$AE$3,2,FALSE),0)</f>
        <v>0</v>
      </c>
      <c r="G72">
        <f>IFERROR(VLOOKUP(通常分様式!G78,―!$AD$5:$AE$6,2,FALSE),0)</f>
        <v>0</v>
      </c>
      <c r="J72">
        <f>IFERROR(VLOOKUP(通常分様式!J78,―!$AF$14:$AG$15,2,FALSE),0)</f>
        <v>0</v>
      </c>
      <c r="K72">
        <f>IFERROR(VLOOKUP(通常分様式!K78,―!$AF$14:$AG$15,2,FALSE),0)</f>
        <v>0</v>
      </c>
      <c r="L72">
        <f>IFERROR(VLOOKUP(通常分様式!L78,―!$C$2:$D$2,2,FALSE),0)</f>
        <v>0</v>
      </c>
      <c r="M72">
        <f>IFERROR(VLOOKUP(通常分様式!M78,―!$E$2:$F$6,2,FALSE),0)</f>
        <v>0</v>
      </c>
      <c r="N72">
        <f>IFERROR(VLOOKUP(通常分様式!N78,―!$G$2:$H$2,2,FALSE),0)</f>
        <v>0</v>
      </c>
      <c r="O72">
        <f>IFERROR(VLOOKUP(通常分様式!O78,―!$AH$2:$AI$12,2,FALSE),0)</f>
        <v>0</v>
      </c>
      <c r="AA72">
        <f>IFERROR(VLOOKUP(通常分様式!AB78,―!$I$2:$J$3,2,FALSE),0)</f>
        <v>0</v>
      </c>
      <c r="AB72">
        <f>IFERROR(VLOOKUP(通常分様式!AC78,―!$K$2:$L$3,2,FALSE),0)</f>
        <v>0</v>
      </c>
      <c r="AC72">
        <f>IFERROR(VLOOKUP(通常分様式!AD78,―!$M$2:$N$3,2,FALSE),0)</f>
        <v>0</v>
      </c>
      <c r="AD72">
        <f>IFERROR(VLOOKUP(通常分様式!AE78,―!$O$2:$P$3,2,FALSE),0)</f>
        <v>0</v>
      </c>
      <c r="AE72">
        <v>1</v>
      </c>
      <c r="AF72">
        <f>IFERROR(VLOOKUP(通常分様式!AF78,―!$X$2:$Y$30,2,FALSE),0)</f>
        <v>0</v>
      </c>
      <c r="AG72">
        <f>IFERROR(VLOOKUP(通常分様式!AG78,―!$X$2:$Y$30,2,FALSE),0)</f>
        <v>0</v>
      </c>
      <c r="AL72">
        <f>IFERROR(VLOOKUP(通常分様式!AL78,―!$AA$2:$AB$11,2,FALSE),0)</f>
        <v>0</v>
      </c>
      <c r="AM72">
        <f t="shared" si="0"/>
        <v>0</v>
      </c>
      <c r="AN72" s="508">
        <f t="shared" si="1"/>
        <v>0</v>
      </c>
      <c r="AO72" s="508">
        <f t="shared" si="2"/>
        <v>0</v>
      </c>
      <c r="AP72" s="508">
        <f t="shared" si="3"/>
        <v>0</v>
      </c>
      <c r="AQ72" s="508">
        <f t="shared" si="4"/>
        <v>0</v>
      </c>
      <c r="AR72" s="510">
        <f t="shared" si="5"/>
        <v>0</v>
      </c>
      <c r="AS72" s="510">
        <f t="shared" si="6"/>
        <v>0</v>
      </c>
      <c r="AT72" s="508">
        <f t="shared" si="7"/>
        <v>0</v>
      </c>
      <c r="AU72" s="508" t="str">
        <f t="shared" si="8"/>
        <v>交付金の区分_○_×</v>
      </c>
      <c r="AV72" s="508" t="str">
        <f t="shared" si="9"/>
        <v>交付金の区分_×</v>
      </c>
      <c r="AW72" t="str">
        <f>IF(通常分様式!E78="","",IF(PRODUCT(D72:AL72)=0,"error",""))</f>
        <v/>
      </c>
      <c r="AX72">
        <f>IF(通常分様式!H78="妊娠出産子育て支援交付金",1,0)</f>
        <v>0</v>
      </c>
    </row>
    <row r="73" spans="1:50">
      <c r="A73">
        <v>79</v>
      </c>
      <c r="C73">
        <v>49</v>
      </c>
      <c r="D73">
        <f>IFERROR(VLOOKUP(通常分様式!D79,―!$AJ$2:$AK$2,2,FALSE),0)</f>
        <v>0</v>
      </c>
      <c r="E73">
        <f>IFERROR(VLOOKUP(通常分様式!E79,―!$A$2:$B$3,2,FALSE),0)</f>
        <v>0</v>
      </c>
      <c r="F73">
        <f>IFERROR(VLOOKUP(通常分様式!F79,―!$AD$2:$AE$3,2,FALSE),0)</f>
        <v>0</v>
      </c>
      <c r="G73">
        <f>IFERROR(VLOOKUP(通常分様式!G79,―!$AD$5:$AE$6,2,FALSE),0)</f>
        <v>0</v>
      </c>
      <c r="J73">
        <f>IFERROR(VLOOKUP(通常分様式!J79,―!$AF$14:$AG$15,2,FALSE),0)</f>
        <v>0</v>
      </c>
      <c r="K73">
        <f>IFERROR(VLOOKUP(通常分様式!K79,―!$AF$14:$AG$15,2,FALSE),0)</f>
        <v>0</v>
      </c>
      <c r="L73">
        <f>IFERROR(VLOOKUP(通常分様式!L79,―!$C$2:$D$2,2,FALSE),0)</f>
        <v>0</v>
      </c>
      <c r="M73">
        <f>IFERROR(VLOOKUP(通常分様式!M79,―!$E$2:$F$6,2,FALSE),0)</f>
        <v>0</v>
      </c>
      <c r="N73">
        <f>IFERROR(VLOOKUP(通常分様式!N79,―!$G$2:$H$2,2,FALSE),0)</f>
        <v>0</v>
      </c>
      <c r="O73">
        <f>IFERROR(VLOOKUP(通常分様式!O79,―!$AH$2:$AI$12,2,FALSE),0)</f>
        <v>0</v>
      </c>
      <c r="AA73">
        <f>IFERROR(VLOOKUP(通常分様式!AB79,―!$I$2:$J$3,2,FALSE),0)</f>
        <v>0</v>
      </c>
      <c r="AB73">
        <f>IFERROR(VLOOKUP(通常分様式!AC79,―!$K$2:$L$3,2,FALSE),0)</f>
        <v>0</v>
      </c>
      <c r="AC73">
        <f>IFERROR(VLOOKUP(通常分様式!AD79,―!$M$2:$N$3,2,FALSE),0)</f>
        <v>0</v>
      </c>
      <c r="AD73">
        <f>IFERROR(VLOOKUP(通常分様式!AE79,―!$O$2:$P$3,2,FALSE),0)</f>
        <v>0</v>
      </c>
      <c r="AE73">
        <v>1</v>
      </c>
      <c r="AF73">
        <f>IFERROR(VLOOKUP(通常分様式!AF79,―!$X$2:$Y$30,2,FALSE),0)</f>
        <v>0</v>
      </c>
      <c r="AG73">
        <f>IFERROR(VLOOKUP(通常分様式!AG79,―!$X$2:$Y$30,2,FALSE),0)</f>
        <v>0</v>
      </c>
      <c r="AL73">
        <f>IFERROR(VLOOKUP(通常分様式!AL79,―!$AA$2:$AB$11,2,FALSE),0)</f>
        <v>0</v>
      </c>
      <c r="AM73">
        <f t="shared" si="0"/>
        <v>0</v>
      </c>
      <c r="AN73" s="508">
        <f t="shared" si="1"/>
        <v>0</v>
      </c>
      <c r="AO73" s="508">
        <f t="shared" si="2"/>
        <v>0</v>
      </c>
      <c r="AP73" s="508">
        <f t="shared" si="3"/>
        <v>0</v>
      </c>
      <c r="AQ73" s="508">
        <f t="shared" si="4"/>
        <v>0</v>
      </c>
      <c r="AR73" s="510">
        <f t="shared" si="5"/>
        <v>0</v>
      </c>
      <c r="AS73" s="510">
        <f t="shared" si="6"/>
        <v>0</v>
      </c>
      <c r="AT73" s="508">
        <f t="shared" si="7"/>
        <v>0</v>
      </c>
      <c r="AU73" s="508" t="str">
        <f t="shared" si="8"/>
        <v>交付金の区分_○_×</v>
      </c>
      <c r="AV73" s="508" t="str">
        <f t="shared" si="9"/>
        <v>交付金の区分_×</v>
      </c>
      <c r="AW73" t="str">
        <f>IF(通常分様式!E79="","",IF(PRODUCT(D73:AL73)=0,"error",""))</f>
        <v/>
      </c>
      <c r="AX73">
        <f>IF(通常分様式!H79="妊娠出産子育て支援交付金",1,0)</f>
        <v>0</v>
      </c>
    </row>
    <row r="74" spans="1:50">
      <c r="A74">
        <v>80</v>
      </c>
      <c r="C74">
        <v>50</v>
      </c>
      <c r="D74">
        <f>IFERROR(VLOOKUP(通常分様式!D80,―!$AJ$2:$AK$2,2,FALSE),0)</f>
        <v>0</v>
      </c>
      <c r="E74">
        <f>IFERROR(VLOOKUP(通常分様式!E80,―!$A$2:$B$3,2,FALSE),0)</f>
        <v>0</v>
      </c>
      <c r="F74">
        <f>IFERROR(VLOOKUP(通常分様式!F80,―!$AD$2:$AE$3,2,FALSE),0)</f>
        <v>0</v>
      </c>
      <c r="G74">
        <f>IFERROR(VLOOKUP(通常分様式!G80,―!$AD$5:$AE$6,2,FALSE),0)</f>
        <v>0</v>
      </c>
      <c r="J74">
        <f>IFERROR(VLOOKUP(通常分様式!J80,―!$AF$14:$AG$15,2,FALSE),0)</f>
        <v>0</v>
      </c>
      <c r="K74">
        <f>IFERROR(VLOOKUP(通常分様式!K80,―!$AF$14:$AG$15,2,FALSE),0)</f>
        <v>0</v>
      </c>
      <c r="L74">
        <f>IFERROR(VLOOKUP(通常分様式!L80,―!$C$2:$D$2,2,FALSE),0)</f>
        <v>0</v>
      </c>
      <c r="M74">
        <f>IFERROR(VLOOKUP(通常分様式!M80,―!$E$2:$F$6,2,FALSE),0)</f>
        <v>0</v>
      </c>
      <c r="N74">
        <f>IFERROR(VLOOKUP(通常分様式!N80,―!$G$2:$H$2,2,FALSE),0)</f>
        <v>0</v>
      </c>
      <c r="O74">
        <f>IFERROR(VLOOKUP(通常分様式!O80,―!$AH$2:$AI$12,2,FALSE),0)</f>
        <v>0</v>
      </c>
      <c r="AA74">
        <f>IFERROR(VLOOKUP(通常分様式!AB80,―!$I$2:$J$3,2,FALSE),0)</f>
        <v>0</v>
      </c>
      <c r="AB74">
        <f>IFERROR(VLOOKUP(通常分様式!AC80,―!$K$2:$L$3,2,FALSE),0)</f>
        <v>0</v>
      </c>
      <c r="AC74">
        <f>IFERROR(VLOOKUP(通常分様式!AD80,―!$M$2:$N$3,2,FALSE),0)</f>
        <v>0</v>
      </c>
      <c r="AD74">
        <f>IFERROR(VLOOKUP(通常分様式!AE80,―!$O$2:$P$3,2,FALSE),0)</f>
        <v>0</v>
      </c>
      <c r="AE74">
        <v>1</v>
      </c>
      <c r="AF74">
        <f>IFERROR(VLOOKUP(通常分様式!AF80,―!$X$2:$Y$30,2,FALSE),0)</f>
        <v>0</v>
      </c>
      <c r="AG74">
        <f>IFERROR(VLOOKUP(通常分様式!AG80,―!$X$2:$Y$30,2,FALSE),0)</f>
        <v>0</v>
      </c>
      <c r="AL74">
        <f>IFERROR(VLOOKUP(通常分様式!AL80,―!$AA$2:$AB$11,2,FALSE),0)</f>
        <v>0</v>
      </c>
      <c r="AM74">
        <f t="shared" si="0"/>
        <v>0</v>
      </c>
      <c r="AN74" s="508">
        <f t="shared" si="1"/>
        <v>0</v>
      </c>
      <c r="AO74" s="508">
        <f t="shared" si="2"/>
        <v>0</v>
      </c>
      <c r="AP74" s="508">
        <f t="shared" si="3"/>
        <v>0</v>
      </c>
      <c r="AQ74" s="508">
        <f t="shared" si="4"/>
        <v>0</v>
      </c>
      <c r="AR74" s="510">
        <f t="shared" si="5"/>
        <v>0</v>
      </c>
      <c r="AS74" s="510">
        <f t="shared" si="6"/>
        <v>0</v>
      </c>
      <c r="AT74" s="508">
        <f t="shared" si="7"/>
        <v>0</v>
      </c>
      <c r="AU74" s="508" t="str">
        <f t="shared" si="8"/>
        <v>交付金の区分_○_×</v>
      </c>
      <c r="AV74" s="508" t="str">
        <f t="shared" si="9"/>
        <v>交付金の区分_×</v>
      </c>
      <c r="AW74" t="str">
        <f>IF(通常分様式!E80="","",IF(PRODUCT(D74:AL74)=0,"error",""))</f>
        <v/>
      </c>
      <c r="AX74">
        <f>IF(通常分様式!H80="妊娠出産子育て支援交付金",1,0)</f>
        <v>0</v>
      </c>
    </row>
    <row r="75" spans="1:50">
      <c r="A75">
        <v>81</v>
      </c>
      <c r="C75">
        <v>51</v>
      </c>
      <c r="D75">
        <f>IFERROR(VLOOKUP(通常分様式!D81,―!$AJ$2:$AK$2,2,FALSE),0)</f>
        <v>0</v>
      </c>
      <c r="E75">
        <f>IFERROR(VLOOKUP(通常分様式!E81,―!$A$2:$B$3,2,FALSE),0)</f>
        <v>0</v>
      </c>
      <c r="F75">
        <f>IFERROR(VLOOKUP(通常分様式!F81,―!$AD$2:$AE$3,2,FALSE),0)</f>
        <v>0</v>
      </c>
      <c r="G75">
        <f>IFERROR(VLOOKUP(通常分様式!G81,―!$AD$5:$AE$6,2,FALSE),0)</f>
        <v>0</v>
      </c>
      <c r="J75">
        <f>IFERROR(VLOOKUP(通常分様式!J81,―!$AF$14:$AG$15,2,FALSE),0)</f>
        <v>0</v>
      </c>
      <c r="K75">
        <f>IFERROR(VLOOKUP(通常分様式!K81,―!$AF$14:$AG$15,2,FALSE),0)</f>
        <v>0</v>
      </c>
      <c r="L75">
        <f>IFERROR(VLOOKUP(通常分様式!L81,―!$C$2:$D$2,2,FALSE),0)</f>
        <v>0</v>
      </c>
      <c r="M75">
        <f>IFERROR(VLOOKUP(通常分様式!M81,―!$E$2:$F$6,2,FALSE),0)</f>
        <v>0</v>
      </c>
      <c r="N75">
        <f>IFERROR(VLOOKUP(通常分様式!N81,―!$G$2:$H$2,2,FALSE),0)</f>
        <v>0</v>
      </c>
      <c r="O75">
        <f>IFERROR(VLOOKUP(通常分様式!O81,―!$AH$2:$AI$12,2,FALSE),0)</f>
        <v>0</v>
      </c>
      <c r="AA75">
        <f>IFERROR(VLOOKUP(通常分様式!AB81,―!$I$2:$J$3,2,FALSE),0)</f>
        <v>0</v>
      </c>
      <c r="AB75">
        <f>IFERROR(VLOOKUP(通常分様式!AC81,―!$K$2:$L$3,2,FALSE),0)</f>
        <v>0</v>
      </c>
      <c r="AC75">
        <f>IFERROR(VLOOKUP(通常分様式!AD81,―!$M$2:$N$3,2,FALSE),0)</f>
        <v>0</v>
      </c>
      <c r="AD75">
        <f>IFERROR(VLOOKUP(通常分様式!AE81,―!$O$2:$P$3,2,FALSE),0)</f>
        <v>0</v>
      </c>
      <c r="AE75">
        <v>1</v>
      </c>
      <c r="AF75">
        <f>IFERROR(VLOOKUP(通常分様式!AF81,―!$X$2:$Y$30,2,FALSE),0)</f>
        <v>0</v>
      </c>
      <c r="AG75">
        <f>IFERROR(VLOOKUP(通常分様式!AG81,―!$X$2:$Y$30,2,FALSE),0)</f>
        <v>0</v>
      </c>
      <c r="AL75">
        <f>IFERROR(VLOOKUP(通常分様式!AL81,―!$AA$2:$AB$11,2,FALSE),0)</f>
        <v>0</v>
      </c>
      <c r="AM75">
        <f t="shared" si="0"/>
        <v>0</v>
      </c>
      <c r="AN75" s="508">
        <f t="shared" si="1"/>
        <v>0</v>
      </c>
      <c r="AO75" s="508">
        <f t="shared" si="2"/>
        <v>0</v>
      </c>
      <c r="AP75" s="508">
        <f t="shared" si="3"/>
        <v>0</v>
      </c>
      <c r="AQ75" s="508">
        <f t="shared" si="4"/>
        <v>0</v>
      </c>
      <c r="AR75" s="510">
        <f t="shared" si="5"/>
        <v>0</v>
      </c>
      <c r="AS75" s="510">
        <f t="shared" si="6"/>
        <v>0</v>
      </c>
      <c r="AT75" s="508">
        <f t="shared" si="7"/>
        <v>0</v>
      </c>
      <c r="AU75" s="508" t="str">
        <f t="shared" si="8"/>
        <v>交付金の区分_○_×</v>
      </c>
      <c r="AV75" s="508" t="str">
        <f t="shared" si="9"/>
        <v>交付金の区分_×</v>
      </c>
      <c r="AW75" t="str">
        <f>IF(通常分様式!E81="","",IF(PRODUCT(D75:AL75)=0,"error",""))</f>
        <v/>
      </c>
      <c r="AX75">
        <f>IF(通常分様式!H81="妊娠出産子育て支援交付金",1,0)</f>
        <v>0</v>
      </c>
    </row>
    <row r="76" spans="1:50">
      <c r="A76">
        <v>82</v>
      </c>
      <c r="C76">
        <v>52</v>
      </c>
      <c r="D76">
        <f>IFERROR(VLOOKUP(通常分様式!D82,―!$AJ$2:$AK$2,2,FALSE),0)</f>
        <v>0</v>
      </c>
      <c r="E76">
        <f>IFERROR(VLOOKUP(通常分様式!E82,―!$A$2:$B$3,2,FALSE),0)</f>
        <v>0</v>
      </c>
      <c r="F76">
        <f>IFERROR(VLOOKUP(通常分様式!F82,―!$AD$2:$AE$3,2,FALSE),0)</f>
        <v>0</v>
      </c>
      <c r="G76">
        <f>IFERROR(VLOOKUP(通常分様式!G82,―!$AD$5:$AE$6,2,FALSE),0)</f>
        <v>0</v>
      </c>
      <c r="J76">
        <f>IFERROR(VLOOKUP(通常分様式!J82,―!$AF$14:$AG$15,2,FALSE),0)</f>
        <v>0</v>
      </c>
      <c r="K76">
        <f>IFERROR(VLOOKUP(通常分様式!K82,―!$AF$14:$AG$15,2,FALSE),0)</f>
        <v>0</v>
      </c>
      <c r="L76">
        <f>IFERROR(VLOOKUP(通常分様式!L82,―!$C$2:$D$2,2,FALSE),0)</f>
        <v>0</v>
      </c>
      <c r="M76">
        <f>IFERROR(VLOOKUP(通常分様式!M82,―!$E$2:$F$6,2,FALSE),0)</f>
        <v>0</v>
      </c>
      <c r="N76">
        <f>IFERROR(VLOOKUP(通常分様式!N82,―!$G$2:$H$2,2,FALSE),0)</f>
        <v>0</v>
      </c>
      <c r="O76">
        <f>IFERROR(VLOOKUP(通常分様式!O82,―!$AH$2:$AI$12,2,FALSE),0)</f>
        <v>0</v>
      </c>
      <c r="AA76">
        <f>IFERROR(VLOOKUP(通常分様式!AB82,―!$I$2:$J$3,2,FALSE),0)</f>
        <v>0</v>
      </c>
      <c r="AB76">
        <f>IFERROR(VLOOKUP(通常分様式!AC82,―!$K$2:$L$3,2,FALSE),0)</f>
        <v>0</v>
      </c>
      <c r="AC76">
        <f>IFERROR(VLOOKUP(通常分様式!AD82,―!$M$2:$N$3,2,FALSE),0)</f>
        <v>0</v>
      </c>
      <c r="AD76">
        <f>IFERROR(VLOOKUP(通常分様式!AE82,―!$O$2:$P$3,2,FALSE),0)</f>
        <v>0</v>
      </c>
      <c r="AE76">
        <v>1</v>
      </c>
      <c r="AF76">
        <f>IFERROR(VLOOKUP(通常分様式!AF82,―!$X$2:$Y$30,2,FALSE),0)</f>
        <v>0</v>
      </c>
      <c r="AG76">
        <f>IFERROR(VLOOKUP(通常分様式!AG82,―!$X$2:$Y$30,2,FALSE),0)</f>
        <v>0</v>
      </c>
      <c r="AL76">
        <f>IFERROR(VLOOKUP(通常分様式!AL82,―!$AA$2:$AB$11,2,FALSE),0)</f>
        <v>0</v>
      </c>
      <c r="AM76">
        <f t="shared" si="0"/>
        <v>0</v>
      </c>
      <c r="AN76" s="508">
        <f t="shared" si="1"/>
        <v>0</v>
      </c>
      <c r="AO76" s="508">
        <f t="shared" si="2"/>
        <v>0</v>
      </c>
      <c r="AP76" s="508">
        <f t="shared" si="3"/>
        <v>0</v>
      </c>
      <c r="AQ76" s="508">
        <f t="shared" si="4"/>
        <v>0</v>
      </c>
      <c r="AR76" s="510">
        <f t="shared" si="5"/>
        <v>0</v>
      </c>
      <c r="AS76" s="510">
        <f t="shared" si="6"/>
        <v>0</v>
      </c>
      <c r="AT76" s="508">
        <f t="shared" si="7"/>
        <v>0</v>
      </c>
      <c r="AU76" s="508" t="str">
        <f t="shared" si="8"/>
        <v>交付金の区分_○_×</v>
      </c>
      <c r="AV76" s="508" t="str">
        <f t="shared" si="9"/>
        <v>交付金の区分_×</v>
      </c>
      <c r="AW76" t="str">
        <f>IF(通常分様式!E82="","",IF(PRODUCT(D76:AL76)=0,"error",""))</f>
        <v/>
      </c>
      <c r="AX76">
        <f>IF(通常分様式!H82="妊娠出産子育て支援交付金",1,0)</f>
        <v>0</v>
      </c>
    </row>
    <row r="77" spans="1:50">
      <c r="A77">
        <v>83</v>
      </c>
      <c r="C77">
        <v>53</v>
      </c>
      <c r="D77">
        <f>IFERROR(VLOOKUP(通常分様式!D83,―!$AJ$2:$AK$2,2,FALSE),0)</f>
        <v>0</v>
      </c>
      <c r="E77">
        <f>IFERROR(VLOOKUP(通常分様式!E83,―!$A$2:$B$3,2,FALSE),0)</f>
        <v>0</v>
      </c>
      <c r="F77">
        <f>IFERROR(VLOOKUP(通常分様式!F83,―!$AD$2:$AE$3,2,FALSE),0)</f>
        <v>0</v>
      </c>
      <c r="G77">
        <f>IFERROR(VLOOKUP(通常分様式!G83,―!$AD$5:$AE$6,2,FALSE),0)</f>
        <v>0</v>
      </c>
      <c r="J77">
        <f>IFERROR(VLOOKUP(通常分様式!J83,―!$AF$14:$AG$15,2,FALSE),0)</f>
        <v>0</v>
      </c>
      <c r="K77">
        <f>IFERROR(VLOOKUP(通常分様式!K83,―!$AF$14:$AG$15,2,FALSE),0)</f>
        <v>0</v>
      </c>
      <c r="L77">
        <f>IFERROR(VLOOKUP(通常分様式!L83,―!$C$2:$D$2,2,FALSE),0)</f>
        <v>0</v>
      </c>
      <c r="M77">
        <f>IFERROR(VLOOKUP(通常分様式!M83,―!$E$2:$F$6,2,FALSE),0)</f>
        <v>0</v>
      </c>
      <c r="N77">
        <f>IFERROR(VLOOKUP(通常分様式!N83,―!$G$2:$H$2,2,FALSE),0)</f>
        <v>0</v>
      </c>
      <c r="O77">
        <f>IFERROR(VLOOKUP(通常分様式!O83,―!$AH$2:$AI$12,2,FALSE),0)</f>
        <v>0</v>
      </c>
      <c r="AA77">
        <f>IFERROR(VLOOKUP(通常分様式!AB83,―!$I$2:$J$3,2,FALSE),0)</f>
        <v>0</v>
      </c>
      <c r="AB77">
        <f>IFERROR(VLOOKUP(通常分様式!AC83,―!$K$2:$L$3,2,FALSE),0)</f>
        <v>0</v>
      </c>
      <c r="AC77">
        <f>IFERROR(VLOOKUP(通常分様式!AD83,―!$M$2:$N$3,2,FALSE),0)</f>
        <v>0</v>
      </c>
      <c r="AD77">
        <f>IFERROR(VLOOKUP(通常分様式!AE83,―!$O$2:$P$3,2,FALSE),0)</f>
        <v>0</v>
      </c>
      <c r="AE77">
        <v>1</v>
      </c>
      <c r="AF77">
        <f>IFERROR(VLOOKUP(通常分様式!AF83,―!$X$2:$Y$30,2,FALSE),0)</f>
        <v>0</v>
      </c>
      <c r="AG77">
        <f>IFERROR(VLOOKUP(通常分様式!AG83,―!$X$2:$Y$30,2,FALSE),0)</f>
        <v>0</v>
      </c>
      <c r="AL77">
        <f>IFERROR(VLOOKUP(通常分様式!AL83,―!$AA$2:$AB$11,2,FALSE),0)</f>
        <v>0</v>
      </c>
      <c r="AM77">
        <f t="shared" si="0"/>
        <v>0</v>
      </c>
      <c r="AN77" s="508">
        <f t="shared" si="1"/>
        <v>0</v>
      </c>
      <c r="AO77" s="508">
        <f t="shared" si="2"/>
        <v>0</v>
      </c>
      <c r="AP77" s="508">
        <f t="shared" si="3"/>
        <v>0</v>
      </c>
      <c r="AQ77" s="508">
        <f t="shared" si="4"/>
        <v>0</v>
      </c>
      <c r="AR77" s="510">
        <f t="shared" si="5"/>
        <v>0</v>
      </c>
      <c r="AS77" s="510">
        <f t="shared" si="6"/>
        <v>0</v>
      </c>
      <c r="AT77" s="508">
        <f t="shared" si="7"/>
        <v>0</v>
      </c>
      <c r="AU77" s="508" t="str">
        <f t="shared" si="8"/>
        <v>交付金の区分_○_×</v>
      </c>
      <c r="AV77" s="508" t="str">
        <f t="shared" si="9"/>
        <v>交付金の区分_×</v>
      </c>
      <c r="AW77" t="str">
        <f>IF(通常分様式!E83="","",IF(PRODUCT(D77:AL77)=0,"error",""))</f>
        <v/>
      </c>
      <c r="AX77">
        <f>IF(通常分様式!H83="妊娠出産子育て支援交付金",1,0)</f>
        <v>0</v>
      </c>
    </row>
    <row r="78" spans="1:50">
      <c r="A78">
        <v>84</v>
      </c>
      <c r="C78">
        <v>54</v>
      </c>
      <c r="D78">
        <f>IFERROR(VLOOKUP(通常分様式!D84,―!$AJ$2:$AK$2,2,FALSE),0)</f>
        <v>0</v>
      </c>
      <c r="E78">
        <f>IFERROR(VLOOKUP(通常分様式!E84,―!$A$2:$B$3,2,FALSE),0)</f>
        <v>0</v>
      </c>
      <c r="F78">
        <f>IFERROR(VLOOKUP(通常分様式!F84,―!$AD$2:$AE$3,2,FALSE),0)</f>
        <v>0</v>
      </c>
      <c r="G78">
        <f>IFERROR(VLOOKUP(通常分様式!G84,―!$AD$5:$AE$6,2,FALSE),0)</f>
        <v>0</v>
      </c>
      <c r="J78">
        <f>IFERROR(VLOOKUP(通常分様式!J84,―!$AF$14:$AG$15,2,FALSE),0)</f>
        <v>0</v>
      </c>
      <c r="K78">
        <f>IFERROR(VLOOKUP(通常分様式!K84,―!$AF$14:$AG$15,2,FALSE),0)</f>
        <v>0</v>
      </c>
      <c r="L78">
        <f>IFERROR(VLOOKUP(通常分様式!L84,―!$C$2:$D$2,2,FALSE),0)</f>
        <v>0</v>
      </c>
      <c r="M78">
        <f>IFERROR(VLOOKUP(通常分様式!M84,―!$E$2:$F$6,2,FALSE),0)</f>
        <v>0</v>
      </c>
      <c r="N78">
        <f>IFERROR(VLOOKUP(通常分様式!N84,―!$G$2:$H$2,2,FALSE),0)</f>
        <v>0</v>
      </c>
      <c r="O78">
        <f>IFERROR(VLOOKUP(通常分様式!O84,―!$AH$2:$AI$12,2,FALSE),0)</f>
        <v>0</v>
      </c>
      <c r="AA78">
        <f>IFERROR(VLOOKUP(通常分様式!AB84,―!$I$2:$J$3,2,FALSE),0)</f>
        <v>0</v>
      </c>
      <c r="AB78">
        <f>IFERROR(VLOOKUP(通常分様式!AC84,―!$K$2:$L$3,2,FALSE),0)</f>
        <v>0</v>
      </c>
      <c r="AC78">
        <f>IFERROR(VLOOKUP(通常分様式!AD84,―!$M$2:$N$3,2,FALSE),0)</f>
        <v>0</v>
      </c>
      <c r="AD78">
        <f>IFERROR(VLOOKUP(通常分様式!AE84,―!$O$2:$P$3,2,FALSE),0)</f>
        <v>0</v>
      </c>
      <c r="AE78">
        <v>1</v>
      </c>
      <c r="AF78">
        <f>IFERROR(VLOOKUP(通常分様式!AF84,―!$X$2:$Y$30,2,FALSE),0)</f>
        <v>0</v>
      </c>
      <c r="AG78">
        <f>IFERROR(VLOOKUP(通常分様式!AG84,―!$X$2:$Y$30,2,FALSE),0)</f>
        <v>0</v>
      </c>
      <c r="AL78">
        <f>IFERROR(VLOOKUP(通常分様式!AL84,―!$AA$2:$AB$11,2,FALSE),0)</f>
        <v>0</v>
      </c>
      <c r="AM78">
        <f t="shared" si="0"/>
        <v>0</v>
      </c>
      <c r="AN78" s="508">
        <f t="shared" si="1"/>
        <v>0</v>
      </c>
      <c r="AO78" s="508">
        <f t="shared" si="2"/>
        <v>0</v>
      </c>
      <c r="AP78" s="508">
        <f t="shared" si="3"/>
        <v>0</v>
      </c>
      <c r="AQ78" s="508">
        <f t="shared" si="4"/>
        <v>0</v>
      </c>
      <c r="AR78" s="510">
        <f t="shared" si="5"/>
        <v>0</v>
      </c>
      <c r="AS78" s="510">
        <f t="shared" si="6"/>
        <v>0</v>
      </c>
      <c r="AT78" s="508">
        <f t="shared" si="7"/>
        <v>0</v>
      </c>
      <c r="AU78" s="508" t="str">
        <f t="shared" si="8"/>
        <v>交付金の区分_○_×</v>
      </c>
      <c r="AV78" s="508" t="str">
        <f t="shared" si="9"/>
        <v>交付金の区分_×</v>
      </c>
      <c r="AW78" t="str">
        <f>IF(通常分様式!E84="","",IF(PRODUCT(D78:AL78)=0,"error",""))</f>
        <v/>
      </c>
      <c r="AX78">
        <f>IF(通常分様式!H84="妊娠出産子育て支援交付金",1,0)</f>
        <v>0</v>
      </c>
    </row>
    <row r="79" spans="1:50">
      <c r="A79">
        <v>85</v>
      </c>
      <c r="C79">
        <v>55</v>
      </c>
      <c r="D79">
        <f>IFERROR(VLOOKUP(通常分様式!D85,―!$AJ$2:$AK$2,2,FALSE),0)</f>
        <v>0</v>
      </c>
      <c r="E79">
        <f>IFERROR(VLOOKUP(通常分様式!E85,―!$A$2:$B$3,2,FALSE),0)</f>
        <v>0</v>
      </c>
      <c r="F79">
        <f>IFERROR(VLOOKUP(通常分様式!F85,―!$AD$2:$AE$3,2,FALSE),0)</f>
        <v>0</v>
      </c>
      <c r="G79">
        <f>IFERROR(VLOOKUP(通常分様式!G85,―!$AD$5:$AE$6,2,FALSE),0)</f>
        <v>0</v>
      </c>
      <c r="J79">
        <f>IFERROR(VLOOKUP(通常分様式!J85,―!$AF$14:$AG$15,2,FALSE),0)</f>
        <v>0</v>
      </c>
      <c r="K79">
        <f>IFERROR(VLOOKUP(通常分様式!K85,―!$AF$14:$AG$15,2,FALSE),0)</f>
        <v>0</v>
      </c>
      <c r="L79">
        <f>IFERROR(VLOOKUP(通常分様式!L85,―!$C$2:$D$2,2,FALSE),0)</f>
        <v>0</v>
      </c>
      <c r="M79">
        <f>IFERROR(VLOOKUP(通常分様式!M85,―!$E$2:$F$6,2,FALSE),0)</f>
        <v>0</v>
      </c>
      <c r="N79">
        <f>IFERROR(VLOOKUP(通常分様式!N85,―!$G$2:$H$2,2,FALSE),0)</f>
        <v>0</v>
      </c>
      <c r="O79">
        <f>IFERROR(VLOOKUP(通常分様式!O85,―!$AH$2:$AI$12,2,FALSE),0)</f>
        <v>0</v>
      </c>
      <c r="AA79">
        <f>IFERROR(VLOOKUP(通常分様式!AB85,―!$I$2:$J$3,2,FALSE),0)</f>
        <v>0</v>
      </c>
      <c r="AB79">
        <f>IFERROR(VLOOKUP(通常分様式!AC85,―!$K$2:$L$3,2,FALSE),0)</f>
        <v>0</v>
      </c>
      <c r="AC79">
        <f>IFERROR(VLOOKUP(通常分様式!AD85,―!$M$2:$N$3,2,FALSE),0)</f>
        <v>0</v>
      </c>
      <c r="AD79">
        <f>IFERROR(VLOOKUP(通常分様式!AE85,―!$O$2:$P$3,2,FALSE),0)</f>
        <v>0</v>
      </c>
      <c r="AE79">
        <v>1</v>
      </c>
      <c r="AF79">
        <f>IFERROR(VLOOKUP(通常分様式!AF85,―!$X$2:$Y$30,2,FALSE),0)</f>
        <v>0</v>
      </c>
      <c r="AG79">
        <f>IFERROR(VLOOKUP(通常分様式!AG85,―!$X$2:$Y$30,2,FALSE),0)</f>
        <v>0</v>
      </c>
      <c r="AL79">
        <f>IFERROR(VLOOKUP(通常分様式!AL85,―!$AA$2:$AB$11,2,FALSE),0)</f>
        <v>0</v>
      </c>
      <c r="AM79">
        <f t="shared" si="0"/>
        <v>0</v>
      </c>
      <c r="AN79" s="508">
        <f t="shared" si="1"/>
        <v>0</v>
      </c>
      <c r="AO79" s="508">
        <f t="shared" si="2"/>
        <v>0</v>
      </c>
      <c r="AP79" s="508">
        <f t="shared" si="3"/>
        <v>0</v>
      </c>
      <c r="AQ79" s="508">
        <f t="shared" si="4"/>
        <v>0</v>
      </c>
      <c r="AR79" s="510">
        <f t="shared" si="5"/>
        <v>0</v>
      </c>
      <c r="AS79" s="510">
        <f t="shared" si="6"/>
        <v>0</v>
      </c>
      <c r="AT79" s="508">
        <f t="shared" si="7"/>
        <v>0</v>
      </c>
      <c r="AU79" s="508" t="str">
        <f t="shared" si="8"/>
        <v>交付金の区分_○_×</v>
      </c>
      <c r="AV79" s="508" t="str">
        <f t="shared" si="9"/>
        <v>交付金の区分_×</v>
      </c>
      <c r="AW79" t="str">
        <f>IF(通常分様式!E85="","",IF(PRODUCT(D79:AL79)=0,"error",""))</f>
        <v/>
      </c>
      <c r="AX79">
        <f>IF(通常分様式!H85="妊娠出産子育て支援交付金",1,0)</f>
        <v>0</v>
      </c>
    </row>
    <row r="80" spans="1:50">
      <c r="A80">
        <v>86</v>
      </c>
      <c r="C80">
        <v>56</v>
      </c>
      <c r="D80">
        <f>IFERROR(VLOOKUP(通常分様式!D86,―!$AJ$2:$AK$2,2,FALSE),0)</f>
        <v>0</v>
      </c>
      <c r="E80">
        <f>IFERROR(VLOOKUP(通常分様式!E86,―!$A$2:$B$3,2,FALSE),0)</f>
        <v>0</v>
      </c>
      <c r="F80">
        <f>IFERROR(VLOOKUP(通常分様式!F86,―!$AD$2:$AE$3,2,FALSE),0)</f>
        <v>0</v>
      </c>
      <c r="G80">
        <f>IFERROR(VLOOKUP(通常分様式!G86,―!$AD$5:$AE$6,2,FALSE),0)</f>
        <v>0</v>
      </c>
      <c r="J80">
        <f>IFERROR(VLOOKUP(通常分様式!J86,―!$AF$14:$AG$15,2,FALSE),0)</f>
        <v>0</v>
      </c>
      <c r="K80">
        <f>IFERROR(VLOOKUP(通常分様式!K86,―!$AF$14:$AG$15,2,FALSE),0)</f>
        <v>0</v>
      </c>
      <c r="L80">
        <f>IFERROR(VLOOKUP(通常分様式!L86,―!$C$2:$D$2,2,FALSE),0)</f>
        <v>0</v>
      </c>
      <c r="M80">
        <f>IFERROR(VLOOKUP(通常分様式!M86,―!$E$2:$F$6,2,FALSE),0)</f>
        <v>0</v>
      </c>
      <c r="N80">
        <f>IFERROR(VLOOKUP(通常分様式!N86,―!$G$2:$H$2,2,FALSE),0)</f>
        <v>0</v>
      </c>
      <c r="O80">
        <f>IFERROR(VLOOKUP(通常分様式!O86,―!$AH$2:$AI$12,2,FALSE),0)</f>
        <v>0</v>
      </c>
      <c r="AA80">
        <f>IFERROR(VLOOKUP(通常分様式!AB86,―!$I$2:$J$3,2,FALSE),0)</f>
        <v>0</v>
      </c>
      <c r="AB80">
        <f>IFERROR(VLOOKUP(通常分様式!AC86,―!$K$2:$L$3,2,FALSE),0)</f>
        <v>0</v>
      </c>
      <c r="AC80">
        <f>IFERROR(VLOOKUP(通常分様式!AD86,―!$M$2:$N$3,2,FALSE),0)</f>
        <v>0</v>
      </c>
      <c r="AD80">
        <f>IFERROR(VLOOKUP(通常分様式!AE86,―!$O$2:$P$3,2,FALSE),0)</f>
        <v>0</v>
      </c>
      <c r="AE80">
        <v>1</v>
      </c>
      <c r="AF80">
        <f>IFERROR(VLOOKUP(通常分様式!AF86,―!$X$2:$Y$30,2,FALSE),0)</f>
        <v>0</v>
      </c>
      <c r="AG80">
        <f>IFERROR(VLOOKUP(通常分様式!AG86,―!$X$2:$Y$30,2,FALSE),0)</f>
        <v>0</v>
      </c>
      <c r="AL80">
        <f>IFERROR(VLOOKUP(通常分様式!AL86,―!$AA$2:$AB$11,2,FALSE),0)</f>
        <v>0</v>
      </c>
      <c r="AM80">
        <f t="shared" si="0"/>
        <v>0</v>
      </c>
      <c r="AN80" s="508">
        <f t="shared" si="1"/>
        <v>0</v>
      </c>
      <c r="AO80" s="508">
        <f t="shared" si="2"/>
        <v>0</v>
      </c>
      <c r="AP80" s="508">
        <f t="shared" si="3"/>
        <v>0</v>
      </c>
      <c r="AQ80" s="508">
        <f t="shared" si="4"/>
        <v>0</v>
      </c>
      <c r="AR80" s="510">
        <f t="shared" si="5"/>
        <v>0</v>
      </c>
      <c r="AS80" s="510">
        <f t="shared" si="6"/>
        <v>0</v>
      </c>
      <c r="AT80" s="508">
        <f t="shared" si="7"/>
        <v>0</v>
      </c>
      <c r="AU80" s="508" t="str">
        <f t="shared" si="8"/>
        <v>交付金の区分_○_×</v>
      </c>
      <c r="AV80" s="508" t="str">
        <f t="shared" si="9"/>
        <v>交付金の区分_×</v>
      </c>
      <c r="AW80" t="str">
        <f>IF(通常分様式!E86="","",IF(PRODUCT(D80:AL80)=0,"error",""))</f>
        <v/>
      </c>
      <c r="AX80">
        <f>IF(通常分様式!H86="妊娠出産子育て支援交付金",1,0)</f>
        <v>0</v>
      </c>
    </row>
    <row r="81" spans="1:50">
      <c r="A81">
        <v>87</v>
      </c>
      <c r="C81">
        <v>57</v>
      </c>
      <c r="D81">
        <f>IFERROR(VLOOKUP(通常分様式!D87,―!$AJ$2:$AK$2,2,FALSE),0)</f>
        <v>0</v>
      </c>
      <c r="E81">
        <f>IFERROR(VLOOKUP(通常分様式!E87,―!$A$2:$B$3,2,FALSE),0)</f>
        <v>0</v>
      </c>
      <c r="F81">
        <f>IFERROR(VLOOKUP(通常分様式!F87,―!$AD$2:$AE$3,2,FALSE),0)</f>
        <v>0</v>
      </c>
      <c r="G81">
        <f>IFERROR(VLOOKUP(通常分様式!G87,―!$AD$5:$AE$6,2,FALSE),0)</f>
        <v>0</v>
      </c>
      <c r="J81">
        <f>IFERROR(VLOOKUP(通常分様式!J87,―!$AF$14:$AG$15,2,FALSE),0)</f>
        <v>0</v>
      </c>
      <c r="K81">
        <f>IFERROR(VLOOKUP(通常分様式!K87,―!$AF$14:$AG$15,2,FALSE),0)</f>
        <v>0</v>
      </c>
      <c r="L81">
        <f>IFERROR(VLOOKUP(通常分様式!L87,―!$C$2:$D$2,2,FALSE),0)</f>
        <v>0</v>
      </c>
      <c r="M81">
        <f>IFERROR(VLOOKUP(通常分様式!M87,―!$E$2:$F$6,2,FALSE),0)</f>
        <v>0</v>
      </c>
      <c r="N81">
        <f>IFERROR(VLOOKUP(通常分様式!N87,―!$G$2:$H$2,2,FALSE),0)</f>
        <v>0</v>
      </c>
      <c r="O81">
        <f>IFERROR(VLOOKUP(通常分様式!O87,―!$AH$2:$AI$12,2,FALSE),0)</f>
        <v>0</v>
      </c>
      <c r="AA81">
        <f>IFERROR(VLOOKUP(通常分様式!AB87,―!$I$2:$J$3,2,FALSE),0)</f>
        <v>0</v>
      </c>
      <c r="AB81">
        <f>IFERROR(VLOOKUP(通常分様式!AC87,―!$K$2:$L$3,2,FALSE),0)</f>
        <v>0</v>
      </c>
      <c r="AC81">
        <f>IFERROR(VLOOKUP(通常分様式!AD87,―!$M$2:$N$3,2,FALSE),0)</f>
        <v>0</v>
      </c>
      <c r="AD81">
        <f>IFERROR(VLOOKUP(通常分様式!AE87,―!$O$2:$P$3,2,FALSE),0)</f>
        <v>0</v>
      </c>
      <c r="AE81">
        <v>1</v>
      </c>
      <c r="AF81">
        <f>IFERROR(VLOOKUP(通常分様式!AF87,―!$X$2:$Y$30,2,FALSE),0)</f>
        <v>0</v>
      </c>
      <c r="AG81">
        <f>IFERROR(VLOOKUP(通常分様式!AG87,―!$X$2:$Y$30,2,FALSE),0)</f>
        <v>0</v>
      </c>
      <c r="AL81">
        <f>IFERROR(VLOOKUP(通常分様式!AL87,―!$AA$2:$AB$11,2,FALSE),0)</f>
        <v>0</v>
      </c>
      <c r="AM81">
        <f t="shared" si="0"/>
        <v>0</v>
      </c>
      <c r="AN81" s="508">
        <f t="shared" si="1"/>
        <v>0</v>
      </c>
      <c r="AO81" s="508">
        <f t="shared" si="2"/>
        <v>0</v>
      </c>
      <c r="AP81" s="508">
        <f t="shared" si="3"/>
        <v>0</v>
      </c>
      <c r="AQ81" s="508">
        <f t="shared" si="4"/>
        <v>0</v>
      </c>
      <c r="AR81" s="510">
        <f t="shared" si="5"/>
        <v>0</v>
      </c>
      <c r="AS81" s="510">
        <f t="shared" si="6"/>
        <v>0</v>
      </c>
      <c r="AT81" s="508">
        <f t="shared" si="7"/>
        <v>0</v>
      </c>
      <c r="AU81" s="508" t="str">
        <f t="shared" si="8"/>
        <v>交付金の区分_○_×</v>
      </c>
      <c r="AV81" s="508" t="str">
        <f t="shared" si="9"/>
        <v>交付金の区分_×</v>
      </c>
      <c r="AW81" t="str">
        <f>IF(通常分様式!E87="","",IF(PRODUCT(D81:AL81)=0,"error",""))</f>
        <v/>
      </c>
      <c r="AX81">
        <f>IF(通常分様式!H87="妊娠出産子育て支援交付金",1,0)</f>
        <v>0</v>
      </c>
    </row>
    <row r="82" spans="1:50">
      <c r="A82">
        <v>88</v>
      </c>
      <c r="C82">
        <v>58</v>
      </c>
      <c r="D82">
        <f>IFERROR(VLOOKUP(通常分様式!D88,―!$AJ$2:$AK$2,2,FALSE),0)</f>
        <v>0</v>
      </c>
      <c r="E82">
        <f>IFERROR(VLOOKUP(通常分様式!E88,―!$A$2:$B$3,2,FALSE),0)</f>
        <v>0</v>
      </c>
      <c r="F82">
        <f>IFERROR(VLOOKUP(通常分様式!F88,―!$AD$2:$AE$3,2,FALSE),0)</f>
        <v>0</v>
      </c>
      <c r="G82">
        <f>IFERROR(VLOOKUP(通常分様式!G88,―!$AD$5:$AE$6,2,FALSE),0)</f>
        <v>0</v>
      </c>
      <c r="J82">
        <f>IFERROR(VLOOKUP(通常分様式!J88,―!$AF$14:$AG$15,2,FALSE),0)</f>
        <v>0</v>
      </c>
      <c r="K82">
        <f>IFERROR(VLOOKUP(通常分様式!K88,―!$AF$14:$AG$15,2,FALSE),0)</f>
        <v>0</v>
      </c>
      <c r="L82">
        <f>IFERROR(VLOOKUP(通常分様式!L88,―!$C$2:$D$2,2,FALSE),0)</f>
        <v>0</v>
      </c>
      <c r="M82">
        <f>IFERROR(VLOOKUP(通常分様式!M88,―!$E$2:$F$6,2,FALSE),0)</f>
        <v>0</v>
      </c>
      <c r="N82">
        <f>IFERROR(VLOOKUP(通常分様式!N88,―!$G$2:$H$2,2,FALSE),0)</f>
        <v>0</v>
      </c>
      <c r="O82">
        <f>IFERROR(VLOOKUP(通常分様式!O88,―!$AH$2:$AI$12,2,FALSE),0)</f>
        <v>0</v>
      </c>
      <c r="AA82">
        <f>IFERROR(VLOOKUP(通常分様式!AB88,―!$I$2:$J$3,2,FALSE),0)</f>
        <v>0</v>
      </c>
      <c r="AB82">
        <f>IFERROR(VLOOKUP(通常分様式!AC88,―!$K$2:$L$3,2,FALSE),0)</f>
        <v>0</v>
      </c>
      <c r="AC82">
        <f>IFERROR(VLOOKUP(通常分様式!AD88,―!$M$2:$N$3,2,FALSE),0)</f>
        <v>0</v>
      </c>
      <c r="AD82">
        <f>IFERROR(VLOOKUP(通常分様式!AE88,―!$O$2:$P$3,2,FALSE),0)</f>
        <v>0</v>
      </c>
      <c r="AE82">
        <v>1</v>
      </c>
      <c r="AF82">
        <f>IFERROR(VLOOKUP(通常分様式!AF88,―!$X$2:$Y$30,2,FALSE),0)</f>
        <v>0</v>
      </c>
      <c r="AG82">
        <f>IFERROR(VLOOKUP(通常分様式!AG88,―!$X$2:$Y$30,2,FALSE),0)</f>
        <v>0</v>
      </c>
      <c r="AL82">
        <f>IFERROR(VLOOKUP(通常分様式!AL88,―!$AA$2:$AB$11,2,FALSE),0)</f>
        <v>0</v>
      </c>
      <c r="AM82">
        <f t="shared" si="0"/>
        <v>0</v>
      </c>
      <c r="AN82" s="508">
        <f t="shared" si="1"/>
        <v>0</v>
      </c>
      <c r="AO82" s="508">
        <f t="shared" si="2"/>
        <v>0</v>
      </c>
      <c r="AP82" s="508">
        <f t="shared" si="3"/>
        <v>0</v>
      </c>
      <c r="AQ82" s="508">
        <f t="shared" si="4"/>
        <v>0</v>
      </c>
      <c r="AR82" s="510">
        <f t="shared" si="5"/>
        <v>0</v>
      </c>
      <c r="AS82" s="510">
        <f t="shared" si="6"/>
        <v>0</v>
      </c>
      <c r="AT82" s="508">
        <f t="shared" si="7"/>
        <v>0</v>
      </c>
      <c r="AU82" s="508" t="str">
        <f t="shared" si="8"/>
        <v>交付金の区分_○_×</v>
      </c>
      <c r="AV82" s="508" t="str">
        <f t="shared" si="9"/>
        <v>交付金の区分_×</v>
      </c>
      <c r="AW82" t="str">
        <f>IF(通常分様式!E88="","",IF(PRODUCT(D82:AL82)=0,"error",""))</f>
        <v/>
      </c>
      <c r="AX82">
        <f>IF(通常分様式!H88="妊娠出産子育て支援交付金",1,0)</f>
        <v>0</v>
      </c>
    </row>
    <row r="83" spans="1:50">
      <c r="A83">
        <v>89</v>
      </c>
      <c r="C83">
        <v>59</v>
      </c>
      <c r="D83">
        <f>IFERROR(VLOOKUP(通常分様式!D89,―!$AJ$2:$AK$2,2,FALSE),0)</f>
        <v>0</v>
      </c>
      <c r="E83">
        <f>IFERROR(VLOOKUP(通常分様式!E89,―!$A$2:$B$3,2,FALSE),0)</f>
        <v>0</v>
      </c>
      <c r="F83">
        <f>IFERROR(VLOOKUP(通常分様式!F89,―!$AD$2:$AE$3,2,FALSE),0)</f>
        <v>0</v>
      </c>
      <c r="G83">
        <f>IFERROR(VLOOKUP(通常分様式!G89,―!$AD$5:$AE$6,2,FALSE),0)</f>
        <v>0</v>
      </c>
      <c r="J83">
        <f>IFERROR(VLOOKUP(通常分様式!J89,―!$AF$14:$AG$15,2,FALSE),0)</f>
        <v>0</v>
      </c>
      <c r="K83">
        <f>IFERROR(VLOOKUP(通常分様式!K89,―!$AF$14:$AG$15,2,FALSE),0)</f>
        <v>0</v>
      </c>
      <c r="L83">
        <f>IFERROR(VLOOKUP(通常分様式!L89,―!$C$2:$D$2,2,FALSE),0)</f>
        <v>0</v>
      </c>
      <c r="M83">
        <f>IFERROR(VLOOKUP(通常分様式!M89,―!$E$2:$F$6,2,FALSE),0)</f>
        <v>0</v>
      </c>
      <c r="N83">
        <f>IFERROR(VLOOKUP(通常分様式!N89,―!$G$2:$H$2,2,FALSE),0)</f>
        <v>0</v>
      </c>
      <c r="O83">
        <f>IFERROR(VLOOKUP(通常分様式!O89,―!$AH$2:$AI$12,2,FALSE),0)</f>
        <v>0</v>
      </c>
      <c r="AA83">
        <f>IFERROR(VLOOKUP(通常分様式!AB89,―!$I$2:$J$3,2,FALSE),0)</f>
        <v>0</v>
      </c>
      <c r="AB83">
        <f>IFERROR(VLOOKUP(通常分様式!AC89,―!$K$2:$L$3,2,FALSE),0)</f>
        <v>0</v>
      </c>
      <c r="AC83">
        <f>IFERROR(VLOOKUP(通常分様式!AD89,―!$M$2:$N$3,2,FALSE),0)</f>
        <v>0</v>
      </c>
      <c r="AD83">
        <f>IFERROR(VLOOKUP(通常分様式!AE89,―!$O$2:$P$3,2,FALSE),0)</f>
        <v>0</v>
      </c>
      <c r="AE83">
        <v>1</v>
      </c>
      <c r="AF83">
        <f>IFERROR(VLOOKUP(通常分様式!AF89,―!$X$2:$Y$30,2,FALSE),0)</f>
        <v>0</v>
      </c>
      <c r="AG83">
        <f>IFERROR(VLOOKUP(通常分様式!AG89,―!$X$2:$Y$30,2,FALSE),0)</f>
        <v>0</v>
      </c>
      <c r="AL83">
        <f>IFERROR(VLOOKUP(通常分様式!AL89,―!$AA$2:$AB$11,2,FALSE),0)</f>
        <v>0</v>
      </c>
      <c r="AM83">
        <f t="shared" si="0"/>
        <v>0</v>
      </c>
      <c r="AN83" s="508">
        <f t="shared" si="1"/>
        <v>0</v>
      </c>
      <c r="AO83" s="508">
        <f t="shared" si="2"/>
        <v>0</v>
      </c>
      <c r="AP83" s="508">
        <f t="shared" si="3"/>
        <v>0</v>
      </c>
      <c r="AQ83" s="508">
        <f t="shared" si="4"/>
        <v>0</v>
      </c>
      <c r="AR83" s="510">
        <f t="shared" si="5"/>
        <v>0</v>
      </c>
      <c r="AS83" s="510">
        <f t="shared" si="6"/>
        <v>0</v>
      </c>
      <c r="AT83" s="508">
        <f t="shared" si="7"/>
        <v>0</v>
      </c>
      <c r="AU83" s="508" t="str">
        <f t="shared" si="8"/>
        <v>交付金の区分_○_×</v>
      </c>
      <c r="AV83" s="508" t="str">
        <f t="shared" si="9"/>
        <v>交付金の区分_×</v>
      </c>
      <c r="AW83" t="str">
        <f>IF(通常分様式!E89="","",IF(PRODUCT(D83:AL83)=0,"error",""))</f>
        <v/>
      </c>
      <c r="AX83">
        <f>IF(通常分様式!H89="妊娠出産子育て支援交付金",1,0)</f>
        <v>0</v>
      </c>
    </row>
    <row r="84" spans="1:50">
      <c r="A84">
        <v>90</v>
      </c>
      <c r="C84">
        <v>60</v>
      </c>
      <c r="D84">
        <f>IFERROR(VLOOKUP(通常分様式!D90,―!$AJ$2:$AK$2,2,FALSE),0)</f>
        <v>0</v>
      </c>
      <c r="E84">
        <f>IFERROR(VLOOKUP(通常分様式!E90,―!$A$2:$B$3,2,FALSE),0)</f>
        <v>0</v>
      </c>
      <c r="F84">
        <f>IFERROR(VLOOKUP(通常分様式!F90,―!$AD$2:$AE$3,2,FALSE),0)</f>
        <v>0</v>
      </c>
      <c r="G84">
        <f>IFERROR(VLOOKUP(通常分様式!G90,―!$AD$5:$AE$6,2,FALSE),0)</f>
        <v>0</v>
      </c>
      <c r="J84">
        <f>IFERROR(VLOOKUP(通常分様式!J90,―!$AF$14:$AG$15,2,FALSE),0)</f>
        <v>0</v>
      </c>
      <c r="K84">
        <f>IFERROR(VLOOKUP(通常分様式!K90,―!$AF$14:$AG$15,2,FALSE),0)</f>
        <v>0</v>
      </c>
      <c r="L84">
        <f>IFERROR(VLOOKUP(通常分様式!L90,―!$C$2:$D$2,2,FALSE),0)</f>
        <v>0</v>
      </c>
      <c r="M84">
        <f>IFERROR(VLOOKUP(通常分様式!M90,―!$E$2:$F$6,2,FALSE),0)</f>
        <v>0</v>
      </c>
      <c r="N84">
        <f>IFERROR(VLOOKUP(通常分様式!N90,―!$G$2:$H$2,2,FALSE),0)</f>
        <v>0</v>
      </c>
      <c r="O84">
        <f>IFERROR(VLOOKUP(通常分様式!O90,―!$AH$2:$AI$12,2,FALSE),0)</f>
        <v>0</v>
      </c>
      <c r="AA84">
        <f>IFERROR(VLOOKUP(通常分様式!AB90,―!$I$2:$J$3,2,FALSE),0)</f>
        <v>0</v>
      </c>
      <c r="AB84">
        <f>IFERROR(VLOOKUP(通常分様式!AC90,―!$K$2:$L$3,2,FALSE),0)</f>
        <v>0</v>
      </c>
      <c r="AC84">
        <f>IFERROR(VLOOKUP(通常分様式!AD90,―!$M$2:$N$3,2,FALSE),0)</f>
        <v>0</v>
      </c>
      <c r="AD84">
        <f>IFERROR(VLOOKUP(通常分様式!AE90,―!$O$2:$P$3,2,FALSE),0)</f>
        <v>0</v>
      </c>
      <c r="AE84">
        <v>1</v>
      </c>
      <c r="AF84">
        <f>IFERROR(VLOOKUP(通常分様式!AF90,―!$X$2:$Y$30,2,FALSE),0)</f>
        <v>0</v>
      </c>
      <c r="AG84">
        <f>IFERROR(VLOOKUP(通常分様式!AG90,―!$X$2:$Y$30,2,FALSE),0)</f>
        <v>0</v>
      </c>
      <c r="AL84">
        <f>IFERROR(VLOOKUP(通常分様式!AL90,―!$AA$2:$AB$11,2,FALSE),0)</f>
        <v>0</v>
      </c>
      <c r="AM84">
        <f t="shared" si="0"/>
        <v>0</v>
      </c>
      <c r="AN84" s="508">
        <f t="shared" si="1"/>
        <v>0</v>
      </c>
      <c r="AO84" s="508">
        <f t="shared" si="2"/>
        <v>0</v>
      </c>
      <c r="AP84" s="508">
        <f t="shared" si="3"/>
        <v>0</v>
      </c>
      <c r="AQ84" s="508">
        <f t="shared" si="4"/>
        <v>0</v>
      </c>
      <c r="AR84" s="510">
        <f t="shared" si="5"/>
        <v>0</v>
      </c>
      <c r="AS84" s="510">
        <f t="shared" si="6"/>
        <v>0</v>
      </c>
      <c r="AT84" s="508">
        <f t="shared" si="7"/>
        <v>0</v>
      </c>
      <c r="AU84" s="508" t="str">
        <f t="shared" si="8"/>
        <v>交付金の区分_○_×</v>
      </c>
      <c r="AV84" s="508" t="str">
        <f t="shared" si="9"/>
        <v>交付金の区分_×</v>
      </c>
      <c r="AW84" t="str">
        <f>IF(通常分様式!E90="","",IF(PRODUCT(D84:AL84)=0,"error",""))</f>
        <v/>
      </c>
      <c r="AX84">
        <f>IF(通常分様式!H90="妊娠出産子育て支援交付金",1,0)</f>
        <v>0</v>
      </c>
    </row>
    <row r="85" spans="1:50">
      <c r="A85">
        <v>91</v>
      </c>
      <c r="C85">
        <v>61</v>
      </c>
      <c r="D85">
        <f>IFERROR(VLOOKUP(通常分様式!D91,―!$AJ$2:$AK$2,2,FALSE),0)</f>
        <v>0</v>
      </c>
      <c r="E85">
        <f>IFERROR(VLOOKUP(通常分様式!E91,―!$A$2:$B$3,2,FALSE),0)</f>
        <v>0</v>
      </c>
      <c r="F85">
        <f>IFERROR(VLOOKUP(通常分様式!F91,―!$AD$2:$AE$3,2,FALSE),0)</f>
        <v>0</v>
      </c>
      <c r="G85">
        <f>IFERROR(VLOOKUP(通常分様式!G91,―!$AD$5:$AE$6,2,FALSE),0)</f>
        <v>0</v>
      </c>
      <c r="J85">
        <f>IFERROR(VLOOKUP(通常分様式!J91,―!$AF$14:$AG$15,2,FALSE),0)</f>
        <v>0</v>
      </c>
      <c r="K85">
        <f>IFERROR(VLOOKUP(通常分様式!K91,―!$AF$14:$AG$15,2,FALSE),0)</f>
        <v>0</v>
      </c>
      <c r="L85">
        <f>IFERROR(VLOOKUP(通常分様式!L91,―!$C$2:$D$2,2,FALSE),0)</f>
        <v>0</v>
      </c>
      <c r="M85">
        <f>IFERROR(VLOOKUP(通常分様式!M91,―!$E$2:$F$6,2,FALSE),0)</f>
        <v>0</v>
      </c>
      <c r="N85">
        <f>IFERROR(VLOOKUP(通常分様式!N91,―!$G$2:$H$2,2,FALSE),0)</f>
        <v>0</v>
      </c>
      <c r="O85">
        <f>IFERROR(VLOOKUP(通常分様式!O91,―!$AH$2:$AI$12,2,FALSE),0)</f>
        <v>0</v>
      </c>
      <c r="AA85">
        <f>IFERROR(VLOOKUP(通常分様式!AB91,―!$I$2:$J$3,2,FALSE),0)</f>
        <v>0</v>
      </c>
      <c r="AB85">
        <f>IFERROR(VLOOKUP(通常分様式!AC91,―!$K$2:$L$3,2,FALSE),0)</f>
        <v>0</v>
      </c>
      <c r="AC85">
        <f>IFERROR(VLOOKUP(通常分様式!AD91,―!$M$2:$N$3,2,FALSE),0)</f>
        <v>0</v>
      </c>
      <c r="AD85">
        <f>IFERROR(VLOOKUP(通常分様式!AE91,―!$O$2:$P$3,2,FALSE),0)</f>
        <v>0</v>
      </c>
      <c r="AE85">
        <v>1</v>
      </c>
      <c r="AF85">
        <f>IFERROR(VLOOKUP(通常分様式!AF91,―!$X$2:$Y$30,2,FALSE),0)</f>
        <v>0</v>
      </c>
      <c r="AG85">
        <f>IFERROR(VLOOKUP(通常分様式!AG91,―!$X$2:$Y$30,2,FALSE),0)</f>
        <v>0</v>
      </c>
      <c r="AL85">
        <f>IFERROR(VLOOKUP(通常分様式!AL91,―!$AA$2:$AB$11,2,FALSE),0)</f>
        <v>0</v>
      </c>
      <c r="AM85">
        <f t="shared" si="0"/>
        <v>0</v>
      </c>
      <c r="AN85" s="508">
        <f t="shared" si="1"/>
        <v>0</v>
      </c>
      <c r="AO85" s="508">
        <f t="shared" si="2"/>
        <v>0</v>
      </c>
      <c r="AP85" s="508">
        <f t="shared" si="3"/>
        <v>0</v>
      </c>
      <c r="AQ85" s="508">
        <f t="shared" si="4"/>
        <v>0</v>
      </c>
      <c r="AR85" s="510">
        <f t="shared" si="5"/>
        <v>0</v>
      </c>
      <c r="AS85" s="510">
        <f t="shared" si="6"/>
        <v>0</v>
      </c>
      <c r="AT85" s="508">
        <f t="shared" si="7"/>
        <v>0</v>
      </c>
      <c r="AU85" s="508" t="str">
        <f t="shared" si="8"/>
        <v>交付金の区分_○_×</v>
      </c>
      <c r="AV85" s="508" t="str">
        <f t="shared" si="9"/>
        <v>交付金の区分_×</v>
      </c>
      <c r="AW85" t="str">
        <f>IF(通常分様式!E91="","",IF(PRODUCT(D85:AL85)=0,"error",""))</f>
        <v/>
      </c>
      <c r="AX85">
        <f>IF(通常分様式!H91="妊娠出産子育て支援交付金",1,0)</f>
        <v>0</v>
      </c>
    </row>
    <row r="86" spans="1:50">
      <c r="A86">
        <v>92</v>
      </c>
      <c r="C86">
        <v>62</v>
      </c>
      <c r="D86">
        <f>IFERROR(VLOOKUP(通常分様式!D92,―!$AJ$2:$AK$2,2,FALSE),0)</f>
        <v>0</v>
      </c>
      <c r="E86">
        <f>IFERROR(VLOOKUP(通常分様式!E92,―!$A$2:$B$3,2,FALSE),0)</f>
        <v>0</v>
      </c>
      <c r="F86">
        <f>IFERROR(VLOOKUP(通常分様式!F92,―!$AD$2:$AE$3,2,FALSE),0)</f>
        <v>0</v>
      </c>
      <c r="G86">
        <f>IFERROR(VLOOKUP(通常分様式!G92,―!$AD$5:$AE$6,2,FALSE),0)</f>
        <v>0</v>
      </c>
      <c r="J86">
        <f>IFERROR(VLOOKUP(通常分様式!J92,―!$AF$14:$AG$15,2,FALSE),0)</f>
        <v>0</v>
      </c>
      <c r="K86">
        <f>IFERROR(VLOOKUP(通常分様式!K92,―!$AF$14:$AG$15,2,FALSE),0)</f>
        <v>0</v>
      </c>
      <c r="L86">
        <f>IFERROR(VLOOKUP(通常分様式!L92,―!$C$2:$D$2,2,FALSE),0)</f>
        <v>0</v>
      </c>
      <c r="M86">
        <f>IFERROR(VLOOKUP(通常分様式!M92,―!$E$2:$F$6,2,FALSE),0)</f>
        <v>0</v>
      </c>
      <c r="N86">
        <f>IFERROR(VLOOKUP(通常分様式!N92,―!$G$2:$H$2,2,FALSE),0)</f>
        <v>0</v>
      </c>
      <c r="O86">
        <f>IFERROR(VLOOKUP(通常分様式!O92,―!$AH$2:$AI$12,2,FALSE),0)</f>
        <v>0</v>
      </c>
      <c r="AA86">
        <f>IFERROR(VLOOKUP(通常分様式!AB92,―!$I$2:$J$3,2,FALSE),0)</f>
        <v>0</v>
      </c>
      <c r="AB86">
        <f>IFERROR(VLOOKUP(通常分様式!AC92,―!$K$2:$L$3,2,FALSE),0)</f>
        <v>0</v>
      </c>
      <c r="AC86">
        <f>IFERROR(VLOOKUP(通常分様式!AD92,―!$M$2:$N$3,2,FALSE),0)</f>
        <v>0</v>
      </c>
      <c r="AD86">
        <f>IFERROR(VLOOKUP(通常分様式!AE92,―!$O$2:$P$3,2,FALSE),0)</f>
        <v>0</v>
      </c>
      <c r="AE86">
        <v>1</v>
      </c>
      <c r="AF86">
        <f>IFERROR(VLOOKUP(通常分様式!AF92,―!$X$2:$Y$30,2,FALSE),0)</f>
        <v>0</v>
      </c>
      <c r="AG86">
        <f>IFERROR(VLOOKUP(通常分様式!AG92,―!$X$2:$Y$30,2,FALSE),0)</f>
        <v>0</v>
      </c>
      <c r="AL86">
        <f>IFERROR(VLOOKUP(通常分様式!AL92,―!$AA$2:$AB$11,2,FALSE),0)</f>
        <v>0</v>
      </c>
      <c r="AM86">
        <f t="shared" si="0"/>
        <v>0</v>
      </c>
      <c r="AN86" s="508">
        <f t="shared" si="1"/>
        <v>0</v>
      </c>
      <c r="AO86" s="508">
        <f t="shared" si="2"/>
        <v>0</v>
      </c>
      <c r="AP86" s="508">
        <f t="shared" si="3"/>
        <v>0</v>
      </c>
      <c r="AQ86" s="508">
        <f t="shared" si="4"/>
        <v>0</v>
      </c>
      <c r="AR86" s="510">
        <f t="shared" si="5"/>
        <v>0</v>
      </c>
      <c r="AS86" s="510">
        <f t="shared" si="6"/>
        <v>0</v>
      </c>
      <c r="AT86" s="508">
        <f t="shared" si="7"/>
        <v>0</v>
      </c>
      <c r="AU86" s="508" t="str">
        <f t="shared" si="8"/>
        <v>交付金の区分_○_×</v>
      </c>
      <c r="AV86" s="508" t="str">
        <f t="shared" si="9"/>
        <v>交付金の区分_×</v>
      </c>
      <c r="AW86" t="str">
        <f>IF(通常分様式!E92="","",IF(PRODUCT(D86:AL86)=0,"error",""))</f>
        <v/>
      </c>
      <c r="AX86">
        <f>IF(通常分様式!H92="妊娠出産子育て支援交付金",1,0)</f>
        <v>0</v>
      </c>
    </row>
    <row r="87" spans="1:50">
      <c r="A87">
        <v>93</v>
      </c>
      <c r="C87">
        <v>63</v>
      </c>
      <c r="D87">
        <f>IFERROR(VLOOKUP(通常分様式!D93,―!$AJ$2:$AK$2,2,FALSE),0)</f>
        <v>0</v>
      </c>
      <c r="E87">
        <f>IFERROR(VLOOKUP(通常分様式!E93,―!$A$2:$B$3,2,FALSE),0)</f>
        <v>0</v>
      </c>
      <c r="F87">
        <f>IFERROR(VLOOKUP(通常分様式!F93,―!$AD$2:$AE$3,2,FALSE),0)</f>
        <v>0</v>
      </c>
      <c r="G87">
        <f>IFERROR(VLOOKUP(通常分様式!G93,―!$AD$5:$AE$6,2,FALSE),0)</f>
        <v>0</v>
      </c>
      <c r="J87">
        <f>IFERROR(VLOOKUP(通常分様式!J93,―!$AF$14:$AG$15,2,FALSE),0)</f>
        <v>0</v>
      </c>
      <c r="K87">
        <f>IFERROR(VLOOKUP(通常分様式!K93,―!$AF$14:$AG$15,2,FALSE),0)</f>
        <v>0</v>
      </c>
      <c r="L87">
        <f>IFERROR(VLOOKUP(通常分様式!L93,―!$C$2:$D$2,2,FALSE),0)</f>
        <v>0</v>
      </c>
      <c r="M87">
        <f>IFERROR(VLOOKUP(通常分様式!M93,―!$E$2:$F$6,2,FALSE),0)</f>
        <v>0</v>
      </c>
      <c r="N87">
        <f>IFERROR(VLOOKUP(通常分様式!N93,―!$G$2:$H$2,2,FALSE),0)</f>
        <v>0</v>
      </c>
      <c r="O87">
        <f>IFERROR(VLOOKUP(通常分様式!O93,―!$AH$2:$AI$12,2,FALSE),0)</f>
        <v>0</v>
      </c>
      <c r="AA87">
        <f>IFERROR(VLOOKUP(通常分様式!AB93,―!$I$2:$J$3,2,FALSE),0)</f>
        <v>0</v>
      </c>
      <c r="AB87">
        <f>IFERROR(VLOOKUP(通常分様式!AC93,―!$K$2:$L$3,2,FALSE),0)</f>
        <v>0</v>
      </c>
      <c r="AC87">
        <f>IFERROR(VLOOKUP(通常分様式!AD93,―!$M$2:$N$3,2,FALSE),0)</f>
        <v>0</v>
      </c>
      <c r="AD87">
        <f>IFERROR(VLOOKUP(通常分様式!AE93,―!$O$2:$P$3,2,FALSE),0)</f>
        <v>0</v>
      </c>
      <c r="AE87">
        <v>1</v>
      </c>
      <c r="AF87">
        <f>IFERROR(VLOOKUP(通常分様式!AF93,―!$X$2:$Y$30,2,FALSE),0)</f>
        <v>0</v>
      </c>
      <c r="AG87">
        <f>IFERROR(VLOOKUP(通常分様式!AG93,―!$X$2:$Y$30,2,FALSE),0)</f>
        <v>0</v>
      </c>
      <c r="AL87">
        <f>IFERROR(VLOOKUP(通常分様式!AL93,―!$AA$2:$AB$11,2,FALSE),0)</f>
        <v>0</v>
      </c>
      <c r="AM87">
        <f t="shared" si="0"/>
        <v>0</v>
      </c>
      <c r="AN87" s="508">
        <f t="shared" si="1"/>
        <v>0</v>
      </c>
      <c r="AO87" s="508">
        <f t="shared" si="2"/>
        <v>0</v>
      </c>
      <c r="AP87" s="508">
        <f t="shared" si="3"/>
        <v>0</v>
      </c>
      <c r="AQ87" s="508">
        <f t="shared" si="4"/>
        <v>0</v>
      </c>
      <c r="AR87" s="510">
        <f t="shared" si="5"/>
        <v>0</v>
      </c>
      <c r="AS87" s="510">
        <f t="shared" si="6"/>
        <v>0</v>
      </c>
      <c r="AT87" s="508">
        <f t="shared" si="7"/>
        <v>0</v>
      </c>
      <c r="AU87" s="508" t="str">
        <f t="shared" si="8"/>
        <v>交付金の区分_○_×</v>
      </c>
      <c r="AV87" s="508" t="str">
        <f t="shared" si="9"/>
        <v>交付金の区分_×</v>
      </c>
      <c r="AW87" t="str">
        <f>IF(通常分様式!E93="","",IF(PRODUCT(D87:AL87)=0,"error",""))</f>
        <v/>
      </c>
      <c r="AX87">
        <f>IF(通常分様式!H93="妊娠出産子育て支援交付金",1,0)</f>
        <v>0</v>
      </c>
    </row>
    <row r="88" spans="1:50">
      <c r="A88">
        <v>94</v>
      </c>
      <c r="C88">
        <v>64</v>
      </c>
      <c r="D88">
        <f>IFERROR(VLOOKUP(通常分様式!D94,―!$AJ$2:$AK$2,2,FALSE),0)</f>
        <v>0</v>
      </c>
      <c r="E88">
        <f>IFERROR(VLOOKUP(通常分様式!E94,―!$A$2:$B$3,2,FALSE),0)</f>
        <v>0</v>
      </c>
      <c r="F88">
        <f>IFERROR(VLOOKUP(通常分様式!F94,―!$AD$2:$AE$3,2,FALSE),0)</f>
        <v>0</v>
      </c>
      <c r="G88">
        <f>IFERROR(VLOOKUP(通常分様式!G94,―!$AD$5:$AE$6,2,FALSE),0)</f>
        <v>0</v>
      </c>
      <c r="J88">
        <f>IFERROR(VLOOKUP(通常分様式!J94,―!$AF$14:$AG$15,2,FALSE),0)</f>
        <v>0</v>
      </c>
      <c r="K88">
        <f>IFERROR(VLOOKUP(通常分様式!K94,―!$AF$14:$AG$15,2,FALSE),0)</f>
        <v>0</v>
      </c>
      <c r="L88">
        <f>IFERROR(VLOOKUP(通常分様式!L94,―!$C$2:$D$2,2,FALSE),0)</f>
        <v>0</v>
      </c>
      <c r="M88">
        <f>IFERROR(VLOOKUP(通常分様式!M94,―!$E$2:$F$6,2,FALSE),0)</f>
        <v>0</v>
      </c>
      <c r="N88">
        <f>IFERROR(VLOOKUP(通常分様式!N94,―!$G$2:$H$2,2,FALSE),0)</f>
        <v>0</v>
      </c>
      <c r="O88">
        <f>IFERROR(VLOOKUP(通常分様式!O94,―!$AH$2:$AI$12,2,FALSE),0)</f>
        <v>0</v>
      </c>
      <c r="AA88">
        <f>IFERROR(VLOOKUP(通常分様式!AB94,―!$I$2:$J$3,2,FALSE),0)</f>
        <v>0</v>
      </c>
      <c r="AB88">
        <f>IFERROR(VLOOKUP(通常分様式!AC94,―!$K$2:$L$3,2,FALSE),0)</f>
        <v>0</v>
      </c>
      <c r="AC88">
        <f>IFERROR(VLOOKUP(通常分様式!AD94,―!$M$2:$N$3,2,FALSE),0)</f>
        <v>0</v>
      </c>
      <c r="AD88">
        <f>IFERROR(VLOOKUP(通常分様式!AE94,―!$O$2:$P$3,2,FALSE),0)</f>
        <v>0</v>
      </c>
      <c r="AE88">
        <v>1</v>
      </c>
      <c r="AF88">
        <f>IFERROR(VLOOKUP(通常分様式!AF94,―!$X$2:$Y$30,2,FALSE),0)</f>
        <v>0</v>
      </c>
      <c r="AG88">
        <f>IFERROR(VLOOKUP(通常分様式!AG94,―!$X$2:$Y$30,2,FALSE),0)</f>
        <v>0</v>
      </c>
      <c r="AL88">
        <f>IFERROR(VLOOKUP(通常分様式!AL94,―!$AA$2:$AB$11,2,FALSE),0)</f>
        <v>0</v>
      </c>
      <c r="AM88">
        <f t="shared" si="0"/>
        <v>0</v>
      </c>
      <c r="AN88" s="508">
        <f t="shared" si="1"/>
        <v>0</v>
      </c>
      <c r="AO88" s="508">
        <f t="shared" si="2"/>
        <v>0</v>
      </c>
      <c r="AP88" s="508">
        <f t="shared" si="3"/>
        <v>0</v>
      </c>
      <c r="AQ88" s="508">
        <f t="shared" si="4"/>
        <v>0</v>
      </c>
      <c r="AR88" s="510">
        <f t="shared" si="5"/>
        <v>0</v>
      </c>
      <c r="AS88" s="510">
        <f t="shared" si="6"/>
        <v>0</v>
      </c>
      <c r="AT88" s="508">
        <f t="shared" si="7"/>
        <v>0</v>
      </c>
      <c r="AU88" s="508" t="str">
        <f t="shared" si="8"/>
        <v>交付金の区分_○_×</v>
      </c>
      <c r="AV88" s="508" t="str">
        <f t="shared" si="9"/>
        <v>交付金の区分_×</v>
      </c>
      <c r="AW88" t="str">
        <f>IF(通常分様式!E94="","",IF(PRODUCT(D88:AL88)=0,"error",""))</f>
        <v/>
      </c>
      <c r="AX88">
        <f>IF(通常分様式!H94="妊娠出産子育て支援交付金",1,0)</f>
        <v>0</v>
      </c>
    </row>
    <row r="89" spans="1:50">
      <c r="A89">
        <v>95</v>
      </c>
      <c r="C89">
        <v>65</v>
      </c>
      <c r="D89">
        <f>IFERROR(VLOOKUP(通常分様式!D95,―!$AJ$2:$AK$2,2,FALSE),0)</f>
        <v>0</v>
      </c>
      <c r="E89">
        <f>IFERROR(VLOOKUP(通常分様式!E95,―!$A$2:$B$3,2,FALSE),0)</f>
        <v>0</v>
      </c>
      <c r="F89">
        <f>IFERROR(VLOOKUP(通常分様式!F95,―!$AD$2:$AE$3,2,FALSE),0)</f>
        <v>0</v>
      </c>
      <c r="G89">
        <f>IFERROR(VLOOKUP(通常分様式!G95,―!$AD$5:$AE$6,2,FALSE),0)</f>
        <v>0</v>
      </c>
      <c r="J89">
        <f>IFERROR(VLOOKUP(通常分様式!J95,―!$AF$14:$AG$15,2,FALSE),0)</f>
        <v>0</v>
      </c>
      <c r="K89">
        <f>IFERROR(VLOOKUP(通常分様式!K95,―!$AF$14:$AG$15,2,FALSE),0)</f>
        <v>0</v>
      </c>
      <c r="L89">
        <f>IFERROR(VLOOKUP(通常分様式!L95,―!$C$2:$D$2,2,FALSE),0)</f>
        <v>0</v>
      </c>
      <c r="M89">
        <f>IFERROR(VLOOKUP(通常分様式!M95,―!$E$2:$F$6,2,FALSE),0)</f>
        <v>0</v>
      </c>
      <c r="N89">
        <f>IFERROR(VLOOKUP(通常分様式!N95,―!$G$2:$H$2,2,FALSE),0)</f>
        <v>0</v>
      </c>
      <c r="O89">
        <f>IFERROR(VLOOKUP(通常分様式!O95,―!$AH$2:$AI$12,2,FALSE),0)</f>
        <v>0</v>
      </c>
      <c r="AA89">
        <f>IFERROR(VLOOKUP(通常分様式!AB95,―!$I$2:$J$3,2,FALSE),0)</f>
        <v>0</v>
      </c>
      <c r="AB89">
        <f>IFERROR(VLOOKUP(通常分様式!AC95,―!$K$2:$L$3,2,FALSE),0)</f>
        <v>0</v>
      </c>
      <c r="AC89">
        <f>IFERROR(VLOOKUP(通常分様式!AD95,―!$M$2:$N$3,2,FALSE),0)</f>
        <v>0</v>
      </c>
      <c r="AD89">
        <f>IFERROR(VLOOKUP(通常分様式!AE95,―!$O$2:$P$3,2,FALSE),0)</f>
        <v>0</v>
      </c>
      <c r="AE89">
        <v>1</v>
      </c>
      <c r="AF89">
        <f>IFERROR(VLOOKUP(通常分様式!AF95,―!$X$2:$Y$30,2,FALSE),0)</f>
        <v>0</v>
      </c>
      <c r="AG89">
        <f>IFERROR(VLOOKUP(通常分様式!AG95,―!$X$2:$Y$30,2,FALSE),0)</f>
        <v>0</v>
      </c>
      <c r="AL89">
        <f>IFERROR(VLOOKUP(通常分様式!AL95,―!$AA$2:$AB$11,2,FALSE),0)</f>
        <v>0</v>
      </c>
      <c r="AM89">
        <f t="shared" ref="AM89:AM152" si="10">IF(E89=1,"検査促進枠の地方負担分に充当_補助",IF(E89=2,"検査促進枠の地方負担分に充当_地単",0))</f>
        <v>0</v>
      </c>
      <c r="AN89" s="508">
        <f t="shared" ref="AN89:AN152" si="11">IF(E89=1,"基金_補助",IF(E89=2,IF(AA89=2,"基金_地単_検査","基金_地単_通常"),0))</f>
        <v>0</v>
      </c>
      <c r="AO89" s="508">
        <f t="shared" si="2"/>
        <v>0</v>
      </c>
      <c r="AP89" s="508">
        <f t="shared" si="3"/>
        <v>0</v>
      </c>
      <c r="AQ89" s="508">
        <f t="shared" si="4"/>
        <v>0</v>
      </c>
      <c r="AR89" s="510">
        <f t="shared" si="5"/>
        <v>0</v>
      </c>
      <c r="AS89" s="510">
        <f t="shared" si="6"/>
        <v>0</v>
      </c>
      <c r="AT89" s="508">
        <f t="shared" si="7"/>
        <v>0</v>
      </c>
      <c r="AU89" s="508" t="str">
        <f t="shared" si="8"/>
        <v>交付金の区分_○_×</v>
      </c>
      <c r="AV89" s="508" t="str">
        <f t="shared" si="9"/>
        <v>交付金の区分_×</v>
      </c>
      <c r="AW89" t="str">
        <f>IF(通常分様式!E95="","",IF(PRODUCT(D89:AL89)=0,"error",""))</f>
        <v/>
      </c>
      <c r="AX89">
        <f>IF(通常分様式!H95="妊娠出産子育て支援交付金",1,0)</f>
        <v>0</v>
      </c>
    </row>
    <row r="90" spans="1:50">
      <c r="A90">
        <v>96</v>
      </c>
      <c r="C90">
        <v>66</v>
      </c>
      <c r="D90">
        <f>IFERROR(VLOOKUP(通常分様式!D96,―!$AJ$2:$AK$2,2,FALSE),0)</f>
        <v>0</v>
      </c>
      <c r="E90">
        <f>IFERROR(VLOOKUP(通常分様式!E96,―!$A$2:$B$3,2,FALSE),0)</f>
        <v>0</v>
      </c>
      <c r="F90">
        <f>IFERROR(VLOOKUP(通常分様式!F96,―!$AD$2:$AE$3,2,FALSE),0)</f>
        <v>0</v>
      </c>
      <c r="G90">
        <f>IFERROR(VLOOKUP(通常分様式!G96,―!$AD$5:$AE$6,2,FALSE),0)</f>
        <v>0</v>
      </c>
      <c r="J90">
        <f>IFERROR(VLOOKUP(通常分様式!J96,―!$AF$14:$AG$15,2,FALSE),0)</f>
        <v>0</v>
      </c>
      <c r="K90">
        <f>IFERROR(VLOOKUP(通常分様式!K96,―!$AF$14:$AG$15,2,FALSE),0)</f>
        <v>0</v>
      </c>
      <c r="L90">
        <f>IFERROR(VLOOKUP(通常分様式!L96,―!$C$2:$D$2,2,FALSE),0)</f>
        <v>0</v>
      </c>
      <c r="M90">
        <f>IFERROR(VLOOKUP(通常分様式!M96,―!$E$2:$F$6,2,FALSE),0)</f>
        <v>0</v>
      </c>
      <c r="N90">
        <f>IFERROR(VLOOKUP(通常分様式!N96,―!$G$2:$H$2,2,FALSE),0)</f>
        <v>0</v>
      </c>
      <c r="O90">
        <f>IFERROR(VLOOKUP(通常分様式!O96,―!$AH$2:$AI$12,2,FALSE),0)</f>
        <v>0</v>
      </c>
      <c r="AA90">
        <f>IFERROR(VLOOKUP(通常分様式!AB96,―!$I$2:$J$3,2,FALSE),0)</f>
        <v>0</v>
      </c>
      <c r="AB90">
        <f>IFERROR(VLOOKUP(通常分様式!AC96,―!$K$2:$L$3,2,FALSE),0)</f>
        <v>0</v>
      </c>
      <c r="AC90">
        <f>IFERROR(VLOOKUP(通常分様式!AD96,―!$M$2:$N$3,2,FALSE),0)</f>
        <v>0</v>
      </c>
      <c r="AD90">
        <f>IFERROR(VLOOKUP(通常分様式!AE96,―!$O$2:$P$3,2,FALSE),0)</f>
        <v>0</v>
      </c>
      <c r="AE90">
        <v>1</v>
      </c>
      <c r="AF90">
        <f>IFERROR(VLOOKUP(通常分様式!AF96,―!$X$2:$Y$30,2,FALSE),0)</f>
        <v>0</v>
      </c>
      <c r="AG90">
        <f>IFERROR(VLOOKUP(通常分様式!AG96,―!$X$2:$Y$30,2,FALSE),0)</f>
        <v>0</v>
      </c>
      <c r="AL90">
        <f>IFERROR(VLOOKUP(通常分様式!AL96,―!$AA$2:$AB$11,2,FALSE),0)</f>
        <v>0</v>
      </c>
      <c r="AM90">
        <f t="shared" si="10"/>
        <v>0</v>
      </c>
      <c r="AN90" s="508">
        <f t="shared" si="11"/>
        <v>0</v>
      </c>
      <c r="AO90" s="508">
        <f t="shared" si="2"/>
        <v>0</v>
      </c>
      <c r="AP90" s="508">
        <f t="shared" si="3"/>
        <v>0</v>
      </c>
      <c r="AQ90" s="508">
        <f t="shared" si="4"/>
        <v>0</v>
      </c>
      <c r="AR90" s="510">
        <f t="shared" si="5"/>
        <v>0</v>
      </c>
      <c r="AS90" s="510">
        <f t="shared" si="6"/>
        <v>0</v>
      </c>
      <c r="AT90" s="508">
        <f t="shared" si="7"/>
        <v>0</v>
      </c>
      <c r="AU90" s="508" t="str">
        <f t="shared" si="8"/>
        <v>交付金の区分_○_×</v>
      </c>
      <c r="AV90" s="508" t="str">
        <f t="shared" si="9"/>
        <v>交付金の区分_×</v>
      </c>
      <c r="AW90" t="str">
        <f>IF(通常分様式!E96="","",IF(PRODUCT(D90:AL90)=0,"error",""))</f>
        <v/>
      </c>
      <c r="AX90">
        <f>IF(通常分様式!H96="妊娠出産子育て支援交付金",1,0)</f>
        <v>0</v>
      </c>
    </row>
    <row r="91" spans="1:50">
      <c r="A91">
        <v>97</v>
      </c>
      <c r="C91">
        <v>67</v>
      </c>
      <c r="D91">
        <f>IFERROR(VLOOKUP(通常分様式!D97,―!$AJ$2:$AK$2,2,FALSE),0)</f>
        <v>0</v>
      </c>
      <c r="E91">
        <f>IFERROR(VLOOKUP(通常分様式!E97,―!$A$2:$B$3,2,FALSE),0)</f>
        <v>0</v>
      </c>
      <c r="F91">
        <f>IFERROR(VLOOKUP(通常分様式!F97,―!$AD$2:$AE$3,2,FALSE),0)</f>
        <v>0</v>
      </c>
      <c r="G91">
        <f>IFERROR(VLOOKUP(通常分様式!G97,―!$AD$5:$AE$6,2,FALSE),0)</f>
        <v>0</v>
      </c>
      <c r="J91">
        <f>IFERROR(VLOOKUP(通常分様式!J97,―!$AF$14:$AG$15,2,FALSE),0)</f>
        <v>0</v>
      </c>
      <c r="K91">
        <f>IFERROR(VLOOKUP(通常分様式!K97,―!$AF$14:$AG$15,2,FALSE),0)</f>
        <v>0</v>
      </c>
      <c r="L91">
        <f>IFERROR(VLOOKUP(通常分様式!L97,―!$C$2:$D$2,2,FALSE),0)</f>
        <v>0</v>
      </c>
      <c r="M91">
        <f>IFERROR(VLOOKUP(通常分様式!M97,―!$E$2:$F$6,2,FALSE),0)</f>
        <v>0</v>
      </c>
      <c r="N91">
        <f>IFERROR(VLOOKUP(通常分様式!N97,―!$G$2:$H$2,2,FALSE),0)</f>
        <v>0</v>
      </c>
      <c r="O91">
        <f>IFERROR(VLOOKUP(通常分様式!O97,―!$AH$2:$AI$12,2,FALSE),0)</f>
        <v>0</v>
      </c>
      <c r="AA91">
        <f>IFERROR(VLOOKUP(通常分様式!AB97,―!$I$2:$J$3,2,FALSE),0)</f>
        <v>0</v>
      </c>
      <c r="AB91">
        <f>IFERROR(VLOOKUP(通常分様式!AC97,―!$K$2:$L$3,2,FALSE),0)</f>
        <v>0</v>
      </c>
      <c r="AC91">
        <f>IFERROR(VLOOKUP(通常分様式!AD97,―!$M$2:$N$3,2,FALSE),0)</f>
        <v>0</v>
      </c>
      <c r="AD91">
        <f>IFERROR(VLOOKUP(通常分様式!AE97,―!$O$2:$P$3,2,FALSE),0)</f>
        <v>0</v>
      </c>
      <c r="AE91">
        <v>1</v>
      </c>
      <c r="AF91">
        <f>IFERROR(VLOOKUP(通常分様式!AF97,―!$X$2:$Y$30,2,FALSE),0)</f>
        <v>0</v>
      </c>
      <c r="AG91">
        <f>IFERROR(VLOOKUP(通常分様式!AG97,―!$X$2:$Y$30,2,FALSE),0)</f>
        <v>0</v>
      </c>
      <c r="AL91">
        <f>IFERROR(VLOOKUP(通常分様式!AL97,―!$AA$2:$AB$11,2,FALSE),0)</f>
        <v>0</v>
      </c>
      <c r="AM91">
        <f t="shared" si="10"/>
        <v>0</v>
      </c>
      <c r="AN91" s="508">
        <f t="shared" si="11"/>
        <v>0</v>
      </c>
      <c r="AO91" s="508">
        <f t="shared" si="2"/>
        <v>0</v>
      </c>
      <c r="AP91" s="508">
        <f t="shared" si="3"/>
        <v>0</v>
      </c>
      <c r="AQ91" s="508">
        <f t="shared" si="4"/>
        <v>0</v>
      </c>
      <c r="AR91" s="510">
        <f t="shared" si="5"/>
        <v>0</v>
      </c>
      <c r="AS91" s="510">
        <f t="shared" si="6"/>
        <v>0</v>
      </c>
      <c r="AT91" s="508">
        <f t="shared" si="7"/>
        <v>0</v>
      </c>
      <c r="AU91" s="508" t="str">
        <f t="shared" si="8"/>
        <v>交付金の区分_○_×</v>
      </c>
      <c r="AV91" s="508" t="str">
        <f t="shared" si="9"/>
        <v>交付金の区分_×</v>
      </c>
      <c r="AW91" t="str">
        <f>IF(通常分様式!E97="","",IF(PRODUCT(D91:AL91)=0,"error",""))</f>
        <v/>
      </c>
      <c r="AX91">
        <f>IF(通常分様式!H97="妊娠出産子育て支援交付金",1,0)</f>
        <v>0</v>
      </c>
    </row>
    <row r="92" spans="1:50">
      <c r="A92">
        <v>98</v>
      </c>
      <c r="C92">
        <v>68</v>
      </c>
      <c r="D92">
        <f>IFERROR(VLOOKUP(通常分様式!D98,―!$AJ$2:$AK$2,2,FALSE),0)</f>
        <v>0</v>
      </c>
      <c r="E92">
        <f>IFERROR(VLOOKUP(通常分様式!E98,―!$A$2:$B$3,2,FALSE),0)</f>
        <v>0</v>
      </c>
      <c r="F92">
        <f>IFERROR(VLOOKUP(通常分様式!F98,―!$AD$2:$AE$3,2,FALSE),0)</f>
        <v>0</v>
      </c>
      <c r="G92">
        <f>IFERROR(VLOOKUP(通常分様式!G98,―!$AD$5:$AE$6,2,FALSE),0)</f>
        <v>0</v>
      </c>
      <c r="J92">
        <f>IFERROR(VLOOKUP(通常分様式!J98,―!$AF$14:$AG$15,2,FALSE),0)</f>
        <v>0</v>
      </c>
      <c r="K92">
        <f>IFERROR(VLOOKUP(通常分様式!K98,―!$AF$14:$AG$15,2,FALSE),0)</f>
        <v>0</v>
      </c>
      <c r="L92">
        <f>IFERROR(VLOOKUP(通常分様式!L98,―!$C$2:$D$2,2,FALSE),0)</f>
        <v>0</v>
      </c>
      <c r="M92">
        <f>IFERROR(VLOOKUP(通常分様式!M98,―!$E$2:$F$6,2,FALSE),0)</f>
        <v>0</v>
      </c>
      <c r="N92">
        <f>IFERROR(VLOOKUP(通常分様式!N98,―!$G$2:$H$2,2,FALSE),0)</f>
        <v>0</v>
      </c>
      <c r="O92">
        <f>IFERROR(VLOOKUP(通常分様式!O98,―!$AH$2:$AI$12,2,FALSE),0)</f>
        <v>0</v>
      </c>
      <c r="AA92">
        <f>IFERROR(VLOOKUP(通常分様式!AB98,―!$I$2:$J$3,2,FALSE),0)</f>
        <v>0</v>
      </c>
      <c r="AB92">
        <f>IFERROR(VLOOKUP(通常分様式!AC98,―!$K$2:$L$3,2,FALSE),0)</f>
        <v>0</v>
      </c>
      <c r="AC92">
        <f>IFERROR(VLOOKUP(通常分様式!AD98,―!$M$2:$N$3,2,FALSE),0)</f>
        <v>0</v>
      </c>
      <c r="AD92">
        <f>IFERROR(VLOOKUP(通常分様式!AE98,―!$O$2:$P$3,2,FALSE),0)</f>
        <v>0</v>
      </c>
      <c r="AE92">
        <v>1</v>
      </c>
      <c r="AF92">
        <f>IFERROR(VLOOKUP(通常分様式!AF98,―!$X$2:$Y$30,2,FALSE),0)</f>
        <v>0</v>
      </c>
      <c r="AG92">
        <f>IFERROR(VLOOKUP(通常分様式!AG98,―!$X$2:$Y$30,2,FALSE),0)</f>
        <v>0</v>
      </c>
      <c r="AL92">
        <f>IFERROR(VLOOKUP(通常分様式!AL98,―!$AA$2:$AB$11,2,FALSE),0)</f>
        <v>0</v>
      </c>
      <c r="AM92">
        <f t="shared" si="10"/>
        <v>0</v>
      </c>
      <c r="AN92" s="508">
        <f t="shared" si="11"/>
        <v>0</v>
      </c>
      <c r="AO92" s="508">
        <f t="shared" si="2"/>
        <v>0</v>
      </c>
      <c r="AP92" s="508">
        <f t="shared" si="3"/>
        <v>0</v>
      </c>
      <c r="AQ92" s="508">
        <f t="shared" si="4"/>
        <v>0</v>
      </c>
      <c r="AR92" s="510">
        <f t="shared" si="5"/>
        <v>0</v>
      </c>
      <c r="AS92" s="510">
        <f t="shared" si="6"/>
        <v>0</v>
      </c>
      <c r="AT92" s="508">
        <f t="shared" si="7"/>
        <v>0</v>
      </c>
      <c r="AU92" s="508" t="str">
        <f t="shared" si="8"/>
        <v>交付金の区分_○_×</v>
      </c>
      <c r="AV92" s="508" t="str">
        <f t="shared" si="9"/>
        <v>交付金の区分_×</v>
      </c>
      <c r="AW92" t="str">
        <f>IF(通常分様式!E98="","",IF(PRODUCT(D92:AL92)=0,"error",""))</f>
        <v/>
      </c>
      <c r="AX92">
        <f>IF(通常分様式!H98="妊娠出産子育て支援交付金",1,0)</f>
        <v>0</v>
      </c>
    </row>
    <row r="93" spans="1:50">
      <c r="A93">
        <v>99</v>
      </c>
      <c r="C93">
        <v>69</v>
      </c>
      <c r="D93">
        <f>IFERROR(VLOOKUP(通常分様式!D99,―!$AJ$2:$AK$2,2,FALSE),0)</f>
        <v>0</v>
      </c>
      <c r="E93">
        <f>IFERROR(VLOOKUP(通常分様式!E99,―!$A$2:$B$3,2,FALSE),0)</f>
        <v>0</v>
      </c>
      <c r="F93">
        <f>IFERROR(VLOOKUP(通常分様式!F99,―!$AD$2:$AE$3,2,FALSE),0)</f>
        <v>0</v>
      </c>
      <c r="G93">
        <f>IFERROR(VLOOKUP(通常分様式!G99,―!$AD$5:$AE$6,2,FALSE),0)</f>
        <v>0</v>
      </c>
      <c r="J93">
        <f>IFERROR(VLOOKUP(通常分様式!J99,―!$AF$14:$AG$15,2,FALSE),0)</f>
        <v>0</v>
      </c>
      <c r="K93">
        <f>IFERROR(VLOOKUP(通常分様式!K99,―!$AF$14:$AG$15,2,FALSE),0)</f>
        <v>0</v>
      </c>
      <c r="L93">
        <f>IFERROR(VLOOKUP(通常分様式!L99,―!$C$2:$D$2,2,FALSE),0)</f>
        <v>0</v>
      </c>
      <c r="M93">
        <f>IFERROR(VLOOKUP(通常分様式!M99,―!$E$2:$F$6,2,FALSE),0)</f>
        <v>0</v>
      </c>
      <c r="N93">
        <f>IFERROR(VLOOKUP(通常分様式!N99,―!$G$2:$H$2,2,FALSE),0)</f>
        <v>0</v>
      </c>
      <c r="O93">
        <f>IFERROR(VLOOKUP(通常分様式!O99,―!$AH$2:$AI$12,2,FALSE),0)</f>
        <v>0</v>
      </c>
      <c r="AA93">
        <f>IFERROR(VLOOKUP(通常分様式!AB99,―!$I$2:$J$3,2,FALSE),0)</f>
        <v>0</v>
      </c>
      <c r="AB93">
        <f>IFERROR(VLOOKUP(通常分様式!AC99,―!$K$2:$L$3,2,FALSE),0)</f>
        <v>0</v>
      </c>
      <c r="AC93">
        <f>IFERROR(VLOOKUP(通常分様式!AD99,―!$M$2:$N$3,2,FALSE),0)</f>
        <v>0</v>
      </c>
      <c r="AD93">
        <f>IFERROR(VLOOKUP(通常分様式!AE99,―!$O$2:$P$3,2,FALSE),0)</f>
        <v>0</v>
      </c>
      <c r="AE93">
        <v>1</v>
      </c>
      <c r="AF93">
        <f>IFERROR(VLOOKUP(通常分様式!AF99,―!$X$2:$Y$30,2,FALSE),0)</f>
        <v>0</v>
      </c>
      <c r="AG93">
        <f>IFERROR(VLOOKUP(通常分様式!AG99,―!$X$2:$Y$30,2,FALSE),0)</f>
        <v>0</v>
      </c>
      <c r="AL93">
        <f>IFERROR(VLOOKUP(通常分様式!AL99,―!$AA$2:$AB$11,2,FALSE),0)</f>
        <v>0</v>
      </c>
      <c r="AM93">
        <f t="shared" si="10"/>
        <v>0</v>
      </c>
      <c r="AN93" s="508">
        <f t="shared" si="11"/>
        <v>0</v>
      </c>
      <c r="AO93" s="508">
        <f t="shared" si="2"/>
        <v>0</v>
      </c>
      <c r="AP93" s="508">
        <f t="shared" si="3"/>
        <v>0</v>
      </c>
      <c r="AQ93" s="508">
        <f t="shared" si="4"/>
        <v>0</v>
      </c>
      <c r="AR93" s="510">
        <f t="shared" si="5"/>
        <v>0</v>
      </c>
      <c r="AS93" s="510">
        <f t="shared" si="6"/>
        <v>0</v>
      </c>
      <c r="AT93" s="508">
        <f t="shared" si="7"/>
        <v>0</v>
      </c>
      <c r="AU93" s="508" t="str">
        <f t="shared" si="8"/>
        <v>交付金の区分_○_×</v>
      </c>
      <c r="AV93" s="508" t="str">
        <f t="shared" si="9"/>
        <v>交付金の区分_×</v>
      </c>
      <c r="AW93" t="str">
        <f>IF(通常分様式!E99="","",IF(PRODUCT(D93:AL93)=0,"error",""))</f>
        <v/>
      </c>
      <c r="AX93">
        <f>IF(通常分様式!H99="妊娠出産子育て支援交付金",1,0)</f>
        <v>0</v>
      </c>
    </row>
    <row r="94" spans="1:50">
      <c r="A94">
        <v>100</v>
      </c>
      <c r="C94">
        <v>70</v>
      </c>
      <c r="D94">
        <f>IFERROR(VLOOKUP(通常分様式!D100,―!$AJ$2:$AK$2,2,FALSE),0)</f>
        <v>0</v>
      </c>
      <c r="E94">
        <f>IFERROR(VLOOKUP(通常分様式!E100,―!$A$2:$B$3,2,FALSE),0)</f>
        <v>0</v>
      </c>
      <c r="F94">
        <f>IFERROR(VLOOKUP(通常分様式!F100,―!$AD$2:$AE$3,2,FALSE),0)</f>
        <v>0</v>
      </c>
      <c r="G94">
        <f>IFERROR(VLOOKUP(通常分様式!G100,―!$AD$5:$AE$6,2,FALSE),0)</f>
        <v>0</v>
      </c>
      <c r="J94">
        <f>IFERROR(VLOOKUP(通常分様式!J100,―!$AF$14:$AG$15,2,FALSE),0)</f>
        <v>0</v>
      </c>
      <c r="K94">
        <f>IFERROR(VLOOKUP(通常分様式!K100,―!$AF$14:$AG$15,2,FALSE),0)</f>
        <v>0</v>
      </c>
      <c r="L94">
        <f>IFERROR(VLOOKUP(通常分様式!L100,―!$C$2:$D$2,2,FALSE),0)</f>
        <v>0</v>
      </c>
      <c r="M94">
        <f>IFERROR(VLOOKUP(通常分様式!M100,―!$E$2:$F$6,2,FALSE),0)</f>
        <v>0</v>
      </c>
      <c r="N94">
        <f>IFERROR(VLOOKUP(通常分様式!N100,―!$G$2:$H$2,2,FALSE),0)</f>
        <v>0</v>
      </c>
      <c r="O94">
        <f>IFERROR(VLOOKUP(通常分様式!O100,―!$AH$2:$AI$12,2,FALSE),0)</f>
        <v>0</v>
      </c>
      <c r="AA94">
        <f>IFERROR(VLOOKUP(通常分様式!AB100,―!$I$2:$J$3,2,FALSE),0)</f>
        <v>0</v>
      </c>
      <c r="AB94">
        <f>IFERROR(VLOOKUP(通常分様式!AC100,―!$K$2:$L$3,2,FALSE),0)</f>
        <v>0</v>
      </c>
      <c r="AC94">
        <f>IFERROR(VLOOKUP(通常分様式!AD100,―!$M$2:$N$3,2,FALSE),0)</f>
        <v>0</v>
      </c>
      <c r="AD94">
        <f>IFERROR(VLOOKUP(通常分様式!AE100,―!$O$2:$P$3,2,FALSE),0)</f>
        <v>0</v>
      </c>
      <c r="AE94">
        <v>1</v>
      </c>
      <c r="AF94">
        <f>IFERROR(VLOOKUP(通常分様式!AF100,―!$X$2:$Y$30,2,FALSE),0)</f>
        <v>0</v>
      </c>
      <c r="AG94">
        <f>IFERROR(VLOOKUP(通常分様式!AG100,―!$X$2:$Y$30,2,FALSE),0)</f>
        <v>0</v>
      </c>
      <c r="AL94">
        <f>IFERROR(VLOOKUP(通常分様式!AL100,―!$AA$2:$AB$11,2,FALSE),0)</f>
        <v>0</v>
      </c>
      <c r="AM94">
        <f t="shared" si="10"/>
        <v>0</v>
      </c>
      <c r="AN94" s="508">
        <f t="shared" si="11"/>
        <v>0</v>
      </c>
      <c r="AO94" s="508">
        <f t="shared" si="2"/>
        <v>0</v>
      </c>
      <c r="AP94" s="508">
        <f t="shared" si="3"/>
        <v>0</v>
      </c>
      <c r="AQ94" s="508">
        <f t="shared" si="4"/>
        <v>0</v>
      </c>
      <c r="AR94" s="510">
        <f t="shared" si="5"/>
        <v>0</v>
      </c>
      <c r="AS94" s="510">
        <f t="shared" si="6"/>
        <v>0</v>
      </c>
      <c r="AT94" s="508">
        <f t="shared" si="7"/>
        <v>0</v>
      </c>
      <c r="AU94" s="508" t="str">
        <f t="shared" si="8"/>
        <v>交付金の区分_○_×</v>
      </c>
      <c r="AV94" s="508" t="str">
        <f t="shared" si="9"/>
        <v>交付金の区分_×</v>
      </c>
      <c r="AW94" t="str">
        <f>IF(通常分様式!E100="","",IF(PRODUCT(D94:AL94)=0,"error",""))</f>
        <v/>
      </c>
      <c r="AX94">
        <f>IF(通常分様式!H100="妊娠出産子育て支援交付金",1,0)</f>
        <v>0</v>
      </c>
    </row>
    <row r="95" spans="1:50">
      <c r="A95">
        <v>101</v>
      </c>
      <c r="C95">
        <v>71</v>
      </c>
      <c r="D95">
        <f>IFERROR(VLOOKUP(通常分様式!D101,―!$AJ$2:$AK$2,2,FALSE),0)</f>
        <v>0</v>
      </c>
      <c r="E95">
        <f>IFERROR(VLOOKUP(通常分様式!E101,―!$A$2:$B$3,2,FALSE),0)</f>
        <v>0</v>
      </c>
      <c r="F95">
        <f>IFERROR(VLOOKUP(通常分様式!F101,―!$AD$2:$AE$3,2,FALSE),0)</f>
        <v>0</v>
      </c>
      <c r="G95">
        <f>IFERROR(VLOOKUP(通常分様式!G101,―!$AD$5:$AE$6,2,FALSE),0)</f>
        <v>0</v>
      </c>
      <c r="J95">
        <f>IFERROR(VLOOKUP(通常分様式!J101,―!$AF$14:$AG$15,2,FALSE),0)</f>
        <v>0</v>
      </c>
      <c r="K95">
        <f>IFERROR(VLOOKUP(通常分様式!K101,―!$AF$14:$AG$15,2,FALSE),0)</f>
        <v>0</v>
      </c>
      <c r="L95">
        <f>IFERROR(VLOOKUP(通常分様式!L101,―!$C$2:$D$2,2,FALSE),0)</f>
        <v>0</v>
      </c>
      <c r="M95">
        <f>IFERROR(VLOOKUP(通常分様式!M101,―!$E$2:$F$6,2,FALSE),0)</f>
        <v>0</v>
      </c>
      <c r="N95">
        <f>IFERROR(VLOOKUP(通常分様式!N101,―!$G$2:$H$2,2,FALSE),0)</f>
        <v>0</v>
      </c>
      <c r="O95">
        <f>IFERROR(VLOOKUP(通常分様式!O101,―!$AH$2:$AI$12,2,FALSE),0)</f>
        <v>0</v>
      </c>
      <c r="AA95">
        <f>IFERROR(VLOOKUP(通常分様式!AB101,―!$I$2:$J$3,2,FALSE),0)</f>
        <v>0</v>
      </c>
      <c r="AB95">
        <f>IFERROR(VLOOKUP(通常分様式!AC101,―!$K$2:$L$3,2,FALSE),0)</f>
        <v>0</v>
      </c>
      <c r="AC95">
        <f>IFERROR(VLOOKUP(通常分様式!AD101,―!$M$2:$N$3,2,FALSE),0)</f>
        <v>0</v>
      </c>
      <c r="AD95">
        <f>IFERROR(VLOOKUP(通常分様式!AE101,―!$O$2:$P$3,2,FALSE),0)</f>
        <v>0</v>
      </c>
      <c r="AE95">
        <v>1</v>
      </c>
      <c r="AF95">
        <f>IFERROR(VLOOKUP(通常分様式!AF101,―!$X$2:$Y$30,2,FALSE),0)</f>
        <v>0</v>
      </c>
      <c r="AG95">
        <f>IFERROR(VLOOKUP(通常分様式!AG101,―!$X$2:$Y$30,2,FALSE),0)</f>
        <v>0</v>
      </c>
      <c r="AL95">
        <f>IFERROR(VLOOKUP(通常分様式!AL101,―!$AA$2:$AB$11,2,FALSE),0)</f>
        <v>0</v>
      </c>
      <c r="AM95">
        <f t="shared" si="10"/>
        <v>0</v>
      </c>
      <c r="AN95" s="508">
        <f t="shared" si="11"/>
        <v>0</v>
      </c>
      <c r="AO95" s="508">
        <f t="shared" ref="AO95:AO158" si="12">IF(E95=1,"事業始期_補助",IF(E95=2,IF(AA95=2,"事業始期_検査","事業始期_通常"),0))</f>
        <v>0</v>
      </c>
      <c r="AP95" s="508">
        <f t="shared" ref="AP95:AP158" si="13">IF(E95=1,"事業終期_通常",IF(E95=2,IF(AD95=2,"事業終期_基金","事業終期_通常"),0))</f>
        <v>0</v>
      </c>
      <c r="AQ95" s="508">
        <f t="shared" ref="AQ95:AQ158" si="14">IF(E95=1,"予算区分_補助",IF(E95=2,IF(OR(AA95=2,K95=1),"予算区分_地単_検査等","予算区分_地単_通常"),0))</f>
        <v>0</v>
      </c>
      <c r="AR95" s="510">
        <f t="shared" ref="AR95:AR158" si="15">IF(E95=1,"経済対策との関係_通常",IF(E95=2,"経済対策との関係_通常",0))</f>
        <v>0</v>
      </c>
      <c r="AS95" s="510">
        <f t="shared" ref="AS95:AS158" si="16">IF(AX95=1,"交付金の区分_高騰",IF(E95=1,"交付金の区分_その他",IF(E95=2,IF(AND(F95=2,G95=1),"交付金の区分_高騰",IF(AND(F95=2,G95=2),"交付金の区分_低所得","交付金の区分_その他")),0)))</f>
        <v>0</v>
      </c>
      <c r="AT95" s="508">
        <f t="shared" ref="AT95:AT158" si="17">IF(J95=1,"種類_通常・低所得",IF(AND(K95=1,G95=1),"種類_重点",0))</f>
        <v>0</v>
      </c>
      <c r="AU95" s="508" t="str">
        <f t="shared" ref="AU95:AU158" si="18">IF(AND(F95=1,G95=1),"交付金の区分_○",IF(K95=0,"交付金の区分_○_×",IF(K95=1,"交付金の区分_×",IF(K95=2,"交付金の区分_○",0))))</f>
        <v>交付金の区分_○_×</v>
      </c>
      <c r="AV95" s="508" t="str">
        <f t="shared" ref="AV95:AV158" si="19">IF(OR(F95=1,F95=0),"交付金の区分_×",IF(J95=0,"交付金の区分_○_×",IF(J95=1,"交付金の区分_×",IF(J95=2,"交付金の区分_○",0))))</f>
        <v>交付金の区分_×</v>
      </c>
      <c r="AW95" t="str">
        <f>IF(通常分様式!E101="","",IF(PRODUCT(D95:AL95)=0,"error",""))</f>
        <v/>
      </c>
      <c r="AX95">
        <f>IF(通常分様式!H101="妊娠出産子育て支援交付金",1,0)</f>
        <v>0</v>
      </c>
    </row>
    <row r="96" spans="1:50">
      <c r="A96">
        <v>102</v>
      </c>
      <c r="C96">
        <v>72</v>
      </c>
      <c r="D96">
        <f>IFERROR(VLOOKUP(通常分様式!D102,―!$AJ$2:$AK$2,2,FALSE),0)</f>
        <v>0</v>
      </c>
      <c r="E96">
        <f>IFERROR(VLOOKUP(通常分様式!E102,―!$A$2:$B$3,2,FALSE),0)</f>
        <v>0</v>
      </c>
      <c r="F96">
        <f>IFERROR(VLOOKUP(通常分様式!F102,―!$AD$2:$AE$3,2,FALSE),0)</f>
        <v>0</v>
      </c>
      <c r="G96">
        <f>IFERROR(VLOOKUP(通常分様式!G102,―!$AD$5:$AE$6,2,FALSE),0)</f>
        <v>0</v>
      </c>
      <c r="J96">
        <f>IFERROR(VLOOKUP(通常分様式!J102,―!$AF$14:$AG$15,2,FALSE),0)</f>
        <v>0</v>
      </c>
      <c r="K96">
        <f>IFERROR(VLOOKUP(通常分様式!K102,―!$AF$14:$AG$15,2,FALSE),0)</f>
        <v>0</v>
      </c>
      <c r="L96">
        <f>IFERROR(VLOOKUP(通常分様式!L102,―!$C$2:$D$2,2,FALSE),0)</f>
        <v>0</v>
      </c>
      <c r="M96">
        <f>IFERROR(VLOOKUP(通常分様式!M102,―!$E$2:$F$6,2,FALSE),0)</f>
        <v>0</v>
      </c>
      <c r="N96">
        <f>IFERROR(VLOOKUP(通常分様式!N102,―!$G$2:$H$2,2,FALSE),0)</f>
        <v>0</v>
      </c>
      <c r="O96">
        <f>IFERROR(VLOOKUP(通常分様式!O102,―!$AH$2:$AI$12,2,FALSE),0)</f>
        <v>0</v>
      </c>
      <c r="AA96">
        <f>IFERROR(VLOOKUP(通常分様式!AB102,―!$I$2:$J$3,2,FALSE),0)</f>
        <v>0</v>
      </c>
      <c r="AB96">
        <f>IFERROR(VLOOKUP(通常分様式!AC102,―!$K$2:$L$3,2,FALSE),0)</f>
        <v>0</v>
      </c>
      <c r="AC96">
        <f>IFERROR(VLOOKUP(通常分様式!AD102,―!$M$2:$N$3,2,FALSE),0)</f>
        <v>0</v>
      </c>
      <c r="AD96">
        <f>IFERROR(VLOOKUP(通常分様式!AE102,―!$O$2:$P$3,2,FALSE),0)</f>
        <v>0</v>
      </c>
      <c r="AE96">
        <v>1</v>
      </c>
      <c r="AF96">
        <f>IFERROR(VLOOKUP(通常分様式!AF102,―!$X$2:$Y$30,2,FALSE),0)</f>
        <v>0</v>
      </c>
      <c r="AG96">
        <f>IFERROR(VLOOKUP(通常分様式!AG102,―!$X$2:$Y$30,2,FALSE),0)</f>
        <v>0</v>
      </c>
      <c r="AL96">
        <f>IFERROR(VLOOKUP(通常分様式!AL102,―!$AA$2:$AB$11,2,FALSE),0)</f>
        <v>0</v>
      </c>
      <c r="AM96">
        <f t="shared" si="10"/>
        <v>0</v>
      </c>
      <c r="AN96" s="508">
        <f t="shared" si="11"/>
        <v>0</v>
      </c>
      <c r="AO96" s="508">
        <f t="shared" si="12"/>
        <v>0</v>
      </c>
      <c r="AP96" s="508">
        <f t="shared" si="13"/>
        <v>0</v>
      </c>
      <c r="AQ96" s="508">
        <f t="shared" si="14"/>
        <v>0</v>
      </c>
      <c r="AR96" s="510">
        <f t="shared" si="15"/>
        <v>0</v>
      </c>
      <c r="AS96" s="510">
        <f t="shared" si="16"/>
        <v>0</v>
      </c>
      <c r="AT96" s="508">
        <f t="shared" si="17"/>
        <v>0</v>
      </c>
      <c r="AU96" s="508" t="str">
        <f t="shared" si="18"/>
        <v>交付金の区分_○_×</v>
      </c>
      <c r="AV96" s="508" t="str">
        <f t="shared" si="19"/>
        <v>交付金の区分_×</v>
      </c>
      <c r="AW96" t="str">
        <f>IF(通常分様式!E102="","",IF(PRODUCT(D96:AL96)=0,"error",""))</f>
        <v/>
      </c>
      <c r="AX96">
        <f>IF(通常分様式!H102="妊娠出産子育て支援交付金",1,0)</f>
        <v>0</v>
      </c>
    </row>
    <row r="97" spans="1:50">
      <c r="A97">
        <v>103</v>
      </c>
      <c r="C97">
        <v>73</v>
      </c>
      <c r="D97">
        <f>IFERROR(VLOOKUP(通常分様式!D103,―!$AJ$2:$AK$2,2,FALSE),0)</f>
        <v>0</v>
      </c>
      <c r="E97">
        <f>IFERROR(VLOOKUP(通常分様式!E103,―!$A$2:$B$3,2,FALSE),0)</f>
        <v>0</v>
      </c>
      <c r="F97">
        <f>IFERROR(VLOOKUP(通常分様式!F103,―!$AD$2:$AE$3,2,FALSE),0)</f>
        <v>0</v>
      </c>
      <c r="G97">
        <f>IFERROR(VLOOKUP(通常分様式!G103,―!$AD$5:$AE$6,2,FALSE),0)</f>
        <v>0</v>
      </c>
      <c r="J97">
        <f>IFERROR(VLOOKUP(通常分様式!J103,―!$AF$14:$AG$15,2,FALSE),0)</f>
        <v>0</v>
      </c>
      <c r="K97">
        <f>IFERROR(VLOOKUP(通常分様式!K103,―!$AF$14:$AG$15,2,FALSE),0)</f>
        <v>0</v>
      </c>
      <c r="L97">
        <f>IFERROR(VLOOKUP(通常分様式!L103,―!$C$2:$D$2,2,FALSE),0)</f>
        <v>0</v>
      </c>
      <c r="M97">
        <f>IFERROR(VLOOKUP(通常分様式!M103,―!$E$2:$F$6,2,FALSE),0)</f>
        <v>0</v>
      </c>
      <c r="N97">
        <f>IFERROR(VLOOKUP(通常分様式!N103,―!$G$2:$H$2,2,FALSE),0)</f>
        <v>0</v>
      </c>
      <c r="O97">
        <f>IFERROR(VLOOKUP(通常分様式!O103,―!$AH$2:$AI$12,2,FALSE),0)</f>
        <v>0</v>
      </c>
      <c r="AA97">
        <f>IFERROR(VLOOKUP(通常分様式!AB103,―!$I$2:$J$3,2,FALSE),0)</f>
        <v>0</v>
      </c>
      <c r="AB97">
        <f>IFERROR(VLOOKUP(通常分様式!AC103,―!$K$2:$L$3,2,FALSE),0)</f>
        <v>0</v>
      </c>
      <c r="AC97">
        <f>IFERROR(VLOOKUP(通常分様式!AD103,―!$M$2:$N$3,2,FALSE),0)</f>
        <v>0</v>
      </c>
      <c r="AD97">
        <f>IFERROR(VLOOKUP(通常分様式!AE103,―!$O$2:$P$3,2,FALSE),0)</f>
        <v>0</v>
      </c>
      <c r="AE97">
        <v>1</v>
      </c>
      <c r="AF97">
        <f>IFERROR(VLOOKUP(通常分様式!AF103,―!$X$2:$Y$30,2,FALSE),0)</f>
        <v>0</v>
      </c>
      <c r="AG97">
        <f>IFERROR(VLOOKUP(通常分様式!AG103,―!$X$2:$Y$30,2,FALSE),0)</f>
        <v>0</v>
      </c>
      <c r="AL97">
        <f>IFERROR(VLOOKUP(通常分様式!AL103,―!$AA$2:$AB$11,2,FALSE),0)</f>
        <v>0</v>
      </c>
      <c r="AM97">
        <f t="shared" si="10"/>
        <v>0</v>
      </c>
      <c r="AN97" s="508">
        <f t="shared" si="11"/>
        <v>0</v>
      </c>
      <c r="AO97" s="508">
        <f t="shared" si="12"/>
        <v>0</v>
      </c>
      <c r="AP97" s="508">
        <f t="shared" si="13"/>
        <v>0</v>
      </c>
      <c r="AQ97" s="508">
        <f t="shared" si="14"/>
        <v>0</v>
      </c>
      <c r="AR97" s="510">
        <f t="shared" si="15"/>
        <v>0</v>
      </c>
      <c r="AS97" s="510">
        <f t="shared" si="16"/>
        <v>0</v>
      </c>
      <c r="AT97" s="508">
        <f t="shared" si="17"/>
        <v>0</v>
      </c>
      <c r="AU97" s="508" t="str">
        <f t="shared" si="18"/>
        <v>交付金の区分_○_×</v>
      </c>
      <c r="AV97" s="508" t="str">
        <f t="shared" si="19"/>
        <v>交付金の区分_×</v>
      </c>
      <c r="AW97" t="str">
        <f>IF(通常分様式!E103="","",IF(PRODUCT(D97:AL97)=0,"error",""))</f>
        <v/>
      </c>
      <c r="AX97">
        <f>IF(通常分様式!H103="妊娠出産子育て支援交付金",1,0)</f>
        <v>0</v>
      </c>
    </row>
    <row r="98" spans="1:50">
      <c r="A98">
        <v>104</v>
      </c>
      <c r="C98">
        <v>74</v>
      </c>
      <c r="D98">
        <f>IFERROR(VLOOKUP(通常分様式!D104,―!$AJ$2:$AK$2,2,FALSE),0)</f>
        <v>0</v>
      </c>
      <c r="E98">
        <f>IFERROR(VLOOKUP(通常分様式!E104,―!$A$2:$B$3,2,FALSE),0)</f>
        <v>0</v>
      </c>
      <c r="F98">
        <f>IFERROR(VLOOKUP(通常分様式!F104,―!$AD$2:$AE$3,2,FALSE),0)</f>
        <v>0</v>
      </c>
      <c r="G98">
        <f>IFERROR(VLOOKUP(通常分様式!G104,―!$AD$5:$AE$6,2,FALSE),0)</f>
        <v>0</v>
      </c>
      <c r="J98">
        <f>IFERROR(VLOOKUP(通常分様式!J104,―!$AF$14:$AG$15,2,FALSE),0)</f>
        <v>0</v>
      </c>
      <c r="K98">
        <f>IFERROR(VLOOKUP(通常分様式!K104,―!$AF$14:$AG$15,2,FALSE),0)</f>
        <v>0</v>
      </c>
      <c r="L98">
        <f>IFERROR(VLOOKUP(通常分様式!L104,―!$C$2:$D$2,2,FALSE),0)</f>
        <v>0</v>
      </c>
      <c r="M98">
        <f>IFERROR(VLOOKUP(通常分様式!M104,―!$E$2:$F$6,2,FALSE),0)</f>
        <v>0</v>
      </c>
      <c r="N98">
        <f>IFERROR(VLOOKUP(通常分様式!N104,―!$G$2:$H$2,2,FALSE),0)</f>
        <v>0</v>
      </c>
      <c r="O98">
        <f>IFERROR(VLOOKUP(通常分様式!O104,―!$AH$2:$AI$12,2,FALSE),0)</f>
        <v>0</v>
      </c>
      <c r="AA98">
        <f>IFERROR(VLOOKUP(通常分様式!AB104,―!$I$2:$J$3,2,FALSE),0)</f>
        <v>0</v>
      </c>
      <c r="AB98">
        <f>IFERROR(VLOOKUP(通常分様式!AC104,―!$K$2:$L$3,2,FALSE),0)</f>
        <v>0</v>
      </c>
      <c r="AC98">
        <f>IFERROR(VLOOKUP(通常分様式!AD104,―!$M$2:$N$3,2,FALSE),0)</f>
        <v>0</v>
      </c>
      <c r="AD98">
        <f>IFERROR(VLOOKUP(通常分様式!AE104,―!$O$2:$P$3,2,FALSE),0)</f>
        <v>0</v>
      </c>
      <c r="AE98">
        <v>1</v>
      </c>
      <c r="AF98">
        <f>IFERROR(VLOOKUP(通常分様式!AF104,―!$X$2:$Y$30,2,FALSE),0)</f>
        <v>0</v>
      </c>
      <c r="AG98">
        <f>IFERROR(VLOOKUP(通常分様式!AG104,―!$X$2:$Y$30,2,FALSE),0)</f>
        <v>0</v>
      </c>
      <c r="AL98">
        <f>IFERROR(VLOOKUP(通常分様式!AL104,―!$AA$2:$AB$11,2,FALSE),0)</f>
        <v>0</v>
      </c>
      <c r="AM98">
        <f t="shared" si="10"/>
        <v>0</v>
      </c>
      <c r="AN98" s="508">
        <f t="shared" si="11"/>
        <v>0</v>
      </c>
      <c r="AO98" s="508">
        <f t="shared" si="12"/>
        <v>0</v>
      </c>
      <c r="AP98" s="508">
        <f t="shared" si="13"/>
        <v>0</v>
      </c>
      <c r="AQ98" s="508">
        <f t="shared" si="14"/>
        <v>0</v>
      </c>
      <c r="AR98" s="510">
        <f t="shared" si="15"/>
        <v>0</v>
      </c>
      <c r="AS98" s="510">
        <f t="shared" si="16"/>
        <v>0</v>
      </c>
      <c r="AT98" s="508">
        <f t="shared" si="17"/>
        <v>0</v>
      </c>
      <c r="AU98" s="508" t="str">
        <f t="shared" si="18"/>
        <v>交付金の区分_○_×</v>
      </c>
      <c r="AV98" s="508" t="str">
        <f t="shared" si="19"/>
        <v>交付金の区分_×</v>
      </c>
      <c r="AW98" t="str">
        <f>IF(通常分様式!E104="","",IF(PRODUCT(D98:AL98)=0,"error",""))</f>
        <v/>
      </c>
      <c r="AX98">
        <f>IF(通常分様式!H104="妊娠出産子育て支援交付金",1,0)</f>
        <v>0</v>
      </c>
    </row>
    <row r="99" spans="1:50">
      <c r="A99">
        <v>105</v>
      </c>
      <c r="C99">
        <v>75</v>
      </c>
      <c r="D99">
        <f>IFERROR(VLOOKUP(通常分様式!D105,―!$AJ$2:$AK$2,2,FALSE),0)</f>
        <v>0</v>
      </c>
      <c r="E99">
        <f>IFERROR(VLOOKUP(通常分様式!E105,―!$A$2:$B$3,2,FALSE),0)</f>
        <v>0</v>
      </c>
      <c r="F99">
        <f>IFERROR(VLOOKUP(通常分様式!F105,―!$AD$2:$AE$3,2,FALSE),0)</f>
        <v>0</v>
      </c>
      <c r="G99">
        <f>IFERROR(VLOOKUP(通常分様式!G105,―!$AD$5:$AE$6,2,FALSE),0)</f>
        <v>0</v>
      </c>
      <c r="J99">
        <f>IFERROR(VLOOKUP(通常分様式!J105,―!$AF$14:$AG$15,2,FALSE),0)</f>
        <v>0</v>
      </c>
      <c r="K99">
        <f>IFERROR(VLOOKUP(通常分様式!K105,―!$AF$14:$AG$15,2,FALSE),0)</f>
        <v>0</v>
      </c>
      <c r="L99">
        <f>IFERROR(VLOOKUP(通常分様式!L105,―!$C$2:$D$2,2,FALSE),0)</f>
        <v>0</v>
      </c>
      <c r="M99">
        <f>IFERROR(VLOOKUP(通常分様式!M105,―!$E$2:$F$6,2,FALSE),0)</f>
        <v>0</v>
      </c>
      <c r="N99">
        <f>IFERROR(VLOOKUP(通常分様式!N105,―!$G$2:$H$2,2,FALSE),0)</f>
        <v>0</v>
      </c>
      <c r="O99">
        <f>IFERROR(VLOOKUP(通常分様式!O105,―!$AH$2:$AI$12,2,FALSE),0)</f>
        <v>0</v>
      </c>
      <c r="AA99">
        <f>IFERROR(VLOOKUP(通常分様式!AB105,―!$I$2:$J$3,2,FALSE),0)</f>
        <v>0</v>
      </c>
      <c r="AB99">
        <f>IFERROR(VLOOKUP(通常分様式!AC105,―!$K$2:$L$3,2,FALSE),0)</f>
        <v>0</v>
      </c>
      <c r="AC99">
        <f>IFERROR(VLOOKUP(通常分様式!AD105,―!$M$2:$N$3,2,FALSE),0)</f>
        <v>0</v>
      </c>
      <c r="AD99">
        <f>IFERROR(VLOOKUP(通常分様式!AE105,―!$O$2:$P$3,2,FALSE),0)</f>
        <v>0</v>
      </c>
      <c r="AE99">
        <v>1</v>
      </c>
      <c r="AF99">
        <f>IFERROR(VLOOKUP(通常分様式!AF105,―!$X$2:$Y$30,2,FALSE),0)</f>
        <v>0</v>
      </c>
      <c r="AG99">
        <f>IFERROR(VLOOKUP(通常分様式!AG105,―!$X$2:$Y$30,2,FALSE),0)</f>
        <v>0</v>
      </c>
      <c r="AL99">
        <f>IFERROR(VLOOKUP(通常分様式!AL105,―!$AA$2:$AB$11,2,FALSE),0)</f>
        <v>0</v>
      </c>
      <c r="AM99">
        <f t="shared" si="10"/>
        <v>0</v>
      </c>
      <c r="AN99" s="508">
        <f t="shared" si="11"/>
        <v>0</v>
      </c>
      <c r="AO99" s="508">
        <f t="shared" si="12"/>
        <v>0</v>
      </c>
      <c r="AP99" s="508">
        <f t="shared" si="13"/>
        <v>0</v>
      </c>
      <c r="AQ99" s="508">
        <f t="shared" si="14"/>
        <v>0</v>
      </c>
      <c r="AR99" s="510">
        <f t="shared" si="15"/>
        <v>0</v>
      </c>
      <c r="AS99" s="510">
        <f t="shared" si="16"/>
        <v>0</v>
      </c>
      <c r="AT99" s="508">
        <f t="shared" si="17"/>
        <v>0</v>
      </c>
      <c r="AU99" s="508" t="str">
        <f t="shared" si="18"/>
        <v>交付金の区分_○_×</v>
      </c>
      <c r="AV99" s="508" t="str">
        <f t="shared" si="19"/>
        <v>交付金の区分_×</v>
      </c>
      <c r="AW99" t="str">
        <f>IF(通常分様式!E105="","",IF(PRODUCT(D99:AL99)=0,"error",""))</f>
        <v/>
      </c>
      <c r="AX99">
        <f>IF(通常分様式!H105="妊娠出産子育て支援交付金",1,0)</f>
        <v>0</v>
      </c>
    </row>
    <row r="100" spans="1:50">
      <c r="A100">
        <v>106</v>
      </c>
      <c r="C100">
        <v>76</v>
      </c>
      <c r="D100">
        <f>IFERROR(VLOOKUP(通常分様式!D106,―!$AJ$2:$AK$2,2,FALSE),0)</f>
        <v>0</v>
      </c>
      <c r="E100">
        <f>IFERROR(VLOOKUP(通常分様式!E106,―!$A$2:$B$3,2,FALSE),0)</f>
        <v>0</v>
      </c>
      <c r="F100">
        <f>IFERROR(VLOOKUP(通常分様式!F106,―!$AD$2:$AE$3,2,FALSE),0)</f>
        <v>0</v>
      </c>
      <c r="G100">
        <f>IFERROR(VLOOKUP(通常分様式!G106,―!$AD$5:$AE$6,2,FALSE),0)</f>
        <v>0</v>
      </c>
      <c r="J100">
        <f>IFERROR(VLOOKUP(通常分様式!J106,―!$AF$14:$AG$15,2,FALSE),0)</f>
        <v>0</v>
      </c>
      <c r="K100">
        <f>IFERROR(VLOOKUP(通常分様式!K106,―!$AF$14:$AG$15,2,FALSE),0)</f>
        <v>0</v>
      </c>
      <c r="L100">
        <f>IFERROR(VLOOKUP(通常分様式!L106,―!$C$2:$D$2,2,FALSE),0)</f>
        <v>0</v>
      </c>
      <c r="M100">
        <f>IFERROR(VLOOKUP(通常分様式!M106,―!$E$2:$F$6,2,FALSE),0)</f>
        <v>0</v>
      </c>
      <c r="N100">
        <f>IFERROR(VLOOKUP(通常分様式!N106,―!$G$2:$H$2,2,FALSE),0)</f>
        <v>0</v>
      </c>
      <c r="O100">
        <f>IFERROR(VLOOKUP(通常分様式!O106,―!$AH$2:$AI$12,2,FALSE),0)</f>
        <v>0</v>
      </c>
      <c r="AA100">
        <f>IFERROR(VLOOKUP(通常分様式!AB106,―!$I$2:$J$3,2,FALSE),0)</f>
        <v>0</v>
      </c>
      <c r="AB100">
        <f>IFERROR(VLOOKUP(通常分様式!AC106,―!$K$2:$L$3,2,FALSE),0)</f>
        <v>0</v>
      </c>
      <c r="AC100">
        <f>IFERROR(VLOOKUP(通常分様式!AD106,―!$M$2:$N$3,2,FALSE),0)</f>
        <v>0</v>
      </c>
      <c r="AD100">
        <f>IFERROR(VLOOKUP(通常分様式!AE106,―!$O$2:$P$3,2,FALSE),0)</f>
        <v>0</v>
      </c>
      <c r="AE100">
        <v>1</v>
      </c>
      <c r="AF100">
        <f>IFERROR(VLOOKUP(通常分様式!AF106,―!$X$2:$Y$30,2,FALSE),0)</f>
        <v>0</v>
      </c>
      <c r="AG100">
        <f>IFERROR(VLOOKUP(通常分様式!AG106,―!$X$2:$Y$30,2,FALSE),0)</f>
        <v>0</v>
      </c>
      <c r="AL100">
        <f>IFERROR(VLOOKUP(通常分様式!AL106,―!$AA$2:$AB$11,2,FALSE),0)</f>
        <v>0</v>
      </c>
      <c r="AM100">
        <f t="shared" si="10"/>
        <v>0</v>
      </c>
      <c r="AN100" s="508">
        <f t="shared" si="11"/>
        <v>0</v>
      </c>
      <c r="AO100" s="508">
        <f t="shared" si="12"/>
        <v>0</v>
      </c>
      <c r="AP100" s="508">
        <f t="shared" si="13"/>
        <v>0</v>
      </c>
      <c r="AQ100" s="508">
        <f t="shared" si="14"/>
        <v>0</v>
      </c>
      <c r="AR100" s="510">
        <f t="shared" si="15"/>
        <v>0</v>
      </c>
      <c r="AS100" s="510">
        <f t="shared" si="16"/>
        <v>0</v>
      </c>
      <c r="AT100" s="508">
        <f t="shared" si="17"/>
        <v>0</v>
      </c>
      <c r="AU100" s="508" t="str">
        <f t="shared" si="18"/>
        <v>交付金の区分_○_×</v>
      </c>
      <c r="AV100" s="508" t="str">
        <f t="shared" si="19"/>
        <v>交付金の区分_×</v>
      </c>
      <c r="AW100" t="str">
        <f>IF(通常分様式!E106="","",IF(PRODUCT(D100:AL100)=0,"error",""))</f>
        <v/>
      </c>
      <c r="AX100">
        <f>IF(通常分様式!H106="妊娠出産子育て支援交付金",1,0)</f>
        <v>0</v>
      </c>
    </row>
    <row r="101" spans="1:50">
      <c r="A101">
        <v>107</v>
      </c>
      <c r="C101">
        <v>77</v>
      </c>
      <c r="D101">
        <f>IFERROR(VLOOKUP(通常分様式!D107,―!$AJ$2:$AK$2,2,FALSE),0)</f>
        <v>0</v>
      </c>
      <c r="E101">
        <f>IFERROR(VLOOKUP(通常分様式!E107,―!$A$2:$B$3,2,FALSE),0)</f>
        <v>0</v>
      </c>
      <c r="F101">
        <f>IFERROR(VLOOKUP(通常分様式!F107,―!$AD$2:$AE$3,2,FALSE),0)</f>
        <v>0</v>
      </c>
      <c r="G101">
        <f>IFERROR(VLOOKUP(通常分様式!G107,―!$AD$5:$AE$6,2,FALSE),0)</f>
        <v>0</v>
      </c>
      <c r="J101">
        <f>IFERROR(VLOOKUP(通常分様式!J107,―!$AF$14:$AG$15,2,FALSE),0)</f>
        <v>0</v>
      </c>
      <c r="K101">
        <f>IFERROR(VLOOKUP(通常分様式!K107,―!$AF$14:$AG$15,2,FALSE),0)</f>
        <v>0</v>
      </c>
      <c r="L101">
        <f>IFERROR(VLOOKUP(通常分様式!L107,―!$C$2:$D$2,2,FALSE),0)</f>
        <v>0</v>
      </c>
      <c r="M101">
        <f>IFERROR(VLOOKUP(通常分様式!M107,―!$E$2:$F$6,2,FALSE),0)</f>
        <v>0</v>
      </c>
      <c r="N101">
        <f>IFERROR(VLOOKUP(通常分様式!N107,―!$G$2:$H$2,2,FALSE),0)</f>
        <v>0</v>
      </c>
      <c r="O101">
        <f>IFERROR(VLOOKUP(通常分様式!O107,―!$AH$2:$AI$12,2,FALSE),0)</f>
        <v>0</v>
      </c>
      <c r="AA101">
        <f>IFERROR(VLOOKUP(通常分様式!AB107,―!$I$2:$J$3,2,FALSE),0)</f>
        <v>0</v>
      </c>
      <c r="AB101">
        <f>IFERROR(VLOOKUP(通常分様式!AC107,―!$K$2:$L$3,2,FALSE),0)</f>
        <v>0</v>
      </c>
      <c r="AC101">
        <f>IFERROR(VLOOKUP(通常分様式!AD107,―!$M$2:$N$3,2,FALSE),0)</f>
        <v>0</v>
      </c>
      <c r="AD101">
        <f>IFERROR(VLOOKUP(通常分様式!AE107,―!$O$2:$P$3,2,FALSE),0)</f>
        <v>0</v>
      </c>
      <c r="AE101">
        <v>1</v>
      </c>
      <c r="AF101">
        <f>IFERROR(VLOOKUP(通常分様式!AF107,―!$X$2:$Y$30,2,FALSE),0)</f>
        <v>0</v>
      </c>
      <c r="AG101">
        <f>IFERROR(VLOOKUP(通常分様式!AG107,―!$X$2:$Y$30,2,FALSE),0)</f>
        <v>0</v>
      </c>
      <c r="AL101">
        <f>IFERROR(VLOOKUP(通常分様式!AL107,―!$AA$2:$AB$11,2,FALSE),0)</f>
        <v>0</v>
      </c>
      <c r="AM101">
        <f t="shared" si="10"/>
        <v>0</v>
      </c>
      <c r="AN101" s="508">
        <f t="shared" si="11"/>
        <v>0</v>
      </c>
      <c r="AO101" s="508">
        <f t="shared" si="12"/>
        <v>0</v>
      </c>
      <c r="AP101" s="508">
        <f t="shared" si="13"/>
        <v>0</v>
      </c>
      <c r="AQ101" s="508">
        <f t="shared" si="14"/>
        <v>0</v>
      </c>
      <c r="AR101" s="510">
        <f t="shared" si="15"/>
        <v>0</v>
      </c>
      <c r="AS101" s="510">
        <f t="shared" si="16"/>
        <v>0</v>
      </c>
      <c r="AT101" s="508">
        <f t="shared" si="17"/>
        <v>0</v>
      </c>
      <c r="AU101" s="508" t="str">
        <f t="shared" si="18"/>
        <v>交付金の区分_○_×</v>
      </c>
      <c r="AV101" s="508" t="str">
        <f t="shared" si="19"/>
        <v>交付金の区分_×</v>
      </c>
      <c r="AW101" t="str">
        <f>IF(通常分様式!E107="","",IF(PRODUCT(D101:AL101)=0,"error",""))</f>
        <v/>
      </c>
      <c r="AX101">
        <f>IF(通常分様式!H107="妊娠出産子育て支援交付金",1,0)</f>
        <v>0</v>
      </c>
    </row>
    <row r="102" spans="1:50">
      <c r="A102">
        <v>108</v>
      </c>
      <c r="C102">
        <v>78</v>
      </c>
      <c r="D102">
        <f>IFERROR(VLOOKUP(通常分様式!D108,―!$AJ$2:$AK$2,2,FALSE),0)</f>
        <v>0</v>
      </c>
      <c r="E102">
        <f>IFERROR(VLOOKUP(通常分様式!E108,―!$A$2:$B$3,2,FALSE),0)</f>
        <v>0</v>
      </c>
      <c r="F102">
        <f>IFERROR(VLOOKUP(通常分様式!F108,―!$AD$2:$AE$3,2,FALSE),0)</f>
        <v>0</v>
      </c>
      <c r="G102">
        <f>IFERROR(VLOOKUP(通常分様式!G108,―!$AD$5:$AE$6,2,FALSE),0)</f>
        <v>0</v>
      </c>
      <c r="J102">
        <f>IFERROR(VLOOKUP(通常分様式!J108,―!$AF$14:$AG$15,2,FALSE),0)</f>
        <v>0</v>
      </c>
      <c r="K102">
        <f>IFERROR(VLOOKUP(通常分様式!K108,―!$AF$14:$AG$15,2,FALSE),0)</f>
        <v>0</v>
      </c>
      <c r="L102">
        <f>IFERROR(VLOOKUP(通常分様式!L108,―!$C$2:$D$2,2,FALSE),0)</f>
        <v>0</v>
      </c>
      <c r="M102">
        <f>IFERROR(VLOOKUP(通常分様式!M108,―!$E$2:$F$6,2,FALSE),0)</f>
        <v>0</v>
      </c>
      <c r="N102">
        <f>IFERROR(VLOOKUP(通常分様式!N108,―!$G$2:$H$2,2,FALSE),0)</f>
        <v>0</v>
      </c>
      <c r="O102">
        <f>IFERROR(VLOOKUP(通常分様式!O108,―!$AH$2:$AI$12,2,FALSE),0)</f>
        <v>0</v>
      </c>
      <c r="AA102">
        <f>IFERROR(VLOOKUP(通常分様式!AB108,―!$I$2:$J$3,2,FALSE),0)</f>
        <v>0</v>
      </c>
      <c r="AB102">
        <f>IFERROR(VLOOKUP(通常分様式!AC108,―!$K$2:$L$3,2,FALSE),0)</f>
        <v>0</v>
      </c>
      <c r="AC102">
        <f>IFERROR(VLOOKUP(通常分様式!AD108,―!$M$2:$N$3,2,FALSE),0)</f>
        <v>0</v>
      </c>
      <c r="AD102">
        <f>IFERROR(VLOOKUP(通常分様式!AE108,―!$O$2:$P$3,2,FALSE),0)</f>
        <v>0</v>
      </c>
      <c r="AE102">
        <v>1</v>
      </c>
      <c r="AF102">
        <f>IFERROR(VLOOKUP(通常分様式!AF108,―!$X$2:$Y$30,2,FALSE),0)</f>
        <v>0</v>
      </c>
      <c r="AG102">
        <f>IFERROR(VLOOKUP(通常分様式!AG108,―!$X$2:$Y$30,2,FALSE),0)</f>
        <v>0</v>
      </c>
      <c r="AL102">
        <f>IFERROR(VLOOKUP(通常分様式!AL108,―!$AA$2:$AB$11,2,FALSE),0)</f>
        <v>0</v>
      </c>
      <c r="AM102">
        <f t="shared" si="10"/>
        <v>0</v>
      </c>
      <c r="AN102" s="508">
        <f t="shared" si="11"/>
        <v>0</v>
      </c>
      <c r="AO102" s="508">
        <f t="shared" si="12"/>
        <v>0</v>
      </c>
      <c r="AP102" s="508">
        <f t="shared" si="13"/>
        <v>0</v>
      </c>
      <c r="AQ102" s="508">
        <f t="shared" si="14"/>
        <v>0</v>
      </c>
      <c r="AR102" s="510">
        <f t="shared" si="15"/>
        <v>0</v>
      </c>
      <c r="AS102" s="510">
        <f t="shared" si="16"/>
        <v>0</v>
      </c>
      <c r="AT102" s="508">
        <f t="shared" si="17"/>
        <v>0</v>
      </c>
      <c r="AU102" s="508" t="str">
        <f t="shared" si="18"/>
        <v>交付金の区分_○_×</v>
      </c>
      <c r="AV102" s="508" t="str">
        <f t="shared" si="19"/>
        <v>交付金の区分_×</v>
      </c>
      <c r="AW102" t="str">
        <f>IF(通常分様式!E108="","",IF(PRODUCT(D102:AL102)=0,"error",""))</f>
        <v/>
      </c>
      <c r="AX102">
        <f>IF(通常分様式!H108="妊娠出産子育て支援交付金",1,0)</f>
        <v>0</v>
      </c>
    </row>
    <row r="103" spans="1:50">
      <c r="A103">
        <v>109</v>
      </c>
      <c r="C103">
        <v>79</v>
      </c>
      <c r="D103">
        <f>IFERROR(VLOOKUP(通常分様式!D109,―!$AJ$2:$AK$2,2,FALSE),0)</f>
        <v>0</v>
      </c>
      <c r="E103">
        <f>IFERROR(VLOOKUP(通常分様式!E109,―!$A$2:$B$3,2,FALSE),0)</f>
        <v>0</v>
      </c>
      <c r="F103">
        <f>IFERROR(VLOOKUP(通常分様式!F109,―!$AD$2:$AE$3,2,FALSE),0)</f>
        <v>0</v>
      </c>
      <c r="G103">
        <f>IFERROR(VLOOKUP(通常分様式!G109,―!$AD$5:$AE$6,2,FALSE),0)</f>
        <v>0</v>
      </c>
      <c r="J103">
        <f>IFERROR(VLOOKUP(通常分様式!J109,―!$AF$14:$AG$15,2,FALSE),0)</f>
        <v>0</v>
      </c>
      <c r="K103">
        <f>IFERROR(VLOOKUP(通常分様式!K109,―!$AF$14:$AG$15,2,FALSE),0)</f>
        <v>0</v>
      </c>
      <c r="L103">
        <f>IFERROR(VLOOKUP(通常分様式!L109,―!$C$2:$D$2,2,FALSE),0)</f>
        <v>0</v>
      </c>
      <c r="M103">
        <f>IFERROR(VLOOKUP(通常分様式!M109,―!$E$2:$F$6,2,FALSE),0)</f>
        <v>0</v>
      </c>
      <c r="N103">
        <f>IFERROR(VLOOKUP(通常分様式!N109,―!$G$2:$H$2,2,FALSE),0)</f>
        <v>0</v>
      </c>
      <c r="O103">
        <f>IFERROR(VLOOKUP(通常分様式!O109,―!$AH$2:$AI$12,2,FALSE),0)</f>
        <v>0</v>
      </c>
      <c r="AA103">
        <f>IFERROR(VLOOKUP(通常分様式!AB109,―!$I$2:$J$3,2,FALSE),0)</f>
        <v>0</v>
      </c>
      <c r="AB103">
        <f>IFERROR(VLOOKUP(通常分様式!AC109,―!$K$2:$L$3,2,FALSE),0)</f>
        <v>0</v>
      </c>
      <c r="AC103">
        <f>IFERROR(VLOOKUP(通常分様式!AD109,―!$M$2:$N$3,2,FALSE),0)</f>
        <v>0</v>
      </c>
      <c r="AD103">
        <f>IFERROR(VLOOKUP(通常分様式!AE109,―!$O$2:$P$3,2,FALSE),0)</f>
        <v>0</v>
      </c>
      <c r="AE103">
        <v>1</v>
      </c>
      <c r="AF103">
        <f>IFERROR(VLOOKUP(通常分様式!AF109,―!$X$2:$Y$30,2,FALSE),0)</f>
        <v>0</v>
      </c>
      <c r="AG103">
        <f>IFERROR(VLOOKUP(通常分様式!AG109,―!$X$2:$Y$30,2,FALSE),0)</f>
        <v>0</v>
      </c>
      <c r="AL103">
        <f>IFERROR(VLOOKUP(通常分様式!AL109,―!$AA$2:$AB$11,2,FALSE),0)</f>
        <v>0</v>
      </c>
      <c r="AM103">
        <f t="shared" si="10"/>
        <v>0</v>
      </c>
      <c r="AN103" s="508">
        <f t="shared" si="11"/>
        <v>0</v>
      </c>
      <c r="AO103" s="508">
        <f t="shared" si="12"/>
        <v>0</v>
      </c>
      <c r="AP103" s="508">
        <f t="shared" si="13"/>
        <v>0</v>
      </c>
      <c r="AQ103" s="508">
        <f t="shared" si="14"/>
        <v>0</v>
      </c>
      <c r="AR103" s="510">
        <f t="shared" si="15"/>
        <v>0</v>
      </c>
      <c r="AS103" s="510">
        <f t="shared" si="16"/>
        <v>0</v>
      </c>
      <c r="AT103" s="508">
        <f t="shared" si="17"/>
        <v>0</v>
      </c>
      <c r="AU103" s="508" t="str">
        <f t="shared" si="18"/>
        <v>交付金の区分_○_×</v>
      </c>
      <c r="AV103" s="508" t="str">
        <f t="shared" si="19"/>
        <v>交付金の区分_×</v>
      </c>
      <c r="AW103" t="str">
        <f>IF(通常分様式!E109="","",IF(PRODUCT(D103:AL103)=0,"error",""))</f>
        <v/>
      </c>
      <c r="AX103">
        <f>IF(通常分様式!H109="妊娠出産子育て支援交付金",1,0)</f>
        <v>0</v>
      </c>
    </row>
    <row r="104" spans="1:50">
      <c r="A104">
        <v>110</v>
      </c>
      <c r="C104">
        <v>80</v>
      </c>
      <c r="D104">
        <f>IFERROR(VLOOKUP(通常分様式!D110,―!$AJ$2:$AK$2,2,FALSE),0)</f>
        <v>0</v>
      </c>
      <c r="E104">
        <f>IFERROR(VLOOKUP(通常分様式!E110,―!$A$2:$B$3,2,FALSE),0)</f>
        <v>0</v>
      </c>
      <c r="F104">
        <f>IFERROR(VLOOKUP(通常分様式!F110,―!$AD$2:$AE$3,2,FALSE),0)</f>
        <v>0</v>
      </c>
      <c r="G104">
        <f>IFERROR(VLOOKUP(通常分様式!G110,―!$AD$5:$AE$6,2,FALSE),0)</f>
        <v>0</v>
      </c>
      <c r="J104">
        <f>IFERROR(VLOOKUP(通常分様式!J110,―!$AF$14:$AG$15,2,FALSE),0)</f>
        <v>0</v>
      </c>
      <c r="K104">
        <f>IFERROR(VLOOKUP(通常分様式!K110,―!$AF$14:$AG$15,2,FALSE),0)</f>
        <v>0</v>
      </c>
      <c r="L104">
        <f>IFERROR(VLOOKUP(通常分様式!L110,―!$C$2:$D$2,2,FALSE),0)</f>
        <v>0</v>
      </c>
      <c r="M104">
        <f>IFERROR(VLOOKUP(通常分様式!M110,―!$E$2:$F$6,2,FALSE),0)</f>
        <v>0</v>
      </c>
      <c r="N104">
        <f>IFERROR(VLOOKUP(通常分様式!N110,―!$G$2:$H$2,2,FALSE),0)</f>
        <v>0</v>
      </c>
      <c r="O104">
        <f>IFERROR(VLOOKUP(通常分様式!O110,―!$AH$2:$AI$12,2,FALSE),0)</f>
        <v>0</v>
      </c>
      <c r="AA104">
        <f>IFERROR(VLOOKUP(通常分様式!AB110,―!$I$2:$J$3,2,FALSE),0)</f>
        <v>0</v>
      </c>
      <c r="AB104">
        <f>IFERROR(VLOOKUP(通常分様式!AC110,―!$K$2:$L$3,2,FALSE),0)</f>
        <v>0</v>
      </c>
      <c r="AC104">
        <f>IFERROR(VLOOKUP(通常分様式!AD110,―!$M$2:$N$3,2,FALSE),0)</f>
        <v>0</v>
      </c>
      <c r="AD104">
        <f>IFERROR(VLOOKUP(通常分様式!AE110,―!$O$2:$P$3,2,FALSE),0)</f>
        <v>0</v>
      </c>
      <c r="AE104">
        <v>1</v>
      </c>
      <c r="AF104">
        <f>IFERROR(VLOOKUP(通常分様式!AF110,―!$X$2:$Y$30,2,FALSE),0)</f>
        <v>0</v>
      </c>
      <c r="AG104">
        <f>IFERROR(VLOOKUP(通常分様式!AG110,―!$X$2:$Y$30,2,FALSE),0)</f>
        <v>0</v>
      </c>
      <c r="AL104">
        <f>IFERROR(VLOOKUP(通常分様式!AL110,―!$AA$2:$AB$11,2,FALSE),0)</f>
        <v>0</v>
      </c>
      <c r="AM104">
        <f t="shared" si="10"/>
        <v>0</v>
      </c>
      <c r="AN104" s="508">
        <f t="shared" si="11"/>
        <v>0</v>
      </c>
      <c r="AO104" s="508">
        <f t="shared" si="12"/>
        <v>0</v>
      </c>
      <c r="AP104" s="508">
        <f t="shared" si="13"/>
        <v>0</v>
      </c>
      <c r="AQ104" s="508">
        <f t="shared" si="14"/>
        <v>0</v>
      </c>
      <c r="AR104" s="510">
        <f t="shared" si="15"/>
        <v>0</v>
      </c>
      <c r="AS104" s="510">
        <f t="shared" si="16"/>
        <v>0</v>
      </c>
      <c r="AT104" s="508">
        <f t="shared" si="17"/>
        <v>0</v>
      </c>
      <c r="AU104" s="508" t="str">
        <f t="shared" si="18"/>
        <v>交付金の区分_○_×</v>
      </c>
      <c r="AV104" s="508" t="str">
        <f t="shared" si="19"/>
        <v>交付金の区分_×</v>
      </c>
      <c r="AW104" t="str">
        <f>IF(通常分様式!E110="","",IF(PRODUCT(D104:AL104)=0,"error",""))</f>
        <v/>
      </c>
      <c r="AX104">
        <f>IF(通常分様式!H110="妊娠出産子育て支援交付金",1,0)</f>
        <v>0</v>
      </c>
    </row>
    <row r="105" spans="1:50">
      <c r="A105">
        <v>111</v>
      </c>
      <c r="C105">
        <v>81</v>
      </c>
      <c r="D105">
        <f>IFERROR(VLOOKUP(通常分様式!D111,―!$AJ$2:$AK$2,2,FALSE),0)</f>
        <v>0</v>
      </c>
      <c r="E105">
        <f>IFERROR(VLOOKUP(通常分様式!E111,―!$A$2:$B$3,2,FALSE),0)</f>
        <v>0</v>
      </c>
      <c r="F105">
        <f>IFERROR(VLOOKUP(通常分様式!F111,―!$AD$2:$AE$3,2,FALSE),0)</f>
        <v>0</v>
      </c>
      <c r="G105">
        <f>IFERROR(VLOOKUP(通常分様式!G111,―!$AD$5:$AE$6,2,FALSE),0)</f>
        <v>0</v>
      </c>
      <c r="J105">
        <f>IFERROR(VLOOKUP(通常分様式!J111,―!$AF$14:$AG$15,2,FALSE),0)</f>
        <v>0</v>
      </c>
      <c r="K105">
        <f>IFERROR(VLOOKUP(通常分様式!K111,―!$AF$14:$AG$15,2,FALSE),0)</f>
        <v>0</v>
      </c>
      <c r="L105">
        <f>IFERROR(VLOOKUP(通常分様式!L111,―!$C$2:$D$2,2,FALSE),0)</f>
        <v>0</v>
      </c>
      <c r="M105">
        <f>IFERROR(VLOOKUP(通常分様式!M111,―!$E$2:$F$6,2,FALSE),0)</f>
        <v>0</v>
      </c>
      <c r="N105">
        <f>IFERROR(VLOOKUP(通常分様式!N111,―!$G$2:$H$2,2,FALSE),0)</f>
        <v>0</v>
      </c>
      <c r="O105">
        <f>IFERROR(VLOOKUP(通常分様式!O111,―!$AH$2:$AI$12,2,FALSE),0)</f>
        <v>0</v>
      </c>
      <c r="AA105">
        <f>IFERROR(VLOOKUP(通常分様式!AB111,―!$I$2:$J$3,2,FALSE),0)</f>
        <v>0</v>
      </c>
      <c r="AB105">
        <f>IFERROR(VLOOKUP(通常分様式!AC111,―!$K$2:$L$3,2,FALSE),0)</f>
        <v>0</v>
      </c>
      <c r="AC105">
        <f>IFERROR(VLOOKUP(通常分様式!AD111,―!$M$2:$N$3,2,FALSE),0)</f>
        <v>0</v>
      </c>
      <c r="AD105">
        <f>IFERROR(VLOOKUP(通常分様式!AE111,―!$O$2:$P$3,2,FALSE),0)</f>
        <v>0</v>
      </c>
      <c r="AE105">
        <v>1</v>
      </c>
      <c r="AF105">
        <f>IFERROR(VLOOKUP(通常分様式!AF111,―!$X$2:$Y$30,2,FALSE),0)</f>
        <v>0</v>
      </c>
      <c r="AG105">
        <f>IFERROR(VLOOKUP(通常分様式!AG111,―!$X$2:$Y$30,2,FALSE),0)</f>
        <v>0</v>
      </c>
      <c r="AL105">
        <f>IFERROR(VLOOKUP(通常分様式!AL111,―!$AA$2:$AB$11,2,FALSE),0)</f>
        <v>0</v>
      </c>
      <c r="AM105">
        <f t="shared" si="10"/>
        <v>0</v>
      </c>
      <c r="AN105" s="508">
        <f t="shared" si="11"/>
        <v>0</v>
      </c>
      <c r="AO105" s="508">
        <f t="shared" si="12"/>
        <v>0</v>
      </c>
      <c r="AP105" s="508">
        <f t="shared" si="13"/>
        <v>0</v>
      </c>
      <c r="AQ105" s="508">
        <f t="shared" si="14"/>
        <v>0</v>
      </c>
      <c r="AR105" s="510">
        <f t="shared" si="15"/>
        <v>0</v>
      </c>
      <c r="AS105" s="510">
        <f t="shared" si="16"/>
        <v>0</v>
      </c>
      <c r="AT105" s="508">
        <f t="shared" si="17"/>
        <v>0</v>
      </c>
      <c r="AU105" s="508" t="str">
        <f t="shared" si="18"/>
        <v>交付金の区分_○_×</v>
      </c>
      <c r="AV105" s="508" t="str">
        <f t="shared" si="19"/>
        <v>交付金の区分_×</v>
      </c>
      <c r="AW105" t="str">
        <f>IF(通常分様式!E111="","",IF(PRODUCT(D105:AL105)=0,"error",""))</f>
        <v/>
      </c>
      <c r="AX105">
        <f>IF(通常分様式!H111="妊娠出産子育て支援交付金",1,0)</f>
        <v>0</v>
      </c>
    </row>
    <row r="106" spans="1:50">
      <c r="A106">
        <v>112</v>
      </c>
      <c r="C106">
        <v>82</v>
      </c>
      <c r="D106">
        <f>IFERROR(VLOOKUP(通常分様式!D112,―!$AJ$2:$AK$2,2,FALSE),0)</f>
        <v>0</v>
      </c>
      <c r="E106">
        <f>IFERROR(VLOOKUP(通常分様式!E112,―!$A$2:$B$3,2,FALSE),0)</f>
        <v>0</v>
      </c>
      <c r="F106">
        <f>IFERROR(VLOOKUP(通常分様式!F112,―!$AD$2:$AE$3,2,FALSE),0)</f>
        <v>0</v>
      </c>
      <c r="G106">
        <f>IFERROR(VLOOKUP(通常分様式!G112,―!$AD$5:$AE$6,2,FALSE),0)</f>
        <v>0</v>
      </c>
      <c r="J106">
        <f>IFERROR(VLOOKUP(通常分様式!J112,―!$AF$14:$AG$15,2,FALSE),0)</f>
        <v>0</v>
      </c>
      <c r="K106">
        <f>IFERROR(VLOOKUP(通常分様式!K112,―!$AF$14:$AG$15,2,FALSE),0)</f>
        <v>0</v>
      </c>
      <c r="L106">
        <f>IFERROR(VLOOKUP(通常分様式!L112,―!$C$2:$D$2,2,FALSE),0)</f>
        <v>0</v>
      </c>
      <c r="M106">
        <f>IFERROR(VLOOKUP(通常分様式!M112,―!$E$2:$F$6,2,FALSE),0)</f>
        <v>0</v>
      </c>
      <c r="N106">
        <f>IFERROR(VLOOKUP(通常分様式!N112,―!$G$2:$H$2,2,FALSE),0)</f>
        <v>0</v>
      </c>
      <c r="O106">
        <f>IFERROR(VLOOKUP(通常分様式!O112,―!$AH$2:$AI$12,2,FALSE),0)</f>
        <v>0</v>
      </c>
      <c r="AA106">
        <f>IFERROR(VLOOKUP(通常分様式!AB112,―!$I$2:$J$3,2,FALSE),0)</f>
        <v>0</v>
      </c>
      <c r="AB106">
        <f>IFERROR(VLOOKUP(通常分様式!AC112,―!$K$2:$L$3,2,FALSE),0)</f>
        <v>0</v>
      </c>
      <c r="AC106">
        <f>IFERROR(VLOOKUP(通常分様式!AD112,―!$M$2:$N$3,2,FALSE),0)</f>
        <v>0</v>
      </c>
      <c r="AD106">
        <f>IFERROR(VLOOKUP(通常分様式!AE112,―!$O$2:$P$3,2,FALSE),0)</f>
        <v>0</v>
      </c>
      <c r="AE106">
        <v>1</v>
      </c>
      <c r="AF106">
        <f>IFERROR(VLOOKUP(通常分様式!AF112,―!$X$2:$Y$30,2,FALSE),0)</f>
        <v>0</v>
      </c>
      <c r="AG106">
        <f>IFERROR(VLOOKUP(通常分様式!AG112,―!$X$2:$Y$30,2,FALSE),0)</f>
        <v>0</v>
      </c>
      <c r="AL106">
        <f>IFERROR(VLOOKUP(通常分様式!AL112,―!$AA$2:$AB$11,2,FALSE),0)</f>
        <v>0</v>
      </c>
      <c r="AM106">
        <f t="shared" si="10"/>
        <v>0</v>
      </c>
      <c r="AN106" s="508">
        <f t="shared" si="11"/>
        <v>0</v>
      </c>
      <c r="AO106" s="508">
        <f t="shared" si="12"/>
        <v>0</v>
      </c>
      <c r="AP106" s="508">
        <f t="shared" si="13"/>
        <v>0</v>
      </c>
      <c r="AQ106" s="508">
        <f t="shared" si="14"/>
        <v>0</v>
      </c>
      <c r="AR106" s="510">
        <f t="shared" si="15"/>
        <v>0</v>
      </c>
      <c r="AS106" s="510">
        <f t="shared" si="16"/>
        <v>0</v>
      </c>
      <c r="AT106" s="508">
        <f t="shared" si="17"/>
        <v>0</v>
      </c>
      <c r="AU106" s="508" t="str">
        <f t="shared" si="18"/>
        <v>交付金の区分_○_×</v>
      </c>
      <c r="AV106" s="508" t="str">
        <f t="shared" si="19"/>
        <v>交付金の区分_×</v>
      </c>
      <c r="AW106" t="str">
        <f>IF(通常分様式!E112="","",IF(PRODUCT(D106:AL106)=0,"error",""))</f>
        <v/>
      </c>
      <c r="AX106">
        <f>IF(通常分様式!H112="妊娠出産子育て支援交付金",1,0)</f>
        <v>0</v>
      </c>
    </row>
    <row r="107" spans="1:50">
      <c r="A107">
        <v>113</v>
      </c>
      <c r="C107">
        <v>83</v>
      </c>
      <c r="D107">
        <f>IFERROR(VLOOKUP(通常分様式!D113,―!$AJ$2:$AK$2,2,FALSE),0)</f>
        <v>0</v>
      </c>
      <c r="E107">
        <f>IFERROR(VLOOKUP(通常分様式!E113,―!$A$2:$B$3,2,FALSE),0)</f>
        <v>0</v>
      </c>
      <c r="F107">
        <f>IFERROR(VLOOKUP(通常分様式!F113,―!$AD$2:$AE$3,2,FALSE),0)</f>
        <v>0</v>
      </c>
      <c r="G107">
        <f>IFERROR(VLOOKUP(通常分様式!G113,―!$AD$5:$AE$6,2,FALSE),0)</f>
        <v>0</v>
      </c>
      <c r="J107">
        <f>IFERROR(VLOOKUP(通常分様式!J113,―!$AF$14:$AG$15,2,FALSE),0)</f>
        <v>0</v>
      </c>
      <c r="K107">
        <f>IFERROR(VLOOKUP(通常分様式!K113,―!$AF$14:$AG$15,2,FALSE),0)</f>
        <v>0</v>
      </c>
      <c r="L107">
        <f>IFERROR(VLOOKUP(通常分様式!L113,―!$C$2:$D$2,2,FALSE),0)</f>
        <v>0</v>
      </c>
      <c r="M107">
        <f>IFERROR(VLOOKUP(通常分様式!M113,―!$E$2:$F$6,2,FALSE),0)</f>
        <v>0</v>
      </c>
      <c r="N107">
        <f>IFERROR(VLOOKUP(通常分様式!N113,―!$G$2:$H$2,2,FALSE),0)</f>
        <v>0</v>
      </c>
      <c r="O107">
        <f>IFERROR(VLOOKUP(通常分様式!O113,―!$AH$2:$AI$12,2,FALSE),0)</f>
        <v>0</v>
      </c>
      <c r="AA107">
        <f>IFERROR(VLOOKUP(通常分様式!AB113,―!$I$2:$J$3,2,FALSE),0)</f>
        <v>0</v>
      </c>
      <c r="AB107">
        <f>IFERROR(VLOOKUP(通常分様式!AC113,―!$K$2:$L$3,2,FALSE),0)</f>
        <v>0</v>
      </c>
      <c r="AC107">
        <f>IFERROR(VLOOKUP(通常分様式!AD113,―!$M$2:$N$3,2,FALSE),0)</f>
        <v>0</v>
      </c>
      <c r="AD107">
        <f>IFERROR(VLOOKUP(通常分様式!AE113,―!$O$2:$P$3,2,FALSE),0)</f>
        <v>0</v>
      </c>
      <c r="AE107">
        <v>1</v>
      </c>
      <c r="AF107">
        <f>IFERROR(VLOOKUP(通常分様式!AF113,―!$X$2:$Y$30,2,FALSE),0)</f>
        <v>0</v>
      </c>
      <c r="AG107">
        <f>IFERROR(VLOOKUP(通常分様式!AG113,―!$X$2:$Y$30,2,FALSE),0)</f>
        <v>0</v>
      </c>
      <c r="AL107">
        <f>IFERROR(VLOOKUP(通常分様式!AL113,―!$AA$2:$AB$11,2,FALSE),0)</f>
        <v>0</v>
      </c>
      <c r="AM107">
        <f t="shared" si="10"/>
        <v>0</v>
      </c>
      <c r="AN107" s="508">
        <f t="shared" si="11"/>
        <v>0</v>
      </c>
      <c r="AO107" s="508">
        <f t="shared" si="12"/>
        <v>0</v>
      </c>
      <c r="AP107" s="508">
        <f t="shared" si="13"/>
        <v>0</v>
      </c>
      <c r="AQ107" s="508">
        <f t="shared" si="14"/>
        <v>0</v>
      </c>
      <c r="AR107" s="510">
        <f t="shared" si="15"/>
        <v>0</v>
      </c>
      <c r="AS107" s="510">
        <f t="shared" si="16"/>
        <v>0</v>
      </c>
      <c r="AT107" s="508">
        <f t="shared" si="17"/>
        <v>0</v>
      </c>
      <c r="AU107" s="508" t="str">
        <f t="shared" si="18"/>
        <v>交付金の区分_○_×</v>
      </c>
      <c r="AV107" s="508" t="str">
        <f t="shared" si="19"/>
        <v>交付金の区分_×</v>
      </c>
      <c r="AW107" t="str">
        <f>IF(通常分様式!E113="","",IF(PRODUCT(D107:AL107)=0,"error",""))</f>
        <v/>
      </c>
      <c r="AX107">
        <f>IF(通常分様式!H113="妊娠出産子育て支援交付金",1,0)</f>
        <v>0</v>
      </c>
    </row>
    <row r="108" spans="1:50">
      <c r="A108">
        <v>114</v>
      </c>
      <c r="C108">
        <v>84</v>
      </c>
      <c r="D108">
        <f>IFERROR(VLOOKUP(通常分様式!D114,―!$AJ$2:$AK$2,2,FALSE),0)</f>
        <v>0</v>
      </c>
      <c r="E108">
        <f>IFERROR(VLOOKUP(通常分様式!E114,―!$A$2:$B$3,2,FALSE),0)</f>
        <v>0</v>
      </c>
      <c r="F108">
        <f>IFERROR(VLOOKUP(通常分様式!F114,―!$AD$2:$AE$3,2,FALSE),0)</f>
        <v>0</v>
      </c>
      <c r="G108">
        <f>IFERROR(VLOOKUP(通常分様式!G114,―!$AD$5:$AE$6,2,FALSE),0)</f>
        <v>0</v>
      </c>
      <c r="J108">
        <f>IFERROR(VLOOKUP(通常分様式!J114,―!$AF$14:$AG$15,2,FALSE),0)</f>
        <v>0</v>
      </c>
      <c r="K108">
        <f>IFERROR(VLOOKUP(通常分様式!K114,―!$AF$14:$AG$15,2,FALSE),0)</f>
        <v>0</v>
      </c>
      <c r="L108">
        <f>IFERROR(VLOOKUP(通常分様式!L114,―!$C$2:$D$2,2,FALSE),0)</f>
        <v>0</v>
      </c>
      <c r="M108">
        <f>IFERROR(VLOOKUP(通常分様式!M114,―!$E$2:$F$6,2,FALSE),0)</f>
        <v>0</v>
      </c>
      <c r="N108">
        <f>IFERROR(VLOOKUP(通常分様式!N114,―!$G$2:$H$2,2,FALSE),0)</f>
        <v>0</v>
      </c>
      <c r="O108">
        <f>IFERROR(VLOOKUP(通常分様式!O114,―!$AH$2:$AI$12,2,FALSE),0)</f>
        <v>0</v>
      </c>
      <c r="AA108">
        <f>IFERROR(VLOOKUP(通常分様式!AB114,―!$I$2:$J$3,2,FALSE),0)</f>
        <v>0</v>
      </c>
      <c r="AB108">
        <f>IFERROR(VLOOKUP(通常分様式!AC114,―!$K$2:$L$3,2,FALSE),0)</f>
        <v>0</v>
      </c>
      <c r="AC108">
        <f>IFERROR(VLOOKUP(通常分様式!AD114,―!$M$2:$N$3,2,FALSE),0)</f>
        <v>0</v>
      </c>
      <c r="AD108">
        <f>IFERROR(VLOOKUP(通常分様式!AE114,―!$O$2:$P$3,2,FALSE),0)</f>
        <v>0</v>
      </c>
      <c r="AE108">
        <v>1</v>
      </c>
      <c r="AF108">
        <f>IFERROR(VLOOKUP(通常分様式!AF114,―!$X$2:$Y$30,2,FALSE),0)</f>
        <v>0</v>
      </c>
      <c r="AG108">
        <f>IFERROR(VLOOKUP(通常分様式!AG114,―!$X$2:$Y$30,2,FALSE),0)</f>
        <v>0</v>
      </c>
      <c r="AL108">
        <f>IFERROR(VLOOKUP(通常分様式!AL114,―!$AA$2:$AB$11,2,FALSE),0)</f>
        <v>0</v>
      </c>
      <c r="AM108">
        <f t="shared" si="10"/>
        <v>0</v>
      </c>
      <c r="AN108" s="508">
        <f t="shared" si="11"/>
        <v>0</v>
      </c>
      <c r="AO108" s="508">
        <f t="shared" si="12"/>
        <v>0</v>
      </c>
      <c r="AP108" s="508">
        <f t="shared" si="13"/>
        <v>0</v>
      </c>
      <c r="AQ108" s="508">
        <f t="shared" si="14"/>
        <v>0</v>
      </c>
      <c r="AR108" s="510">
        <f t="shared" si="15"/>
        <v>0</v>
      </c>
      <c r="AS108" s="510">
        <f t="shared" si="16"/>
        <v>0</v>
      </c>
      <c r="AT108" s="508">
        <f t="shared" si="17"/>
        <v>0</v>
      </c>
      <c r="AU108" s="508" t="str">
        <f t="shared" si="18"/>
        <v>交付金の区分_○_×</v>
      </c>
      <c r="AV108" s="508" t="str">
        <f t="shared" si="19"/>
        <v>交付金の区分_×</v>
      </c>
      <c r="AW108" t="str">
        <f>IF(通常分様式!E114="","",IF(PRODUCT(D108:AL108)=0,"error",""))</f>
        <v/>
      </c>
      <c r="AX108">
        <f>IF(通常分様式!H114="妊娠出産子育て支援交付金",1,0)</f>
        <v>0</v>
      </c>
    </row>
    <row r="109" spans="1:50">
      <c r="A109">
        <v>115</v>
      </c>
      <c r="C109">
        <v>85</v>
      </c>
      <c r="D109">
        <f>IFERROR(VLOOKUP(通常分様式!D115,―!$AJ$2:$AK$2,2,FALSE),0)</f>
        <v>0</v>
      </c>
      <c r="E109">
        <f>IFERROR(VLOOKUP(通常分様式!E115,―!$A$2:$B$3,2,FALSE),0)</f>
        <v>0</v>
      </c>
      <c r="F109">
        <f>IFERROR(VLOOKUP(通常分様式!F115,―!$AD$2:$AE$3,2,FALSE),0)</f>
        <v>0</v>
      </c>
      <c r="G109">
        <f>IFERROR(VLOOKUP(通常分様式!G115,―!$AD$5:$AE$6,2,FALSE),0)</f>
        <v>0</v>
      </c>
      <c r="J109">
        <f>IFERROR(VLOOKUP(通常分様式!J115,―!$AF$14:$AG$15,2,FALSE),0)</f>
        <v>0</v>
      </c>
      <c r="K109">
        <f>IFERROR(VLOOKUP(通常分様式!K115,―!$AF$14:$AG$15,2,FALSE),0)</f>
        <v>0</v>
      </c>
      <c r="L109">
        <f>IFERROR(VLOOKUP(通常分様式!L115,―!$C$2:$D$2,2,FALSE),0)</f>
        <v>0</v>
      </c>
      <c r="M109">
        <f>IFERROR(VLOOKUP(通常分様式!M115,―!$E$2:$F$6,2,FALSE),0)</f>
        <v>0</v>
      </c>
      <c r="N109">
        <f>IFERROR(VLOOKUP(通常分様式!N115,―!$G$2:$H$2,2,FALSE),0)</f>
        <v>0</v>
      </c>
      <c r="O109">
        <f>IFERROR(VLOOKUP(通常分様式!O115,―!$AH$2:$AI$12,2,FALSE),0)</f>
        <v>0</v>
      </c>
      <c r="AA109">
        <f>IFERROR(VLOOKUP(通常分様式!AB115,―!$I$2:$J$3,2,FALSE),0)</f>
        <v>0</v>
      </c>
      <c r="AB109">
        <f>IFERROR(VLOOKUP(通常分様式!AC115,―!$K$2:$L$3,2,FALSE),0)</f>
        <v>0</v>
      </c>
      <c r="AC109">
        <f>IFERROR(VLOOKUP(通常分様式!AD115,―!$M$2:$N$3,2,FALSE),0)</f>
        <v>0</v>
      </c>
      <c r="AD109">
        <f>IFERROR(VLOOKUP(通常分様式!AE115,―!$O$2:$P$3,2,FALSE),0)</f>
        <v>0</v>
      </c>
      <c r="AE109">
        <v>1</v>
      </c>
      <c r="AF109">
        <f>IFERROR(VLOOKUP(通常分様式!AF115,―!$X$2:$Y$30,2,FALSE),0)</f>
        <v>0</v>
      </c>
      <c r="AG109">
        <f>IFERROR(VLOOKUP(通常分様式!AG115,―!$X$2:$Y$30,2,FALSE),0)</f>
        <v>0</v>
      </c>
      <c r="AL109">
        <f>IFERROR(VLOOKUP(通常分様式!AL115,―!$AA$2:$AB$11,2,FALSE),0)</f>
        <v>0</v>
      </c>
      <c r="AM109">
        <f t="shared" si="10"/>
        <v>0</v>
      </c>
      <c r="AN109" s="508">
        <f t="shared" si="11"/>
        <v>0</v>
      </c>
      <c r="AO109" s="508">
        <f t="shared" si="12"/>
        <v>0</v>
      </c>
      <c r="AP109" s="508">
        <f t="shared" si="13"/>
        <v>0</v>
      </c>
      <c r="AQ109" s="508">
        <f t="shared" si="14"/>
        <v>0</v>
      </c>
      <c r="AR109" s="510">
        <f t="shared" si="15"/>
        <v>0</v>
      </c>
      <c r="AS109" s="510">
        <f t="shared" si="16"/>
        <v>0</v>
      </c>
      <c r="AT109" s="508">
        <f t="shared" si="17"/>
        <v>0</v>
      </c>
      <c r="AU109" s="508" t="str">
        <f t="shared" si="18"/>
        <v>交付金の区分_○_×</v>
      </c>
      <c r="AV109" s="508" t="str">
        <f t="shared" si="19"/>
        <v>交付金の区分_×</v>
      </c>
      <c r="AW109" t="str">
        <f>IF(通常分様式!E115="","",IF(PRODUCT(D109:AL109)=0,"error",""))</f>
        <v/>
      </c>
      <c r="AX109">
        <f>IF(通常分様式!H115="妊娠出産子育て支援交付金",1,0)</f>
        <v>0</v>
      </c>
    </row>
    <row r="110" spans="1:50">
      <c r="A110">
        <v>116</v>
      </c>
      <c r="C110">
        <v>86</v>
      </c>
      <c r="D110">
        <f>IFERROR(VLOOKUP(通常分様式!D116,―!$AJ$2:$AK$2,2,FALSE),0)</f>
        <v>0</v>
      </c>
      <c r="E110">
        <f>IFERROR(VLOOKUP(通常分様式!E116,―!$A$2:$B$3,2,FALSE),0)</f>
        <v>0</v>
      </c>
      <c r="F110">
        <f>IFERROR(VLOOKUP(通常分様式!F116,―!$AD$2:$AE$3,2,FALSE),0)</f>
        <v>0</v>
      </c>
      <c r="G110">
        <f>IFERROR(VLOOKUP(通常分様式!G116,―!$AD$5:$AE$6,2,FALSE),0)</f>
        <v>0</v>
      </c>
      <c r="J110">
        <f>IFERROR(VLOOKUP(通常分様式!J116,―!$AF$14:$AG$15,2,FALSE),0)</f>
        <v>0</v>
      </c>
      <c r="K110">
        <f>IFERROR(VLOOKUP(通常分様式!K116,―!$AF$14:$AG$15,2,FALSE),0)</f>
        <v>0</v>
      </c>
      <c r="L110">
        <f>IFERROR(VLOOKUP(通常分様式!L116,―!$C$2:$D$2,2,FALSE),0)</f>
        <v>0</v>
      </c>
      <c r="M110">
        <f>IFERROR(VLOOKUP(通常分様式!M116,―!$E$2:$F$6,2,FALSE),0)</f>
        <v>0</v>
      </c>
      <c r="N110">
        <f>IFERROR(VLOOKUP(通常分様式!N116,―!$G$2:$H$2,2,FALSE),0)</f>
        <v>0</v>
      </c>
      <c r="O110">
        <f>IFERROR(VLOOKUP(通常分様式!O116,―!$AH$2:$AI$12,2,FALSE),0)</f>
        <v>0</v>
      </c>
      <c r="AA110">
        <f>IFERROR(VLOOKUP(通常分様式!AB116,―!$I$2:$J$3,2,FALSE),0)</f>
        <v>0</v>
      </c>
      <c r="AB110">
        <f>IFERROR(VLOOKUP(通常分様式!AC116,―!$K$2:$L$3,2,FALSE),0)</f>
        <v>0</v>
      </c>
      <c r="AC110">
        <f>IFERROR(VLOOKUP(通常分様式!AD116,―!$M$2:$N$3,2,FALSE),0)</f>
        <v>0</v>
      </c>
      <c r="AD110">
        <f>IFERROR(VLOOKUP(通常分様式!AE116,―!$O$2:$P$3,2,FALSE),0)</f>
        <v>0</v>
      </c>
      <c r="AE110">
        <v>1</v>
      </c>
      <c r="AF110">
        <f>IFERROR(VLOOKUP(通常分様式!AF116,―!$X$2:$Y$30,2,FALSE),0)</f>
        <v>0</v>
      </c>
      <c r="AG110">
        <f>IFERROR(VLOOKUP(通常分様式!AG116,―!$X$2:$Y$30,2,FALSE),0)</f>
        <v>0</v>
      </c>
      <c r="AL110">
        <f>IFERROR(VLOOKUP(通常分様式!AL116,―!$AA$2:$AB$11,2,FALSE),0)</f>
        <v>0</v>
      </c>
      <c r="AM110">
        <f t="shared" si="10"/>
        <v>0</v>
      </c>
      <c r="AN110" s="508">
        <f t="shared" si="11"/>
        <v>0</v>
      </c>
      <c r="AO110" s="508">
        <f t="shared" si="12"/>
        <v>0</v>
      </c>
      <c r="AP110" s="508">
        <f t="shared" si="13"/>
        <v>0</v>
      </c>
      <c r="AQ110" s="508">
        <f t="shared" si="14"/>
        <v>0</v>
      </c>
      <c r="AR110" s="510">
        <f t="shared" si="15"/>
        <v>0</v>
      </c>
      <c r="AS110" s="510">
        <f t="shared" si="16"/>
        <v>0</v>
      </c>
      <c r="AT110" s="508">
        <f t="shared" si="17"/>
        <v>0</v>
      </c>
      <c r="AU110" s="508" t="str">
        <f t="shared" si="18"/>
        <v>交付金の区分_○_×</v>
      </c>
      <c r="AV110" s="508" t="str">
        <f t="shared" si="19"/>
        <v>交付金の区分_×</v>
      </c>
      <c r="AW110" t="str">
        <f>IF(通常分様式!E116="","",IF(PRODUCT(D110:AL110)=0,"error",""))</f>
        <v/>
      </c>
      <c r="AX110">
        <f>IF(通常分様式!H116="妊娠出産子育て支援交付金",1,0)</f>
        <v>0</v>
      </c>
    </row>
    <row r="111" spans="1:50">
      <c r="A111">
        <v>117</v>
      </c>
      <c r="C111">
        <v>87</v>
      </c>
      <c r="D111">
        <f>IFERROR(VLOOKUP(通常分様式!D117,―!$AJ$2:$AK$2,2,FALSE),0)</f>
        <v>0</v>
      </c>
      <c r="E111">
        <f>IFERROR(VLOOKUP(通常分様式!E117,―!$A$2:$B$3,2,FALSE),0)</f>
        <v>0</v>
      </c>
      <c r="F111">
        <f>IFERROR(VLOOKUP(通常分様式!F117,―!$AD$2:$AE$3,2,FALSE),0)</f>
        <v>0</v>
      </c>
      <c r="G111">
        <f>IFERROR(VLOOKUP(通常分様式!G117,―!$AD$5:$AE$6,2,FALSE),0)</f>
        <v>0</v>
      </c>
      <c r="J111">
        <f>IFERROR(VLOOKUP(通常分様式!J117,―!$AF$14:$AG$15,2,FALSE),0)</f>
        <v>0</v>
      </c>
      <c r="K111">
        <f>IFERROR(VLOOKUP(通常分様式!K117,―!$AF$14:$AG$15,2,FALSE),0)</f>
        <v>0</v>
      </c>
      <c r="L111">
        <f>IFERROR(VLOOKUP(通常分様式!L117,―!$C$2:$D$2,2,FALSE),0)</f>
        <v>0</v>
      </c>
      <c r="M111">
        <f>IFERROR(VLOOKUP(通常分様式!M117,―!$E$2:$F$6,2,FALSE),0)</f>
        <v>0</v>
      </c>
      <c r="N111">
        <f>IFERROR(VLOOKUP(通常分様式!N117,―!$G$2:$H$2,2,FALSE),0)</f>
        <v>0</v>
      </c>
      <c r="O111">
        <f>IFERROR(VLOOKUP(通常分様式!O117,―!$AH$2:$AI$12,2,FALSE),0)</f>
        <v>0</v>
      </c>
      <c r="AA111">
        <f>IFERROR(VLOOKUP(通常分様式!AB117,―!$I$2:$J$3,2,FALSE),0)</f>
        <v>0</v>
      </c>
      <c r="AB111">
        <f>IFERROR(VLOOKUP(通常分様式!AC117,―!$K$2:$L$3,2,FALSE),0)</f>
        <v>0</v>
      </c>
      <c r="AC111">
        <f>IFERROR(VLOOKUP(通常分様式!AD117,―!$M$2:$N$3,2,FALSE),0)</f>
        <v>0</v>
      </c>
      <c r="AD111">
        <f>IFERROR(VLOOKUP(通常分様式!AE117,―!$O$2:$P$3,2,FALSE),0)</f>
        <v>0</v>
      </c>
      <c r="AE111">
        <v>1</v>
      </c>
      <c r="AF111">
        <f>IFERROR(VLOOKUP(通常分様式!AF117,―!$X$2:$Y$30,2,FALSE),0)</f>
        <v>0</v>
      </c>
      <c r="AG111">
        <f>IFERROR(VLOOKUP(通常分様式!AG117,―!$X$2:$Y$30,2,FALSE),0)</f>
        <v>0</v>
      </c>
      <c r="AL111">
        <f>IFERROR(VLOOKUP(通常分様式!AL117,―!$AA$2:$AB$11,2,FALSE),0)</f>
        <v>0</v>
      </c>
      <c r="AM111">
        <f t="shared" si="10"/>
        <v>0</v>
      </c>
      <c r="AN111" s="508">
        <f t="shared" si="11"/>
        <v>0</v>
      </c>
      <c r="AO111" s="508">
        <f t="shared" si="12"/>
        <v>0</v>
      </c>
      <c r="AP111" s="508">
        <f t="shared" si="13"/>
        <v>0</v>
      </c>
      <c r="AQ111" s="508">
        <f t="shared" si="14"/>
        <v>0</v>
      </c>
      <c r="AR111" s="510">
        <f t="shared" si="15"/>
        <v>0</v>
      </c>
      <c r="AS111" s="510">
        <f t="shared" si="16"/>
        <v>0</v>
      </c>
      <c r="AT111" s="508">
        <f t="shared" si="17"/>
        <v>0</v>
      </c>
      <c r="AU111" s="508" t="str">
        <f t="shared" si="18"/>
        <v>交付金の区分_○_×</v>
      </c>
      <c r="AV111" s="508" t="str">
        <f t="shared" si="19"/>
        <v>交付金の区分_×</v>
      </c>
      <c r="AW111" t="str">
        <f>IF(通常分様式!E117="","",IF(PRODUCT(D111:AL111)=0,"error",""))</f>
        <v/>
      </c>
      <c r="AX111">
        <f>IF(通常分様式!H117="妊娠出産子育て支援交付金",1,0)</f>
        <v>0</v>
      </c>
    </row>
    <row r="112" spans="1:50">
      <c r="A112">
        <v>118</v>
      </c>
      <c r="C112">
        <v>88</v>
      </c>
      <c r="D112">
        <f>IFERROR(VLOOKUP(通常分様式!D118,―!$AJ$2:$AK$2,2,FALSE),0)</f>
        <v>0</v>
      </c>
      <c r="E112">
        <f>IFERROR(VLOOKUP(通常分様式!E118,―!$A$2:$B$3,2,FALSE),0)</f>
        <v>0</v>
      </c>
      <c r="F112">
        <f>IFERROR(VLOOKUP(通常分様式!F118,―!$AD$2:$AE$3,2,FALSE),0)</f>
        <v>0</v>
      </c>
      <c r="G112">
        <f>IFERROR(VLOOKUP(通常分様式!G118,―!$AD$5:$AE$6,2,FALSE),0)</f>
        <v>0</v>
      </c>
      <c r="J112">
        <f>IFERROR(VLOOKUP(通常分様式!J118,―!$AF$14:$AG$15,2,FALSE),0)</f>
        <v>0</v>
      </c>
      <c r="K112">
        <f>IFERROR(VLOOKUP(通常分様式!K118,―!$AF$14:$AG$15,2,FALSE),0)</f>
        <v>0</v>
      </c>
      <c r="L112">
        <f>IFERROR(VLOOKUP(通常分様式!L118,―!$C$2:$D$2,2,FALSE),0)</f>
        <v>0</v>
      </c>
      <c r="M112">
        <f>IFERROR(VLOOKUP(通常分様式!M118,―!$E$2:$F$6,2,FALSE),0)</f>
        <v>0</v>
      </c>
      <c r="N112">
        <f>IFERROR(VLOOKUP(通常分様式!N118,―!$G$2:$H$2,2,FALSE),0)</f>
        <v>0</v>
      </c>
      <c r="O112">
        <f>IFERROR(VLOOKUP(通常分様式!O118,―!$AH$2:$AI$12,2,FALSE),0)</f>
        <v>0</v>
      </c>
      <c r="AA112">
        <f>IFERROR(VLOOKUP(通常分様式!AB118,―!$I$2:$J$3,2,FALSE),0)</f>
        <v>0</v>
      </c>
      <c r="AB112">
        <f>IFERROR(VLOOKUP(通常分様式!AC118,―!$K$2:$L$3,2,FALSE),0)</f>
        <v>0</v>
      </c>
      <c r="AC112">
        <f>IFERROR(VLOOKUP(通常分様式!AD118,―!$M$2:$N$3,2,FALSE),0)</f>
        <v>0</v>
      </c>
      <c r="AD112">
        <f>IFERROR(VLOOKUP(通常分様式!AE118,―!$O$2:$P$3,2,FALSE),0)</f>
        <v>0</v>
      </c>
      <c r="AE112">
        <v>1</v>
      </c>
      <c r="AF112">
        <f>IFERROR(VLOOKUP(通常分様式!AF118,―!$X$2:$Y$30,2,FALSE),0)</f>
        <v>0</v>
      </c>
      <c r="AG112">
        <f>IFERROR(VLOOKUP(通常分様式!AG118,―!$X$2:$Y$30,2,FALSE),0)</f>
        <v>0</v>
      </c>
      <c r="AL112">
        <f>IFERROR(VLOOKUP(通常分様式!AL118,―!$AA$2:$AB$11,2,FALSE),0)</f>
        <v>0</v>
      </c>
      <c r="AM112">
        <f t="shared" si="10"/>
        <v>0</v>
      </c>
      <c r="AN112" s="508">
        <f t="shared" si="11"/>
        <v>0</v>
      </c>
      <c r="AO112" s="508">
        <f t="shared" si="12"/>
        <v>0</v>
      </c>
      <c r="AP112" s="508">
        <f t="shared" si="13"/>
        <v>0</v>
      </c>
      <c r="AQ112" s="508">
        <f t="shared" si="14"/>
        <v>0</v>
      </c>
      <c r="AR112" s="510">
        <f t="shared" si="15"/>
        <v>0</v>
      </c>
      <c r="AS112" s="510">
        <f t="shared" si="16"/>
        <v>0</v>
      </c>
      <c r="AT112" s="508">
        <f t="shared" si="17"/>
        <v>0</v>
      </c>
      <c r="AU112" s="508" t="str">
        <f t="shared" si="18"/>
        <v>交付金の区分_○_×</v>
      </c>
      <c r="AV112" s="508" t="str">
        <f t="shared" si="19"/>
        <v>交付金の区分_×</v>
      </c>
      <c r="AW112" t="str">
        <f>IF(通常分様式!E118="","",IF(PRODUCT(D112:AL112)=0,"error",""))</f>
        <v/>
      </c>
      <c r="AX112">
        <f>IF(通常分様式!H118="妊娠出産子育て支援交付金",1,0)</f>
        <v>0</v>
      </c>
    </row>
    <row r="113" spans="1:50">
      <c r="A113">
        <v>119</v>
      </c>
      <c r="C113">
        <v>89</v>
      </c>
      <c r="D113">
        <f>IFERROR(VLOOKUP(通常分様式!D119,―!$AJ$2:$AK$2,2,FALSE),0)</f>
        <v>0</v>
      </c>
      <c r="E113">
        <f>IFERROR(VLOOKUP(通常分様式!E119,―!$A$2:$B$3,2,FALSE),0)</f>
        <v>0</v>
      </c>
      <c r="F113">
        <f>IFERROR(VLOOKUP(通常分様式!F119,―!$AD$2:$AE$3,2,FALSE),0)</f>
        <v>0</v>
      </c>
      <c r="G113">
        <f>IFERROR(VLOOKUP(通常分様式!G119,―!$AD$5:$AE$6,2,FALSE),0)</f>
        <v>0</v>
      </c>
      <c r="J113">
        <f>IFERROR(VLOOKUP(通常分様式!J119,―!$AF$14:$AG$15,2,FALSE),0)</f>
        <v>0</v>
      </c>
      <c r="K113">
        <f>IFERROR(VLOOKUP(通常分様式!K119,―!$AF$14:$AG$15,2,FALSE),0)</f>
        <v>0</v>
      </c>
      <c r="L113">
        <f>IFERROR(VLOOKUP(通常分様式!L119,―!$C$2:$D$2,2,FALSE),0)</f>
        <v>0</v>
      </c>
      <c r="M113">
        <f>IFERROR(VLOOKUP(通常分様式!M119,―!$E$2:$F$6,2,FALSE),0)</f>
        <v>0</v>
      </c>
      <c r="N113">
        <f>IFERROR(VLOOKUP(通常分様式!N119,―!$G$2:$H$2,2,FALSE),0)</f>
        <v>0</v>
      </c>
      <c r="O113">
        <f>IFERROR(VLOOKUP(通常分様式!O119,―!$AH$2:$AI$12,2,FALSE),0)</f>
        <v>0</v>
      </c>
      <c r="AA113">
        <f>IFERROR(VLOOKUP(通常分様式!AB119,―!$I$2:$J$3,2,FALSE),0)</f>
        <v>0</v>
      </c>
      <c r="AB113">
        <f>IFERROR(VLOOKUP(通常分様式!AC119,―!$K$2:$L$3,2,FALSE),0)</f>
        <v>0</v>
      </c>
      <c r="AC113">
        <f>IFERROR(VLOOKUP(通常分様式!AD119,―!$M$2:$N$3,2,FALSE),0)</f>
        <v>0</v>
      </c>
      <c r="AD113">
        <f>IFERROR(VLOOKUP(通常分様式!AE119,―!$O$2:$P$3,2,FALSE),0)</f>
        <v>0</v>
      </c>
      <c r="AE113">
        <v>1</v>
      </c>
      <c r="AF113">
        <f>IFERROR(VLOOKUP(通常分様式!AF119,―!$X$2:$Y$30,2,FALSE),0)</f>
        <v>0</v>
      </c>
      <c r="AG113">
        <f>IFERROR(VLOOKUP(通常分様式!AG119,―!$X$2:$Y$30,2,FALSE),0)</f>
        <v>0</v>
      </c>
      <c r="AL113">
        <f>IFERROR(VLOOKUP(通常分様式!AL119,―!$AA$2:$AB$11,2,FALSE),0)</f>
        <v>0</v>
      </c>
      <c r="AM113">
        <f t="shared" si="10"/>
        <v>0</v>
      </c>
      <c r="AN113" s="508">
        <f t="shared" si="11"/>
        <v>0</v>
      </c>
      <c r="AO113" s="508">
        <f t="shared" si="12"/>
        <v>0</v>
      </c>
      <c r="AP113" s="508">
        <f t="shared" si="13"/>
        <v>0</v>
      </c>
      <c r="AQ113" s="508">
        <f t="shared" si="14"/>
        <v>0</v>
      </c>
      <c r="AR113" s="510">
        <f t="shared" si="15"/>
        <v>0</v>
      </c>
      <c r="AS113" s="510">
        <f t="shared" si="16"/>
        <v>0</v>
      </c>
      <c r="AT113" s="508">
        <f t="shared" si="17"/>
        <v>0</v>
      </c>
      <c r="AU113" s="508" t="str">
        <f t="shared" si="18"/>
        <v>交付金の区分_○_×</v>
      </c>
      <c r="AV113" s="508" t="str">
        <f t="shared" si="19"/>
        <v>交付金の区分_×</v>
      </c>
      <c r="AW113" t="str">
        <f>IF(通常分様式!E119="","",IF(PRODUCT(D113:AL113)=0,"error",""))</f>
        <v/>
      </c>
      <c r="AX113">
        <f>IF(通常分様式!H119="妊娠出産子育て支援交付金",1,0)</f>
        <v>0</v>
      </c>
    </row>
    <row r="114" spans="1:50">
      <c r="A114">
        <v>120</v>
      </c>
      <c r="C114">
        <v>90</v>
      </c>
      <c r="D114">
        <f>IFERROR(VLOOKUP(通常分様式!D120,―!$AJ$2:$AK$2,2,FALSE),0)</f>
        <v>0</v>
      </c>
      <c r="E114">
        <f>IFERROR(VLOOKUP(通常分様式!E120,―!$A$2:$B$3,2,FALSE),0)</f>
        <v>0</v>
      </c>
      <c r="F114">
        <f>IFERROR(VLOOKUP(通常分様式!F120,―!$AD$2:$AE$3,2,FALSE),0)</f>
        <v>0</v>
      </c>
      <c r="G114">
        <f>IFERROR(VLOOKUP(通常分様式!G120,―!$AD$5:$AE$6,2,FALSE),0)</f>
        <v>0</v>
      </c>
      <c r="J114">
        <f>IFERROR(VLOOKUP(通常分様式!J120,―!$AF$14:$AG$15,2,FALSE),0)</f>
        <v>0</v>
      </c>
      <c r="K114">
        <f>IFERROR(VLOOKUP(通常分様式!K120,―!$AF$14:$AG$15,2,FALSE),0)</f>
        <v>0</v>
      </c>
      <c r="L114">
        <f>IFERROR(VLOOKUP(通常分様式!L120,―!$C$2:$D$2,2,FALSE),0)</f>
        <v>0</v>
      </c>
      <c r="M114">
        <f>IFERROR(VLOOKUP(通常分様式!M120,―!$E$2:$F$6,2,FALSE),0)</f>
        <v>0</v>
      </c>
      <c r="N114">
        <f>IFERROR(VLOOKUP(通常分様式!N120,―!$G$2:$H$2,2,FALSE),0)</f>
        <v>0</v>
      </c>
      <c r="O114">
        <f>IFERROR(VLOOKUP(通常分様式!O120,―!$AH$2:$AI$12,2,FALSE),0)</f>
        <v>0</v>
      </c>
      <c r="AA114">
        <f>IFERROR(VLOOKUP(通常分様式!AB120,―!$I$2:$J$3,2,FALSE),0)</f>
        <v>0</v>
      </c>
      <c r="AB114">
        <f>IFERROR(VLOOKUP(通常分様式!AC120,―!$K$2:$L$3,2,FALSE),0)</f>
        <v>0</v>
      </c>
      <c r="AC114">
        <f>IFERROR(VLOOKUP(通常分様式!AD120,―!$M$2:$N$3,2,FALSE),0)</f>
        <v>0</v>
      </c>
      <c r="AD114">
        <f>IFERROR(VLOOKUP(通常分様式!AE120,―!$O$2:$P$3,2,FALSE),0)</f>
        <v>0</v>
      </c>
      <c r="AE114">
        <v>1</v>
      </c>
      <c r="AF114">
        <f>IFERROR(VLOOKUP(通常分様式!AF120,―!$X$2:$Y$30,2,FALSE),0)</f>
        <v>0</v>
      </c>
      <c r="AG114">
        <f>IFERROR(VLOOKUP(通常分様式!AG120,―!$X$2:$Y$30,2,FALSE),0)</f>
        <v>0</v>
      </c>
      <c r="AL114">
        <f>IFERROR(VLOOKUP(通常分様式!AL120,―!$AA$2:$AB$11,2,FALSE),0)</f>
        <v>0</v>
      </c>
      <c r="AM114">
        <f t="shared" si="10"/>
        <v>0</v>
      </c>
      <c r="AN114" s="508">
        <f t="shared" si="11"/>
        <v>0</v>
      </c>
      <c r="AO114" s="508">
        <f t="shared" si="12"/>
        <v>0</v>
      </c>
      <c r="AP114" s="508">
        <f t="shared" si="13"/>
        <v>0</v>
      </c>
      <c r="AQ114" s="508">
        <f t="shared" si="14"/>
        <v>0</v>
      </c>
      <c r="AR114" s="510">
        <f t="shared" si="15"/>
        <v>0</v>
      </c>
      <c r="AS114" s="510">
        <f t="shared" si="16"/>
        <v>0</v>
      </c>
      <c r="AT114" s="508">
        <f t="shared" si="17"/>
        <v>0</v>
      </c>
      <c r="AU114" s="508" t="str">
        <f t="shared" si="18"/>
        <v>交付金の区分_○_×</v>
      </c>
      <c r="AV114" s="508" t="str">
        <f t="shared" si="19"/>
        <v>交付金の区分_×</v>
      </c>
      <c r="AW114" t="str">
        <f>IF(通常分様式!E120="","",IF(PRODUCT(D114:AL114)=0,"error",""))</f>
        <v/>
      </c>
      <c r="AX114">
        <f>IF(通常分様式!H120="妊娠出産子育て支援交付金",1,0)</f>
        <v>0</v>
      </c>
    </row>
    <row r="115" spans="1:50">
      <c r="A115">
        <v>121</v>
      </c>
      <c r="C115">
        <v>91</v>
      </c>
      <c r="D115">
        <f>IFERROR(VLOOKUP(通常分様式!D121,―!$AJ$2:$AK$2,2,FALSE),0)</f>
        <v>0</v>
      </c>
      <c r="E115">
        <f>IFERROR(VLOOKUP(通常分様式!E121,―!$A$2:$B$3,2,FALSE),0)</f>
        <v>0</v>
      </c>
      <c r="F115">
        <f>IFERROR(VLOOKUP(通常分様式!F121,―!$AD$2:$AE$3,2,FALSE),0)</f>
        <v>0</v>
      </c>
      <c r="G115">
        <f>IFERROR(VLOOKUP(通常分様式!G121,―!$AD$5:$AE$6,2,FALSE),0)</f>
        <v>0</v>
      </c>
      <c r="J115">
        <f>IFERROR(VLOOKUP(通常分様式!J121,―!$AF$14:$AG$15,2,FALSE),0)</f>
        <v>0</v>
      </c>
      <c r="K115">
        <f>IFERROR(VLOOKUP(通常分様式!K121,―!$AF$14:$AG$15,2,FALSE),0)</f>
        <v>0</v>
      </c>
      <c r="L115">
        <f>IFERROR(VLOOKUP(通常分様式!L121,―!$C$2:$D$2,2,FALSE),0)</f>
        <v>0</v>
      </c>
      <c r="M115">
        <f>IFERROR(VLOOKUP(通常分様式!M121,―!$E$2:$F$6,2,FALSE),0)</f>
        <v>0</v>
      </c>
      <c r="N115">
        <f>IFERROR(VLOOKUP(通常分様式!N121,―!$G$2:$H$2,2,FALSE),0)</f>
        <v>0</v>
      </c>
      <c r="O115">
        <f>IFERROR(VLOOKUP(通常分様式!O121,―!$AH$2:$AI$12,2,FALSE),0)</f>
        <v>0</v>
      </c>
      <c r="AA115">
        <f>IFERROR(VLOOKUP(通常分様式!AB121,―!$I$2:$J$3,2,FALSE),0)</f>
        <v>0</v>
      </c>
      <c r="AB115">
        <f>IFERROR(VLOOKUP(通常分様式!AC121,―!$K$2:$L$3,2,FALSE),0)</f>
        <v>0</v>
      </c>
      <c r="AC115">
        <f>IFERROR(VLOOKUP(通常分様式!AD121,―!$M$2:$N$3,2,FALSE),0)</f>
        <v>0</v>
      </c>
      <c r="AD115">
        <f>IFERROR(VLOOKUP(通常分様式!AE121,―!$O$2:$P$3,2,FALSE),0)</f>
        <v>0</v>
      </c>
      <c r="AE115">
        <v>1</v>
      </c>
      <c r="AF115">
        <f>IFERROR(VLOOKUP(通常分様式!AF121,―!$X$2:$Y$30,2,FALSE),0)</f>
        <v>0</v>
      </c>
      <c r="AG115">
        <f>IFERROR(VLOOKUP(通常分様式!AG121,―!$X$2:$Y$30,2,FALSE),0)</f>
        <v>0</v>
      </c>
      <c r="AL115">
        <f>IFERROR(VLOOKUP(通常分様式!AL121,―!$AA$2:$AB$11,2,FALSE),0)</f>
        <v>0</v>
      </c>
      <c r="AM115">
        <f t="shared" si="10"/>
        <v>0</v>
      </c>
      <c r="AN115" s="508">
        <f t="shared" si="11"/>
        <v>0</v>
      </c>
      <c r="AO115" s="508">
        <f t="shared" si="12"/>
        <v>0</v>
      </c>
      <c r="AP115" s="508">
        <f t="shared" si="13"/>
        <v>0</v>
      </c>
      <c r="AQ115" s="508">
        <f t="shared" si="14"/>
        <v>0</v>
      </c>
      <c r="AR115" s="510">
        <f t="shared" si="15"/>
        <v>0</v>
      </c>
      <c r="AS115" s="510">
        <f t="shared" si="16"/>
        <v>0</v>
      </c>
      <c r="AT115" s="508">
        <f t="shared" si="17"/>
        <v>0</v>
      </c>
      <c r="AU115" s="508" t="str">
        <f t="shared" si="18"/>
        <v>交付金の区分_○_×</v>
      </c>
      <c r="AV115" s="508" t="str">
        <f t="shared" si="19"/>
        <v>交付金の区分_×</v>
      </c>
      <c r="AW115" t="str">
        <f>IF(通常分様式!E121="","",IF(PRODUCT(D115:AL115)=0,"error",""))</f>
        <v/>
      </c>
      <c r="AX115">
        <f>IF(通常分様式!H121="妊娠出産子育て支援交付金",1,0)</f>
        <v>0</v>
      </c>
    </row>
    <row r="116" spans="1:50">
      <c r="A116">
        <v>122</v>
      </c>
      <c r="C116">
        <v>92</v>
      </c>
      <c r="D116">
        <f>IFERROR(VLOOKUP(通常分様式!D122,―!$AJ$2:$AK$2,2,FALSE),0)</f>
        <v>0</v>
      </c>
      <c r="E116">
        <f>IFERROR(VLOOKUP(通常分様式!E122,―!$A$2:$B$3,2,FALSE),0)</f>
        <v>0</v>
      </c>
      <c r="F116">
        <f>IFERROR(VLOOKUP(通常分様式!F122,―!$AD$2:$AE$3,2,FALSE),0)</f>
        <v>0</v>
      </c>
      <c r="G116">
        <f>IFERROR(VLOOKUP(通常分様式!G122,―!$AD$5:$AE$6,2,FALSE),0)</f>
        <v>0</v>
      </c>
      <c r="J116">
        <f>IFERROR(VLOOKUP(通常分様式!J122,―!$AF$14:$AG$15,2,FALSE),0)</f>
        <v>0</v>
      </c>
      <c r="K116">
        <f>IFERROR(VLOOKUP(通常分様式!K122,―!$AF$14:$AG$15,2,FALSE),0)</f>
        <v>0</v>
      </c>
      <c r="L116">
        <f>IFERROR(VLOOKUP(通常分様式!L122,―!$C$2:$D$2,2,FALSE),0)</f>
        <v>0</v>
      </c>
      <c r="M116">
        <f>IFERROR(VLOOKUP(通常分様式!M122,―!$E$2:$F$6,2,FALSE),0)</f>
        <v>0</v>
      </c>
      <c r="N116">
        <f>IFERROR(VLOOKUP(通常分様式!N122,―!$G$2:$H$2,2,FALSE),0)</f>
        <v>0</v>
      </c>
      <c r="O116">
        <f>IFERROR(VLOOKUP(通常分様式!O122,―!$AH$2:$AI$12,2,FALSE),0)</f>
        <v>0</v>
      </c>
      <c r="AA116">
        <f>IFERROR(VLOOKUP(通常分様式!AB122,―!$I$2:$J$3,2,FALSE),0)</f>
        <v>0</v>
      </c>
      <c r="AB116">
        <f>IFERROR(VLOOKUP(通常分様式!AC122,―!$K$2:$L$3,2,FALSE),0)</f>
        <v>0</v>
      </c>
      <c r="AC116">
        <f>IFERROR(VLOOKUP(通常分様式!AD122,―!$M$2:$N$3,2,FALSE),0)</f>
        <v>0</v>
      </c>
      <c r="AD116">
        <f>IFERROR(VLOOKUP(通常分様式!AE122,―!$O$2:$P$3,2,FALSE),0)</f>
        <v>0</v>
      </c>
      <c r="AE116">
        <v>1</v>
      </c>
      <c r="AF116">
        <f>IFERROR(VLOOKUP(通常分様式!AF122,―!$X$2:$Y$30,2,FALSE),0)</f>
        <v>0</v>
      </c>
      <c r="AG116">
        <f>IFERROR(VLOOKUP(通常分様式!AG122,―!$X$2:$Y$30,2,FALSE),0)</f>
        <v>0</v>
      </c>
      <c r="AL116">
        <f>IFERROR(VLOOKUP(通常分様式!AL122,―!$AA$2:$AB$11,2,FALSE),0)</f>
        <v>0</v>
      </c>
      <c r="AM116">
        <f t="shared" si="10"/>
        <v>0</v>
      </c>
      <c r="AN116" s="508">
        <f t="shared" si="11"/>
        <v>0</v>
      </c>
      <c r="AO116" s="508">
        <f t="shared" si="12"/>
        <v>0</v>
      </c>
      <c r="AP116" s="508">
        <f t="shared" si="13"/>
        <v>0</v>
      </c>
      <c r="AQ116" s="508">
        <f t="shared" si="14"/>
        <v>0</v>
      </c>
      <c r="AR116" s="510">
        <f t="shared" si="15"/>
        <v>0</v>
      </c>
      <c r="AS116" s="510">
        <f t="shared" si="16"/>
        <v>0</v>
      </c>
      <c r="AT116" s="508">
        <f t="shared" si="17"/>
        <v>0</v>
      </c>
      <c r="AU116" s="508" t="str">
        <f t="shared" si="18"/>
        <v>交付金の区分_○_×</v>
      </c>
      <c r="AV116" s="508" t="str">
        <f t="shared" si="19"/>
        <v>交付金の区分_×</v>
      </c>
      <c r="AW116" t="str">
        <f>IF(通常分様式!E122="","",IF(PRODUCT(D116:AL116)=0,"error",""))</f>
        <v/>
      </c>
      <c r="AX116">
        <f>IF(通常分様式!H122="妊娠出産子育て支援交付金",1,0)</f>
        <v>0</v>
      </c>
    </row>
    <row r="117" spans="1:50">
      <c r="A117">
        <v>123</v>
      </c>
      <c r="C117">
        <v>93</v>
      </c>
      <c r="D117">
        <f>IFERROR(VLOOKUP(通常分様式!D123,―!$AJ$2:$AK$2,2,FALSE),0)</f>
        <v>0</v>
      </c>
      <c r="E117">
        <f>IFERROR(VLOOKUP(通常分様式!E123,―!$A$2:$B$3,2,FALSE),0)</f>
        <v>0</v>
      </c>
      <c r="F117">
        <f>IFERROR(VLOOKUP(通常分様式!F123,―!$AD$2:$AE$3,2,FALSE),0)</f>
        <v>0</v>
      </c>
      <c r="G117">
        <f>IFERROR(VLOOKUP(通常分様式!G123,―!$AD$5:$AE$6,2,FALSE),0)</f>
        <v>0</v>
      </c>
      <c r="J117">
        <f>IFERROR(VLOOKUP(通常分様式!J123,―!$AF$14:$AG$15,2,FALSE),0)</f>
        <v>0</v>
      </c>
      <c r="K117">
        <f>IFERROR(VLOOKUP(通常分様式!K123,―!$AF$14:$AG$15,2,FALSE),0)</f>
        <v>0</v>
      </c>
      <c r="L117">
        <f>IFERROR(VLOOKUP(通常分様式!L123,―!$C$2:$D$2,2,FALSE),0)</f>
        <v>0</v>
      </c>
      <c r="M117">
        <f>IFERROR(VLOOKUP(通常分様式!M123,―!$E$2:$F$6,2,FALSE),0)</f>
        <v>0</v>
      </c>
      <c r="N117">
        <f>IFERROR(VLOOKUP(通常分様式!N123,―!$G$2:$H$2,2,FALSE),0)</f>
        <v>0</v>
      </c>
      <c r="O117">
        <f>IFERROR(VLOOKUP(通常分様式!O123,―!$AH$2:$AI$12,2,FALSE),0)</f>
        <v>0</v>
      </c>
      <c r="AA117">
        <f>IFERROR(VLOOKUP(通常分様式!AB123,―!$I$2:$J$3,2,FALSE),0)</f>
        <v>0</v>
      </c>
      <c r="AB117">
        <f>IFERROR(VLOOKUP(通常分様式!AC123,―!$K$2:$L$3,2,FALSE),0)</f>
        <v>0</v>
      </c>
      <c r="AC117">
        <f>IFERROR(VLOOKUP(通常分様式!AD123,―!$M$2:$N$3,2,FALSE),0)</f>
        <v>0</v>
      </c>
      <c r="AD117">
        <f>IFERROR(VLOOKUP(通常分様式!AE123,―!$O$2:$P$3,2,FALSE),0)</f>
        <v>0</v>
      </c>
      <c r="AE117">
        <v>1</v>
      </c>
      <c r="AF117">
        <f>IFERROR(VLOOKUP(通常分様式!AF123,―!$X$2:$Y$30,2,FALSE),0)</f>
        <v>0</v>
      </c>
      <c r="AG117">
        <f>IFERROR(VLOOKUP(通常分様式!AG123,―!$X$2:$Y$30,2,FALSE),0)</f>
        <v>0</v>
      </c>
      <c r="AL117">
        <f>IFERROR(VLOOKUP(通常分様式!AL123,―!$AA$2:$AB$11,2,FALSE),0)</f>
        <v>0</v>
      </c>
      <c r="AM117">
        <f t="shared" si="10"/>
        <v>0</v>
      </c>
      <c r="AN117" s="508">
        <f t="shared" si="11"/>
        <v>0</v>
      </c>
      <c r="AO117" s="508">
        <f t="shared" si="12"/>
        <v>0</v>
      </c>
      <c r="AP117" s="508">
        <f t="shared" si="13"/>
        <v>0</v>
      </c>
      <c r="AQ117" s="508">
        <f t="shared" si="14"/>
        <v>0</v>
      </c>
      <c r="AR117" s="510">
        <f t="shared" si="15"/>
        <v>0</v>
      </c>
      <c r="AS117" s="510">
        <f t="shared" si="16"/>
        <v>0</v>
      </c>
      <c r="AT117" s="508">
        <f t="shared" si="17"/>
        <v>0</v>
      </c>
      <c r="AU117" s="508" t="str">
        <f t="shared" si="18"/>
        <v>交付金の区分_○_×</v>
      </c>
      <c r="AV117" s="508" t="str">
        <f t="shared" si="19"/>
        <v>交付金の区分_×</v>
      </c>
      <c r="AW117" t="str">
        <f>IF(通常分様式!E123="","",IF(PRODUCT(D117:AL117)=0,"error",""))</f>
        <v/>
      </c>
      <c r="AX117">
        <f>IF(通常分様式!H123="妊娠出産子育て支援交付金",1,0)</f>
        <v>0</v>
      </c>
    </row>
    <row r="118" spans="1:50">
      <c r="A118">
        <v>124</v>
      </c>
      <c r="C118">
        <v>94</v>
      </c>
      <c r="D118">
        <f>IFERROR(VLOOKUP(通常分様式!D124,―!$AJ$2:$AK$2,2,FALSE),0)</f>
        <v>0</v>
      </c>
      <c r="E118">
        <f>IFERROR(VLOOKUP(通常分様式!E124,―!$A$2:$B$3,2,FALSE),0)</f>
        <v>0</v>
      </c>
      <c r="F118">
        <f>IFERROR(VLOOKUP(通常分様式!F124,―!$AD$2:$AE$3,2,FALSE),0)</f>
        <v>0</v>
      </c>
      <c r="G118">
        <f>IFERROR(VLOOKUP(通常分様式!G124,―!$AD$5:$AE$6,2,FALSE),0)</f>
        <v>0</v>
      </c>
      <c r="J118">
        <f>IFERROR(VLOOKUP(通常分様式!J124,―!$AF$14:$AG$15,2,FALSE),0)</f>
        <v>0</v>
      </c>
      <c r="K118">
        <f>IFERROR(VLOOKUP(通常分様式!K124,―!$AF$14:$AG$15,2,FALSE),0)</f>
        <v>0</v>
      </c>
      <c r="L118">
        <f>IFERROR(VLOOKUP(通常分様式!L124,―!$C$2:$D$2,2,FALSE),0)</f>
        <v>0</v>
      </c>
      <c r="M118">
        <f>IFERROR(VLOOKUP(通常分様式!M124,―!$E$2:$F$6,2,FALSE),0)</f>
        <v>0</v>
      </c>
      <c r="N118">
        <f>IFERROR(VLOOKUP(通常分様式!N124,―!$G$2:$H$2,2,FALSE),0)</f>
        <v>0</v>
      </c>
      <c r="O118">
        <f>IFERROR(VLOOKUP(通常分様式!O124,―!$AH$2:$AI$12,2,FALSE),0)</f>
        <v>0</v>
      </c>
      <c r="AA118">
        <f>IFERROR(VLOOKUP(通常分様式!AB124,―!$I$2:$J$3,2,FALSE),0)</f>
        <v>0</v>
      </c>
      <c r="AB118">
        <f>IFERROR(VLOOKUP(通常分様式!AC124,―!$K$2:$L$3,2,FALSE),0)</f>
        <v>0</v>
      </c>
      <c r="AC118">
        <f>IFERROR(VLOOKUP(通常分様式!AD124,―!$M$2:$N$3,2,FALSE),0)</f>
        <v>0</v>
      </c>
      <c r="AD118">
        <f>IFERROR(VLOOKUP(通常分様式!AE124,―!$O$2:$P$3,2,FALSE),0)</f>
        <v>0</v>
      </c>
      <c r="AE118">
        <v>1</v>
      </c>
      <c r="AF118">
        <f>IFERROR(VLOOKUP(通常分様式!AF124,―!$X$2:$Y$30,2,FALSE),0)</f>
        <v>0</v>
      </c>
      <c r="AG118">
        <f>IFERROR(VLOOKUP(通常分様式!AG124,―!$X$2:$Y$30,2,FALSE),0)</f>
        <v>0</v>
      </c>
      <c r="AL118">
        <f>IFERROR(VLOOKUP(通常分様式!AL124,―!$AA$2:$AB$11,2,FALSE),0)</f>
        <v>0</v>
      </c>
      <c r="AM118">
        <f t="shared" si="10"/>
        <v>0</v>
      </c>
      <c r="AN118" s="508">
        <f t="shared" si="11"/>
        <v>0</v>
      </c>
      <c r="AO118" s="508">
        <f t="shared" si="12"/>
        <v>0</v>
      </c>
      <c r="AP118" s="508">
        <f t="shared" si="13"/>
        <v>0</v>
      </c>
      <c r="AQ118" s="508">
        <f t="shared" si="14"/>
        <v>0</v>
      </c>
      <c r="AR118" s="510">
        <f t="shared" si="15"/>
        <v>0</v>
      </c>
      <c r="AS118" s="510">
        <f t="shared" si="16"/>
        <v>0</v>
      </c>
      <c r="AT118" s="508">
        <f t="shared" si="17"/>
        <v>0</v>
      </c>
      <c r="AU118" s="508" t="str">
        <f t="shared" si="18"/>
        <v>交付金の区分_○_×</v>
      </c>
      <c r="AV118" s="508" t="str">
        <f t="shared" si="19"/>
        <v>交付金の区分_×</v>
      </c>
      <c r="AW118" t="str">
        <f>IF(通常分様式!E124="","",IF(PRODUCT(D118:AL118)=0,"error",""))</f>
        <v/>
      </c>
      <c r="AX118">
        <f>IF(通常分様式!H124="妊娠出産子育て支援交付金",1,0)</f>
        <v>0</v>
      </c>
    </row>
    <row r="119" spans="1:50">
      <c r="A119">
        <v>125</v>
      </c>
      <c r="C119">
        <v>95</v>
      </c>
      <c r="D119">
        <f>IFERROR(VLOOKUP(通常分様式!D125,―!$AJ$2:$AK$2,2,FALSE),0)</f>
        <v>0</v>
      </c>
      <c r="E119">
        <f>IFERROR(VLOOKUP(通常分様式!E125,―!$A$2:$B$3,2,FALSE),0)</f>
        <v>0</v>
      </c>
      <c r="F119">
        <f>IFERROR(VLOOKUP(通常分様式!F125,―!$AD$2:$AE$3,2,FALSE),0)</f>
        <v>0</v>
      </c>
      <c r="G119">
        <f>IFERROR(VLOOKUP(通常分様式!G125,―!$AD$5:$AE$6,2,FALSE),0)</f>
        <v>0</v>
      </c>
      <c r="J119">
        <f>IFERROR(VLOOKUP(通常分様式!J125,―!$AF$14:$AG$15,2,FALSE),0)</f>
        <v>0</v>
      </c>
      <c r="K119">
        <f>IFERROR(VLOOKUP(通常分様式!K125,―!$AF$14:$AG$15,2,FALSE),0)</f>
        <v>0</v>
      </c>
      <c r="L119">
        <f>IFERROR(VLOOKUP(通常分様式!L125,―!$C$2:$D$2,2,FALSE),0)</f>
        <v>0</v>
      </c>
      <c r="M119">
        <f>IFERROR(VLOOKUP(通常分様式!M125,―!$E$2:$F$6,2,FALSE),0)</f>
        <v>0</v>
      </c>
      <c r="N119">
        <f>IFERROR(VLOOKUP(通常分様式!N125,―!$G$2:$H$2,2,FALSE),0)</f>
        <v>0</v>
      </c>
      <c r="O119">
        <f>IFERROR(VLOOKUP(通常分様式!O125,―!$AH$2:$AI$12,2,FALSE),0)</f>
        <v>0</v>
      </c>
      <c r="AA119">
        <f>IFERROR(VLOOKUP(通常分様式!AB125,―!$I$2:$J$3,2,FALSE),0)</f>
        <v>0</v>
      </c>
      <c r="AB119">
        <f>IFERROR(VLOOKUP(通常分様式!AC125,―!$K$2:$L$3,2,FALSE),0)</f>
        <v>0</v>
      </c>
      <c r="AC119">
        <f>IFERROR(VLOOKUP(通常分様式!AD125,―!$M$2:$N$3,2,FALSE),0)</f>
        <v>0</v>
      </c>
      <c r="AD119">
        <f>IFERROR(VLOOKUP(通常分様式!AE125,―!$O$2:$P$3,2,FALSE),0)</f>
        <v>0</v>
      </c>
      <c r="AE119">
        <v>1</v>
      </c>
      <c r="AF119">
        <f>IFERROR(VLOOKUP(通常分様式!AF125,―!$X$2:$Y$30,2,FALSE),0)</f>
        <v>0</v>
      </c>
      <c r="AG119">
        <f>IFERROR(VLOOKUP(通常分様式!AG125,―!$X$2:$Y$30,2,FALSE),0)</f>
        <v>0</v>
      </c>
      <c r="AL119">
        <f>IFERROR(VLOOKUP(通常分様式!AL125,―!$AA$2:$AB$11,2,FALSE),0)</f>
        <v>0</v>
      </c>
      <c r="AM119">
        <f t="shared" si="10"/>
        <v>0</v>
      </c>
      <c r="AN119" s="508">
        <f t="shared" si="11"/>
        <v>0</v>
      </c>
      <c r="AO119" s="508">
        <f t="shared" si="12"/>
        <v>0</v>
      </c>
      <c r="AP119" s="508">
        <f t="shared" si="13"/>
        <v>0</v>
      </c>
      <c r="AQ119" s="508">
        <f t="shared" si="14"/>
        <v>0</v>
      </c>
      <c r="AR119" s="510">
        <f t="shared" si="15"/>
        <v>0</v>
      </c>
      <c r="AS119" s="510">
        <f t="shared" si="16"/>
        <v>0</v>
      </c>
      <c r="AT119" s="508">
        <f t="shared" si="17"/>
        <v>0</v>
      </c>
      <c r="AU119" s="508" t="str">
        <f t="shared" si="18"/>
        <v>交付金の区分_○_×</v>
      </c>
      <c r="AV119" s="508" t="str">
        <f t="shared" si="19"/>
        <v>交付金の区分_×</v>
      </c>
      <c r="AW119" t="str">
        <f>IF(通常分様式!E125="","",IF(PRODUCT(D119:AL119)=0,"error",""))</f>
        <v/>
      </c>
      <c r="AX119">
        <f>IF(通常分様式!H125="妊娠出産子育て支援交付金",1,0)</f>
        <v>0</v>
      </c>
    </row>
    <row r="120" spans="1:50">
      <c r="A120">
        <v>126</v>
      </c>
      <c r="C120">
        <v>96</v>
      </c>
      <c r="D120">
        <f>IFERROR(VLOOKUP(通常分様式!D126,―!$AJ$2:$AK$2,2,FALSE),0)</f>
        <v>0</v>
      </c>
      <c r="E120">
        <f>IFERROR(VLOOKUP(通常分様式!E126,―!$A$2:$B$3,2,FALSE),0)</f>
        <v>0</v>
      </c>
      <c r="F120">
        <f>IFERROR(VLOOKUP(通常分様式!F126,―!$AD$2:$AE$3,2,FALSE),0)</f>
        <v>0</v>
      </c>
      <c r="G120">
        <f>IFERROR(VLOOKUP(通常分様式!G126,―!$AD$5:$AE$6,2,FALSE),0)</f>
        <v>0</v>
      </c>
      <c r="J120">
        <f>IFERROR(VLOOKUP(通常分様式!J126,―!$AF$14:$AG$15,2,FALSE),0)</f>
        <v>0</v>
      </c>
      <c r="K120">
        <f>IFERROR(VLOOKUP(通常分様式!K126,―!$AF$14:$AG$15,2,FALSE),0)</f>
        <v>0</v>
      </c>
      <c r="L120">
        <f>IFERROR(VLOOKUP(通常分様式!L126,―!$C$2:$D$2,2,FALSE),0)</f>
        <v>0</v>
      </c>
      <c r="M120">
        <f>IFERROR(VLOOKUP(通常分様式!M126,―!$E$2:$F$6,2,FALSE),0)</f>
        <v>0</v>
      </c>
      <c r="N120">
        <f>IFERROR(VLOOKUP(通常分様式!N126,―!$G$2:$H$2,2,FALSE),0)</f>
        <v>0</v>
      </c>
      <c r="O120">
        <f>IFERROR(VLOOKUP(通常分様式!O126,―!$AH$2:$AI$12,2,FALSE),0)</f>
        <v>0</v>
      </c>
      <c r="AA120">
        <f>IFERROR(VLOOKUP(通常分様式!AB126,―!$I$2:$J$3,2,FALSE),0)</f>
        <v>0</v>
      </c>
      <c r="AB120">
        <f>IFERROR(VLOOKUP(通常分様式!AC126,―!$K$2:$L$3,2,FALSE),0)</f>
        <v>0</v>
      </c>
      <c r="AC120">
        <f>IFERROR(VLOOKUP(通常分様式!AD126,―!$M$2:$N$3,2,FALSE),0)</f>
        <v>0</v>
      </c>
      <c r="AD120">
        <f>IFERROR(VLOOKUP(通常分様式!AE126,―!$O$2:$P$3,2,FALSE),0)</f>
        <v>0</v>
      </c>
      <c r="AE120">
        <v>1</v>
      </c>
      <c r="AF120">
        <f>IFERROR(VLOOKUP(通常分様式!AF126,―!$X$2:$Y$30,2,FALSE),0)</f>
        <v>0</v>
      </c>
      <c r="AG120">
        <f>IFERROR(VLOOKUP(通常分様式!AG126,―!$X$2:$Y$30,2,FALSE),0)</f>
        <v>0</v>
      </c>
      <c r="AL120">
        <f>IFERROR(VLOOKUP(通常分様式!AL126,―!$AA$2:$AB$11,2,FALSE),0)</f>
        <v>0</v>
      </c>
      <c r="AM120">
        <f t="shared" si="10"/>
        <v>0</v>
      </c>
      <c r="AN120" s="508">
        <f t="shared" si="11"/>
        <v>0</v>
      </c>
      <c r="AO120" s="508">
        <f t="shared" si="12"/>
        <v>0</v>
      </c>
      <c r="AP120" s="508">
        <f t="shared" si="13"/>
        <v>0</v>
      </c>
      <c r="AQ120" s="508">
        <f t="shared" si="14"/>
        <v>0</v>
      </c>
      <c r="AR120" s="510">
        <f t="shared" si="15"/>
        <v>0</v>
      </c>
      <c r="AS120" s="510">
        <f t="shared" si="16"/>
        <v>0</v>
      </c>
      <c r="AT120" s="508">
        <f t="shared" si="17"/>
        <v>0</v>
      </c>
      <c r="AU120" s="508" t="str">
        <f t="shared" si="18"/>
        <v>交付金の区分_○_×</v>
      </c>
      <c r="AV120" s="508" t="str">
        <f t="shared" si="19"/>
        <v>交付金の区分_×</v>
      </c>
      <c r="AW120" t="str">
        <f>IF(通常分様式!E126="","",IF(PRODUCT(D120:AL120)=0,"error",""))</f>
        <v/>
      </c>
      <c r="AX120">
        <f>IF(通常分様式!H126="妊娠出産子育て支援交付金",1,0)</f>
        <v>0</v>
      </c>
    </row>
    <row r="121" spans="1:50">
      <c r="A121">
        <v>127</v>
      </c>
      <c r="C121">
        <v>97</v>
      </c>
      <c r="D121">
        <f>IFERROR(VLOOKUP(通常分様式!D127,―!$AJ$2:$AK$2,2,FALSE),0)</f>
        <v>0</v>
      </c>
      <c r="E121">
        <f>IFERROR(VLOOKUP(通常分様式!E127,―!$A$2:$B$3,2,FALSE),0)</f>
        <v>0</v>
      </c>
      <c r="F121">
        <f>IFERROR(VLOOKUP(通常分様式!F127,―!$AD$2:$AE$3,2,FALSE),0)</f>
        <v>0</v>
      </c>
      <c r="G121">
        <f>IFERROR(VLOOKUP(通常分様式!G127,―!$AD$5:$AE$6,2,FALSE),0)</f>
        <v>0</v>
      </c>
      <c r="J121">
        <f>IFERROR(VLOOKUP(通常分様式!J127,―!$AF$14:$AG$15,2,FALSE),0)</f>
        <v>0</v>
      </c>
      <c r="K121">
        <f>IFERROR(VLOOKUP(通常分様式!K127,―!$AF$14:$AG$15,2,FALSE),0)</f>
        <v>0</v>
      </c>
      <c r="L121">
        <f>IFERROR(VLOOKUP(通常分様式!L127,―!$C$2:$D$2,2,FALSE),0)</f>
        <v>0</v>
      </c>
      <c r="M121">
        <f>IFERROR(VLOOKUP(通常分様式!M127,―!$E$2:$F$6,2,FALSE),0)</f>
        <v>0</v>
      </c>
      <c r="N121">
        <f>IFERROR(VLOOKUP(通常分様式!N127,―!$G$2:$H$2,2,FALSE),0)</f>
        <v>0</v>
      </c>
      <c r="O121">
        <f>IFERROR(VLOOKUP(通常分様式!O127,―!$AH$2:$AI$12,2,FALSE),0)</f>
        <v>0</v>
      </c>
      <c r="AA121">
        <f>IFERROR(VLOOKUP(通常分様式!AB127,―!$I$2:$J$3,2,FALSE),0)</f>
        <v>0</v>
      </c>
      <c r="AB121">
        <f>IFERROR(VLOOKUP(通常分様式!AC127,―!$K$2:$L$3,2,FALSE),0)</f>
        <v>0</v>
      </c>
      <c r="AC121">
        <f>IFERROR(VLOOKUP(通常分様式!AD127,―!$M$2:$N$3,2,FALSE),0)</f>
        <v>0</v>
      </c>
      <c r="AD121">
        <f>IFERROR(VLOOKUP(通常分様式!AE127,―!$O$2:$P$3,2,FALSE),0)</f>
        <v>0</v>
      </c>
      <c r="AE121">
        <v>1</v>
      </c>
      <c r="AF121">
        <f>IFERROR(VLOOKUP(通常分様式!AF127,―!$X$2:$Y$30,2,FALSE),0)</f>
        <v>0</v>
      </c>
      <c r="AG121">
        <f>IFERROR(VLOOKUP(通常分様式!AG127,―!$X$2:$Y$30,2,FALSE),0)</f>
        <v>0</v>
      </c>
      <c r="AL121">
        <f>IFERROR(VLOOKUP(通常分様式!AL127,―!$AA$2:$AB$11,2,FALSE),0)</f>
        <v>0</v>
      </c>
      <c r="AM121">
        <f t="shared" si="10"/>
        <v>0</v>
      </c>
      <c r="AN121" s="508">
        <f t="shared" si="11"/>
        <v>0</v>
      </c>
      <c r="AO121" s="508">
        <f t="shared" si="12"/>
        <v>0</v>
      </c>
      <c r="AP121" s="508">
        <f t="shared" si="13"/>
        <v>0</v>
      </c>
      <c r="AQ121" s="508">
        <f t="shared" si="14"/>
        <v>0</v>
      </c>
      <c r="AR121" s="510">
        <f t="shared" si="15"/>
        <v>0</v>
      </c>
      <c r="AS121" s="510">
        <f t="shared" si="16"/>
        <v>0</v>
      </c>
      <c r="AT121" s="508">
        <f t="shared" si="17"/>
        <v>0</v>
      </c>
      <c r="AU121" s="508" t="str">
        <f t="shared" si="18"/>
        <v>交付金の区分_○_×</v>
      </c>
      <c r="AV121" s="508" t="str">
        <f t="shared" si="19"/>
        <v>交付金の区分_×</v>
      </c>
      <c r="AW121" t="str">
        <f>IF(通常分様式!E127="","",IF(PRODUCT(D121:AL121)=0,"error",""))</f>
        <v/>
      </c>
      <c r="AX121">
        <f>IF(通常分様式!H127="妊娠出産子育て支援交付金",1,0)</f>
        <v>0</v>
      </c>
    </row>
    <row r="122" spans="1:50">
      <c r="A122">
        <v>128</v>
      </c>
      <c r="C122">
        <v>98</v>
      </c>
      <c r="D122">
        <f>IFERROR(VLOOKUP(通常分様式!D128,―!$AJ$2:$AK$2,2,FALSE),0)</f>
        <v>0</v>
      </c>
      <c r="E122">
        <f>IFERROR(VLOOKUP(通常分様式!E128,―!$A$2:$B$3,2,FALSE),0)</f>
        <v>0</v>
      </c>
      <c r="F122">
        <f>IFERROR(VLOOKUP(通常分様式!F128,―!$AD$2:$AE$3,2,FALSE),0)</f>
        <v>0</v>
      </c>
      <c r="G122">
        <f>IFERROR(VLOOKUP(通常分様式!G128,―!$AD$5:$AE$6,2,FALSE),0)</f>
        <v>0</v>
      </c>
      <c r="J122">
        <f>IFERROR(VLOOKUP(通常分様式!J128,―!$AF$14:$AG$15,2,FALSE),0)</f>
        <v>0</v>
      </c>
      <c r="K122">
        <f>IFERROR(VLOOKUP(通常分様式!K128,―!$AF$14:$AG$15,2,FALSE),0)</f>
        <v>0</v>
      </c>
      <c r="L122">
        <f>IFERROR(VLOOKUP(通常分様式!L128,―!$C$2:$D$2,2,FALSE),0)</f>
        <v>0</v>
      </c>
      <c r="M122">
        <f>IFERROR(VLOOKUP(通常分様式!M128,―!$E$2:$F$6,2,FALSE),0)</f>
        <v>0</v>
      </c>
      <c r="N122">
        <f>IFERROR(VLOOKUP(通常分様式!N128,―!$G$2:$H$2,2,FALSE),0)</f>
        <v>0</v>
      </c>
      <c r="O122">
        <f>IFERROR(VLOOKUP(通常分様式!O128,―!$AH$2:$AI$12,2,FALSE),0)</f>
        <v>0</v>
      </c>
      <c r="AA122">
        <f>IFERROR(VLOOKUP(通常分様式!AB128,―!$I$2:$J$3,2,FALSE),0)</f>
        <v>0</v>
      </c>
      <c r="AB122">
        <f>IFERROR(VLOOKUP(通常分様式!AC128,―!$K$2:$L$3,2,FALSE),0)</f>
        <v>0</v>
      </c>
      <c r="AC122">
        <f>IFERROR(VLOOKUP(通常分様式!AD128,―!$M$2:$N$3,2,FALSE),0)</f>
        <v>0</v>
      </c>
      <c r="AD122">
        <f>IFERROR(VLOOKUP(通常分様式!AE128,―!$O$2:$P$3,2,FALSE),0)</f>
        <v>0</v>
      </c>
      <c r="AE122">
        <v>1</v>
      </c>
      <c r="AF122">
        <f>IFERROR(VLOOKUP(通常分様式!AF128,―!$X$2:$Y$30,2,FALSE),0)</f>
        <v>0</v>
      </c>
      <c r="AG122">
        <f>IFERROR(VLOOKUP(通常分様式!AG128,―!$X$2:$Y$30,2,FALSE),0)</f>
        <v>0</v>
      </c>
      <c r="AL122">
        <f>IFERROR(VLOOKUP(通常分様式!AL128,―!$AA$2:$AB$11,2,FALSE),0)</f>
        <v>0</v>
      </c>
      <c r="AM122">
        <f t="shared" si="10"/>
        <v>0</v>
      </c>
      <c r="AN122" s="508">
        <f t="shared" si="11"/>
        <v>0</v>
      </c>
      <c r="AO122" s="508">
        <f t="shared" si="12"/>
        <v>0</v>
      </c>
      <c r="AP122" s="508">
        <f t="shared" si="13"/>
        <v>0</v>
      </c>
      <c r="AQ122" s="508">
        <f t="shared" si="14"/>
        <v>0</v>
      </c>
      <c r="AR122" s="510">
        <f t="shared" si="15"/>
        <v>0</v>
      </c>
      <c r="AS122" s="510">
        <f t="shared" si="16"/>
        <v>0</v>
      </c>
      <c r="AT122" s="508">
        <f t="shared" si="17"/>
        <v>0</v>
      </c>
      <c r="AU122" s="508" t="str">
        <f t="shared" si="18"/>
        <v>交付金の区分_○_×</v>
      </c>
      <c r="AV122" s="508" t="str">
        <f t="shared" si="19"/>
        <v>交付金の区分_×</v>
      </c>
      <c r="AW122" t="str">
        <f>IF(通常分様式!E128="","",IF(PRODUCT(D122:AL122)=0,"error",""))</f>
        <v/>
      </c>
      <c r="AX122">
        <f>IF(通常分様式!H128="妊娠出産子育て支援交付金",1,0)</f>
        <v>0</v>
      </c>
    </row>
    <row r="123" spans="1:50">
      <c r="A123">
        <v>129</v>
      </c>
      <c r="C123">
        <v>99</v>
      </c>
      <c r="D123">
        <f>IFERROR(VLOOKUP(通常分様式!D129,―!$AJ$2:$AK$2,2,FALSE),0)</f>
        <v>0</v>
      </c>
      <c r="E123">
        <f>IFERROR(VLOOKUP(通常分様式!E129,―!$A$2:$B$3,2,FALSE),0)</f>
        <v>0</v>
      </c>
      <c r="F123">
        <f>IFERROR(VLOOKUP(通常分様式!F129,―!$AD$2:$AE$3,2,FALSE),0)</f>
        <v>0</v>
      </c>
      <c r="G123">
        <f>IFERROR(VLOOKUP(通常分様式!G129,―!$AD$5:$AE$6,2,FALSE),0)</f>
        <v>0</v>
      </c>
      <c r="J123">
        <f>IFERROR(VLOOKUP(通常分様式!J129,―!$AF$14:$AG$15,2,FALSE),0)</f>
        <v>0</v>
      </c>
      <c r="K123">
        <f>IFERROR(VLOOKUP(通常分様式!K129,―!$AF$14:$AG$15,2,FALSE),0)</f>
        <v>0</v>
      </c>
      <c r="L123">
        <f>IFERROR(VLOOKUP(通常分様式!L129,―!$C$2:$D$2,2,FALSE),0)</f>
        <v>0</v>
      </c>
      <c r="M123">
        <f>IFERROR(VLOOKUP(通常分様式!M129,―!$E$2:$F$6,2,FALSE),0)</f>
        <v>0</v>
      </c>
      <c r="N123">
        <f>IFERROR(VLOOKUP(通常分様式!N129,―!$G$2:$H$2,2,FALSE),0)</f>
        <v>0</v>
      </c>
      <c r="O123">
        <f>IFERROR(VLOOKUP(通常分様式!O129,―!$AH$2:$AI$12,2,FALSE),0)</f>
        <v>0</v>
      </c>
      <c r="AA123">
        <f>IFERROR(VLOOKUP(通常分様式!AB129,―!$I$2:$J$3,2,FALSE),0)</f>
        <v>0</v>
      </c>
      <c r="AB123">
        <f>IFERROR(VLOOKUP(通常分様式!AC129,―!$K$2:$L$3,2,FALSE),0)</f>
        <v>0</v>
      </c>
      <c r="AC123">
        <f>IFERROR(VLOOKUP(通常分様式!AD129,―!$M$2:$N$3,2,FALSE),0)</f>
        <v>0</v>
      </c>
      <c r="AD123">
        <f>IFERROR(VLOOKUP(通常分様式!AE129,―!$O$2:$P$3,2,FALSE),0)</f>
        <v>0</v>
      </c>
      <c r="AE123">
        <v>1</v>
      </c>
      <c r="AF123">
        <f>IFERROR(VLOOKUP(通常分様式!AF129,―!$X$2:$Y$30,2,FALSE),0)</f>
        <v>0</v>
      </c>
      <c r="AG123">
        <f>IFERROR(VLOOKUP(通常分様式!AG129,―!$X$2:$Y$30,2,FALSE),0)</f>
        <v>0</v>
      </c>
      <c r="AL123">
        <f>IFERROR(VLOOKUP(通常分様式!AL129,―!$AA$2:$AB$11,2,FALSE),0)</f>
        <v>0</v>
      </c>
      <c r="AM123">
        <f t="shared" si="10"/>
        <v>0</v>
      </c>
      <c r="AN123" s="508">
        <f t="shared" si="11"/>
        <v>0</v>
      </c>
      <c r="AO123" s="508">
        <f t="shared" si="12"/>
        <v>0</v>
      </c>
      <c r="AP123" s="508">
        <f t="shared" si="13"/>
        <v>0</v>
      </c>
      <c r="AQ123" s="508">
        <f t="shared" si="14"/>
        <v>0</v>
      </c>
      <c r="AR123" s="510">
        <f t="shared" si="15"/>
        <v>0</v>
      </c>
      <c r="AS123" s="510">
        <f t="shared" si="16"/>
        <v>0</v>
      </c>
      <c r="AT123" s="508">
        <f t="shared" si="17"/>
        <v>0</v>
      </c>
      <c r="AU123" s="508" t="str">
        <f t="shared" si="18"/>
        <v>交付金の区分_○_×</v>
      </c>
      <c r="AV123" s="508" t="str">
        <f t="shared" si="19"/>
        <v>交付金の区分_×</v>
      </c>
      <c r="AW123" t="str">
        <f>IF(通常分様式!E129="","",IF(PRODUCT(D123:AL123)=0,"error",""))</f>
        <v/>
      </c>
      <c r="AX123">
        <f>IF(通常分様式!H129="妊娠出産子育て支援交付金",1,0)</f>
        <v>0</v>
      </c>
    </row>
    <row r="124" spans="1:50">
      <c r="A124">
        <v>130</v>
      </c>
      <c r="C124">
        <v>100</v>
      </c>
      <c r="D124">
        <f>IFERROR(VLOOKUP(通常分様式!D130,―!$AJ$2:$AK$2,2,FALSE),0)</f>
        <v>0</v>
      </c>
      <c r="E124">
        <f>IFERROR(VLOOKUP(通常分様式!E130,―!$A$2:$B$3,2,FALSE),0)</f>
        <v>0</v>
      </c>
      <c r="F124">
        <f>IFERROR(VLOOKUP(通常分様式!F130,―!$AD$2:$AE$3,2,FALSE),0)</f>
        <v>0</v>
      </c>
      <c r="G124">
        <f>IFERROR(VLOOKUP(通常分様式!G130,―!$AD$5:$AE$6,2,FALSE),0)</f>
        <v>0</v>
      </c>
      <c r="J124">
        <f>IFERROR(VLOOKUP(通常分様式!J130,―!$AF$14:$AG$15,2,FALSE),0)</f>
        <v>0</v>
      </c>
      <c r="K124">
        <f>IFERROR(VLOOKUP(通常分様式!K130,―!$AF$14:$AG$15,2,FALSE),0)</f>
        <v>0</v>
      </c>
      <c r="L124">
        <f>IFERROR(VLOOKUP(通常分様式!L130,―!$C$2:$D$2,2,FALSE),0)</f>
        <v>0</v>
      </c>
      <c r="M124">
        <f>IFERROR(VLOOKUP(通常分様式!M130,―!$E$2:$F$6,2,FALSE),0)</f>
        <v>0</v>
      </c>
      <c r="N124">
        <f>IFERROR(VLOOKUP(通常分様式!N130,―!$G$2:$H$2,2,FALSE),0)</f>
        <v>0</v>
      </c>
      <c r="O124">
        <f>IFERROR(VLOOKUP(通常分様式!O130,―!$AH$2:$AI$12,2,FALSE),0)</f>
        <v>0</v>
      </c>
      <c r="AA124">
        <f>IFERROR(VLOOKUP(通常分様式!AB130,―!$I$2:$J$3,2,FALSE),0)</f>
        <v>0</v>
      </c>
      <c r="AB124">
        <f>IFERROR(VLOOKUP(通常分様式!AC130,―!$K$2:$L$3,2,FALSE),0)</f>
        <v>0</v>
      </c>
      <c r="AC124">
        <f>IFERROR(VLOOKUP(通常分様式!AD130,―!$M$2:$N$3,2,FALSE),0)</f>
        <v>0</v>
      </c>
      <c r="AD124">
        <f>IFERROR(VLOOKUP(通常分様式!AE130,―!$O$2:$P$3,2,FALSE),0)</f>
        <v>0</v>
      </c>
      <c r="AE124">
        <v>1</v>
      </c>
      <c r="AF124">
        <f>IFERROR(VLOOKUP(通常分様式!AF130,―!$X$2:$Y$30,2,FALSE),0)</f>
        <v>0</v>
      </c>
      <c r="AG124">
        <f>IFERROR(VLOOKUP(通常分様式!AG130,―!$X$2:$Y$30,2,FALSE),0)</f>
        <v>0</v>
      </c>
      <c r="AL124">
        <f>IFERROR(VLOOKUP(通常分様式!AL130,―!$AA$2:$AB$11,2,FALSE),0)</f>
        <v>0</v>
      </c>
      <c r="AM124">
        <f t="shared" si="10"/>
        <v>0</v>
      </c>
      <c r="AN124" s="508">
        <f t="shared" si="11"/>
        <v>0</v>
      </c>
      <c r="AO124" s="508">
        <f t="shared" si="12"/>
        <v>0</v>
      </c>
      <c r="AP124" s="508">
        <f t="shared" si="13"/>
        <v>0</v>
      </c>
      <c r="AQ124" s="508">
        <f t="shared" si="14"/>
        <v>0</v>
      </c>
      <c r="AR124" s="510">
        <f t="shared" si="15"/>
        <v>0</v>
      </c>
      <c r="AS124" s="510">
        <f t="shared" si="16"/>
        <v>0</v>
      </c>
      <c r="AT124" s="508">
        <f t="shared" si="17"/>
        <v>0</v>
      </c>
      <c r="AU124" s="508" t="str">
        <f t="shared" si="18"/>
        <v>交付金の区分_○_×</v>
      </c>
      <c r="AV124" s="508" t="str">
        <f t="shared" si="19"/>
        <v>交付金の区分_×</v>
      </c>
      <c r="AW124" t="str">
        <f>IF(通常分様式!E130="","",IF(PRODUCT(D124:AL124)=0,"error",""))</f>
        <v/>
      </c>
      <c r="AX124">
        <f>IF(通常分様式!H130="妊娠出産子育て支援交付金",1,0)</f>
        <v>0</v>
      </c>
    </row>
    <row r="125" spans="1:50">
      <c r="A125">
        <v>131</v>
      </c>
      <c r="C125">
        <v>101</v>
      </c>
      <c r="D125">
        <f>IFERROR(VLOOKUP(通常分様式!D131,―!$AJ$2:$AK$2,2,FALSE),0)</f>
        <v>0</v>
      </c>
      <c r="E125">
        <f>IFERROR(VLOOKUP(通常分様式!E131,―!$A$2:$B$3,2,FALSE),0)</f>
        <v>0</v>
      </c>
      <c r="F125">
        <f>IFERROR(VLOOKUP(通常分様式!F131,―!$AD$2:$AE$3,2,FALSE),0)</f>
        <v>0</v>
      </c>
      <c r="G125">
        <f>IFERROR(VLOOKUP(通常分様式!G131,―!$AD$5:$AE$6,2,FALSE),0)</f>
        <v>0</v>
      </c>
      <c r="J125">
        <f>IFERROR(VLOOKUP(通常分様式!J131,―!$AF$14:$AG$15,2,FALSE),0)</f>
        <v>0</v>
      </c>
      <c r="K125">
        <f>IFERROR(VLOOKUP(通常分様式!K131,―!$AF$14:$AG$15,2,FALSE),0)</f>
        <v>0</v>
      </c>
      <c r="L125">
        <f>IFERROR(VLOOKUP(通常分様式!L131,―!$C$2:$D$2,2,FALSE),0)</f>
        <v>0</v>
      </c>
      <c r="M125">
        <f>IFERROR(VLOOKUP(通常分様式!M131,―!$E$2:$F$6,2,FALSE),0)</f>
        <v>0</v>
      </c>
      <c r="N125">
        <f>IFERROR(VLOOKUP(通常分様式!N131,―!$G$2:$H$2,2,FALSE),0)</f>
        <v>0</v>
      </c>
      <c r="O125">
        <f>IFERROR(VLOOKUP(通常分様式!O131,―!$AH$2:$AI$12,2,FALSE),0)</f>
        <v>0</v>
      </c>
      <c r="AA125">
        <f>IFERROR(VLOOKUP(通常分様式!AB131,―!$I$2:$J$3,2,FALSE),0)</f>
        <v>0</v>
      </c>
      <c r="AB125">
        <f>IFERROR(VLOOKUP(通常分様式!AC131,―!$K$2:$L$3,2,FALSE),0)</f>
        <v>0</v>
      </c>
      <c r="AC125">
        <f>IFERROR(VLOOKUP(通常分様式!AD131,―!$M$2:$N$3,2,FALSE),0)</f>
        <v>0</v>
      </c>
      <c r="AD125">
        <f>IFERROR(VLOOKUP(通常分様式!AE131,―!$O$2:$P$3,2,FALSE),0)</f>
        <v>0</v>
      </c>
      <c r="AE125">
        <v>1</v>
      </c>
      <c r="AF125">
        <f>IFERROR(VLOOKUP(通常分様式!AF131,―!$X$2:$Y$30,2,FALSE),0)</f>
        <v>0</v>
      </c>
      <c r="AG125">
        <f>IFERROR(VLOOKUP(通常分様式!AG131,―!$X$2:$Y$30,2,FALSE),0)</f>
        <v>0</v>
      </c>
      <c r="AL125">
        <f>IFERROR(VLOOKUP(通常分様式!AL131,―!$AA$2:$AB$11,2,FALSE),0)</f>
        <v>0</v>
      </c>
      <c r="AM125">
        <f t="shared" si="10"/>
        <v>0</v>
      </c>
      <c r="AN125" s="508">
        <f t="shared" si="11"/>
        <v>0</v>
      </c>
      <c r="AO125" s="508">
        <f t="shared" si="12"/>
        <v>0</v>
      </c>
      <c r="AP125" s="508">
        <f t="shared" si="13"/>
        <v>0</v>
      </c>
      <c r="AQ125" s="508">
        <f t="shared" si="14"/>
        <v>0</v>
      </c>
      <c r="AR125" s="510">
        <f t="shared" si="15"/>
        <v>0</v>
      </c>
      <c r="AS125" s="510">
        <f t="shared" si="16"/>
        <v>0</v>
      </c>
      <c r="AT125" s="508">
        <f t="shared" si="17"/>
        <v>0</v>
      </c>
      <c r="AU125" s="508" t="str">
        <f t="shared" si="18"/>
        <v>交付金の区分_○_×</v>
      </c>
      <c r="AV125" s="508" t="str">
        <f t="shared" si="19"/>
        <v>交付金の区分_×</v>
      </c>
      <c r="AW125" t="str">
        <f>IF(通常分様式!E131="","",IF(PRODUCT(D125:AL125)=0,"error",""))</f>
        <v/>
      </c>
      <c r="AX125">
        <f>IF(通常分様式!H131="妊娠出産子育て支援交付金",1,0)</f>
        <v>0</v>
      </c>
    </row>
    <row r="126" spans="1:50">
      <c r="A126">
        <v>132</v>
      </c>
      <c r="C126">
        <v>102</v>
      </c>
      <c r="D126">
        <f>IFERROR(VLOOKUP(通常分様式!D132,―!$AJ$2:$AK$2,2,FALSE),0)</f>
        <v>0</v>
      </c>
      <c r="E126">
        <f>IFERROR(VLOOKUP(通常分様式!E132,―!$A$2:$B$3,2,FALSE),0)</f>
        <v>0</v>
      </c>
      <c r="F126">
        <f>IFERROR(VLOOKUP(通常分様式!F132,―!$AD$2:$AE$3,2,FALSE),0)</f>
        <v>0</v>
      </c>
      <c r="G126">
        <f>IFERROR(VLOOKUP(通常分様式!G132,―!$AD$5:$AE$6,2,FALSE),0)</f>
        <v>0</v>
      </c>
      <c r="J126">
        <f>IFERROR(VLOOKUP(通常分様式!J132,―!$AF$14:$AG$15,2,FALSE),0)</f>
        <v>0</v>
      </c>
      <c r="K126">
        <f>IFERROR(VLOOKUP(通常分様式!K132,―!$AF$14:$AG$15,2,FALSE),0)</f>
        <v>0</v>
      </c>
      <c r="L126">
        <f>IFERROR(VLOOKUP(通常分様式!L132,―!$C$2:$D$2,2,FALSE),0)</f>
        <v>0</v>
      </c>
      <c r="M126">
        <f>IFERROR(VLOOKUP(通常分様式!M132,―!$E$2:$F$6,2,FALSE),0)</f>
        <v>0</v>
      </c>
      <c r="N126">
        <f>IFERROR(VLOOKUP(通常分様式!N132,―!$G$2:$H$2,2,FALSE),0)</f>
        <v>0</v>
      </c>
      <c r="O126">
        <f>IFERROR(VLOOKUP(通常分様式!O132,―!$AH$2:$AI$12,2,FALSE),0)</f>
        <v>0</v>
      </c>
      <c r="AA126">
        <f>IFERROR(VLOOKUP(通常分様式!AB132,―!$I$2:$J$3,2,FALSE),0)</f>
        <v>0</v>
      </c>
      <c r="AB126">
        <f>IFERROR(VLOOKUP(通常分様式!AC132,―!$K$2:$L$3,2,FALSE),0)</f>
        <v>0</v>
      </c>
      <c r="AC126">
        <f>IFERROR(VLOOKUP(通常分様式!AD132,―!$M$2:$N$3,2,FALSE),0)</f>
        <v>0</v>
      </c>
      <c r="AD126">
        <f>IFERROR(VLOOKUP(通常分様式!AE132,―!$O$2:$P$3,2,FALSE),0)</f>
        <v>0</v>
      </c>
      <c r="AE126">
        <v>1</v>
      </c>
      <c r="AF126">
        <f>IFERROR(VLOOKUP(通常分様式!AF132,―!$X$2:$Y$30,2,FALSE),0)</f>
        <v>0</v>
      </c>
      <c r="AG126">
        <f>IFERROR(VLOOKUP(通常分様式!AG132,―!$X$2:$Y$30,2,FALSE),0)</f>
        <v>0</v>
      </c>
      <c r="AL126">
        <f>IFERROR(VLOOKUP(通常分様式!AL132,―!$AA$2:$AB$11,2,FALSE),0)</f>
        <v>0</v>
      </c>
      <c r="AM126">
        <f t="shared" si="10"/>
        <v>0</v>
      </c>
      <c r="AN126" s="508">
        <f t="shared" si="11"/>
        <v>0</v>
      </c>
      <c r="AO126" s="508">
        <f t="shared" si="12"/>
        <v>0</v>
      </c>
      <c r="AP126" s="508">
        <f t="shared" si="13"/>
        <v>0</v>
      </c>
      <c r="AQ126" s="508">
        <f t="shared" si="14"/>
        <v>0</v>
      </c>
      <c r="AR126" s="510">
        <f t="shared" si="15"/>
        <v>0</v>
      </c>
      <c r="AS126" s="510">
        <f t="shared" si="16"/>
        <v>0</v>
      </c>
      <c r="AT126" s="508">
        <f t="shared" si="17"/>
        <v>0</v>
      </c>
      <c r="AU126" s="508" t="str">
        <f t="shared" si="18"/>
        <v>交付金の区分_○_×</v>
      </c>
      <c r="AV126" s="508" t="str">
        <f t="shared" si="19"/>
        <v>交付金の区分_×</v>
      </c>
      <c r="AW126" t="str">
        <f>IF(通常分様式!E132="","",IF(PRODUCT(D126:AL126)=0,"error",""))</f>
        <v/>
      </c>
      <c r="AX126">
        <f>IF(通常分様式!H132="妊娠出産子育て支援交付金",1,0)</f>
        <v>0</v>
      </c>
    </row>
    <row r="127" spans="1:50">
      <c r="A127">
        <v>133</v>
      </c>
      <c r="C127">
        <v>103</v>
      </c>
      <c r="D127">
        <f>IFERROR(VLOOKUP(通常分様式!D133,―!$AJ$2:$AK$2,2,FALSE),0)</f>
        <v>0</v>
      </c>
      <c r="E127">
        <f>IFERROR(VLOOKUP(通常分様式!E133,―!$A$2:$B$3,2,FALSE),0)</f>
        <v>0</v>
      </c>
      <c r="F127">
        <f>IFERROR(VLOOKUP(通常分様式!F133,―!$AD$2:$AE$3,2,FALSE),0)</f>
        <v>0</v>
      </c>
      <c r="G127">
        <f>IFERROR(VLOOKUP(通常分様式!G133,―!$AD$5:$AE$6,2,FALSE),0)</f>
        <v>0</v>
      </c>
      <c r="J127">
        <f>IFERROR(VLOOKUP(通常分様式!J133,―!$AF$14:$AG$15,2,FALSE),0)</f>
        <v>0</v>
      </c>
      <c r="K127">
        <f>IFERROR(VLOOKUP(通常分様式!K133,―!$AF$14:$AG$15,2,FALSE),0)</f>
        <v>0</v>
      </c>
      <c r="L127">
        <f>IFERROR(VLOOKUP(通常分様式!L133,―!$C$2:$D$2,2,FALSE),0)</f>
        <v>0</v>
      </c>
      <c r="M127">
        <f>IFERROR(VLOOKUP(通常分様式!M133,―!$E$2:$F$6,2,FALSE),0)</f>
        <v>0</v>
      </c>
      <c r="N127">
        <f>IFERROR(VLOOKUP(通常分様式!N133,―!$G$2:$H$2,2,FALSE),0)</f>
        <v>0</v>
      </c>
      <c r="O127">
        <f>IFERROR(VLOOKUP(通常分様式!O133,―!$AH$2:$AI$12,2,FALSE),0)</f>
        <v>0</v>
      </c>
      <c r="AA127">
        <f>IFERROR(VLOOKUP(通常分様式!AB133,―!$I$2:$J$3,2,FALSE),0)</f>
        <v>0</v>
      </c>
      <c r="AB127">
        <f>IFERROR(VLOOKUP(通常分様式!AC133,―!$K$2:$L$3,2,FALSE),0)</f>
        <v>0</v>
      </c>
      <c r="AC127">
        <f>IFERROR(VLOOKUP(通常分様式!AD133,―!$M$2:$N$3,2,FALSE),0)</f>
        <v>0</v>
      </c>
      <c r="AD127">
        <f>IFERROR(VLOOKUP(通常分様式!AE133,―!$O$2:$P$3,2,FALSE),0)</f>
        <v>0</v>
      </c>
      <c r="AE127">
        <v>1</v>
      </c>
      <c r="AF127">
        <f>IFERROR(VLOOKUP(通常分様式!AF133,―!$X$2:$Y$30,2,FALSE),0)</f>
        <v>0</v>
      </c>
      <c r="AG127">
        <f>IFERROR(VLOOKUP(通常分様式!AG133,―!$X$2:$Y$30,2,FALSE),0)</f>
        <v>0</v>
      </c>
      <c r="AL127">
        <f>IFERROR(VLOOKUP(通常分様式!AL133,―!$AA$2:$AB$11,2,FALSE),0)</f>
        <v>0</v>
      </c>
      <c r="AM127">
        <f t="shared" si="10"/>
        <v>0</v>
      </c>
      <c r="AN127" s="508">
        <f t="shared" si="11"/>
        <v>0</v>
      </c>
      <c r="AO127" s="508">
        <f t="shared" si="12"/>
        <v>0</v>
      </c>
      <c r="AP127" s="508">
        <f t="shared" si="13"/>
        <v>0</v>
      </c>
      <c r="AQ127" s="508">
        <f t="shared" si="14"/>
        <v>0</v>
      </c>
      <c r="AR127" s="510">
        <f t="shared" si="15"/>
        <v>0</v>
      </c>
      <c r="AS127" s="510">
        <f t="shared" si="16"/>
        <v>0</v>
      </c>
      <c r="AT127" s="508">
        <f t="shared" si="17"/>
        <v>0</v>
      </c>
      <c r="AU127" s="508" t="str">
        <f t="shared" si="18"/>
        <v>交付金の区分_○_×</v>
      </c>
      <c r="AV127" s="508" t="str">
        <f t="shared" si="19"/>
        <v>交付金の区分_×</v>
      </c>
      <c r="AW127" t="str">
        <f>IF(通常分様式!E133="","",IF(PRODUCT(D127:AL127)=0,"error",""))</f>
        <v/>
      </c>
      <c r="AX127">
        <f>IF(通常分様式!H133="妊娠出産子育て支援交付金",1,0)</f>
        <v>0</v>
      </c>
    </row>
    <row r="128" spans="1:50">
      <c r="A128">
        <v>134</v>
      </c>
      <c r="C128">
        <v>104</v>
      </c>
      <c r="D128">
        <f>IFERROR(VLOOKUP(通常分様式!D134,―!$AJ$2:$AK$2,2,FALSE),0)</f>
        <v>0</v>
      </c>
      <c r="E128">
        <f>IFERROR(VLOOKUP(通常分様式!E134,―!$A$2:$B$3,2,FALSE),0)</f>
        <v>0</v>
      </c>
      <c r="F128">
        <f>IFERROR(VLOOKUP(通常分様式!F134,―!$AD$2:$AE$3,2,FALSE),0)</f>
        <v>0</v>
      </c>
      <c r="G128">
        <f>IFERROR(VLOOKUP(通常分様式!G134,―!$AD$5:$AE$6,2,FALSE),0)</f>
        <v>0</v>
      </c>
      <c r="J128">
        <f>IFERROR(VLOOKUP(通常分様式!J134,―!$AF$14:$AG$15,2,FALSE),0)</f>
        <v>0</v>
      </c>
      <c r="K128">
        <f>IFERROR(VLOOKUP(通常分様式!K134,―!$AF$14:$AG$15,2,FALSE),0)</f>
        <v>0</v>
      </c>
      <c r="L128">
        <f>IFERROR(VLOOKUP(通常分様式!L134,―!$C$2:$D$2,2,FALSE),0)</f>
        <v>0</v>
      </c>
      <c r="M128">
        <f>IFERROR(VLOOKUP(通常分様式!M134,―!$E$2:$F$6,2,FALSE),0)</f>
        <v>0</v>
      </c>
      <c r="N128">
        <f>IFERROR(VLOOKUP(通常分様式!N134,―!$G$2:$H$2,2,FALSE),0)</f>
        <v>0</v>
      </c>
      <c r="O128">
        <f>IFERROR(VLOOKUP(通常分様式!O134,―!$AH$2:$AI$12,2,FALSE),0)</f>
        <v>0</v>
      </c>
      <c r="AA128">
        <f>IFERROR(VLOOKUP(通常分様式!AB134,―!$I$2:$J$3,2,FALSE),0)</f>
        <v>0</v>
      </c>
      <c r="AB128">
        <f>IFERROR(VLOOKUP(通常分様式!AC134,―!$K$2:$L$3,2,FALSE),0)</f>
        <v>0</v>
      </c>
      <c r="AC128">
        <f>IFERROR(VLOOKUP(通常分様式!AD134,―!$M$2:$N$3,2,FALSE),0)</f>
        <v>0</v>
      </c>
      <c r="AD128">
        <f>IFERROR(VLOOKUP(通常分様式!AE134,―!$O$2:$P$3,2,FALSE),0)</f>
        <v>0</v>
      </c>
      <c r="AE128">
        <v>1</v>
      </c>
      <c r="AF128">
        <f>IFERROR(VLOOKUP(通常分様式!AF134,―!$X$2:$Y$30,2,FALSE),0)</f>
        <v>0</v>
      </c>
      <c r="AG128">
        <f>IFERROR(VLOOKUP(通常分様式!AG134,―!$X$2:$Y$30,2,FALSE),0)</f>
        <v>0</v>
      </c>
      <c r="AL128">
        <f>IFERROR(VLOOKUP(通常分様式!AL134,―!$AA$2:$AB$11,2,FALSE),0)</f>
        <v>0</v>
      </c>
      <c r="AM128">
        <f t="shared" si="10"/>
        <v>0</v>
      </c>
      <c r="AN128" s="508">
        <f t="shared" si="11"/>
        <v>0</v>
      </c>
      <c r="AO128" s="508">
        <f t="shared" si="12"/>
        <v>0</v>
      </c>
      <c r="AP128" s="508">
        <f t="shared" si="13"/>
        <v>0</v>
      </c>
      <c r="AQ128" s="508">
        <f t="shared" si="14"/>
        <v>0</v>
      </c>
      <c r="AR128" s="510">
        <f t="shared" si="15"/>
        <v>0</v>
      </c>
      <c r="AS128" s="510">
        <f t="shared" si="16"/>
        <v>0</v>
      </c>
      <c r="AT128" s="508">
        <f t="shared" si="17"/>
        <v>0</v>
      </c>
      <c r="AU128" s="508" t="str">
        <f t="shared" si="18"/>
        <v>交付金の区分_○_×</v>
      </c>
      <c r="AV128" s="508" t="str">
        <f t="shared" si="19"/>
        <v>交付金の区分_×</v>
      </c>
      <c r="AW128" t="str">
        <f>IF(通常分様式!E134="","",IF(PRODUCT(D128:AL128)=0,"error",""))</f>
        <v/>
      </c>
      <c r="AX128">
        <f>IF(通常分様式!H134="妊娠出産子育て支援交付金",1,0)</f>
        <v>0</v>
      </c>
    </row>
    <row r="129" spans="1:50">
      <c r="A129">
        <v>135</v>
      </c>
      <c r="C129">
        <v>105</v>
      </c>
      <c r="D129">
        <f>IFERROR(VLOOKUP(通常分様式!D135,―!$AJ$2:$AK$2,2,FALSE),0)</f>
        <v>0</v>
      </c>
      <c r="E129">
        <f>IFERROR(VLOOKUP(通常分様式!E135,―!$A$2:$B$3,2,FALSE),0)</f>
        <v>0</v>
      </c>
      <c r="F129">
        <f>IFERROR(VLOOKUP(通常分様式!F135,―!$AD$2:$AE$3,2,FALSE),0)</f>
        <v>0</v>
      </c>
      <c r="G129">
        <f>IFERROR(VLOOKUP(通常分様式!G135,―!$AD$5:$AE$6,2,FALSE),0)</f>
        <v>0</v>
      </c>
      <c r="J129">
        <f>IFERROR(VLOOKUP(通常分様式!J135,―!$AF$14:$AG$15,2,FALSE),0)</f>
        <v>0</v>
      </c>
      <c r="K129">
        <f>IFERROR(VLOOKUP(通常分様式!K135,―!$AF$14:$AG$15,2,FALSE),0)</f>
        <v>0</v>
      </c>
      <c r="L129">
        <f>IFERROR(VLOOKUP(通常分様式!L135,―!$C$2:$D$2,2,FALSE),0)</f>
        <v>0</v>
      </c>
      <c r="M129">
        <f>IFERROR(VLOOKUP(通常分様式!M135,―!$E$2:$F$6,2,FALSE),0)</f>
        <v>0</v>
      </c>
      <c r="N129">
        <f>IFERROR(VLOOKUP(通常分様式!N135,―!$G$2:$H$2,2,FALSE),0)</f>
        <v>0</v>
      </c>
      <c r="O129">
        <f>IFERROR(VLOOKUP(通常分様式!O135,―!$AH$2:$AI$12,2,FALSE),0)</f>
        <v>0</v>
      </c>
      <c r="AA129">
        <f>IFERROR(VLOOKUP(通常分様式!AB135,―!$I$2:$J$3,2,FALSE),0)</f>
        <v>0</v>
      </c>
      <c r="AB129">
        <f>IFERROR(VLOOKUP(通常分様式!AC135,―!$K$2:$L$3,2,FALSE),0)</f>
        <v>0</v>
      </c>
      <c r="AC129">
        <f>IFERROR(VLOOKUP(通常分様式!AD135,―!$M$2:$N$3,2,FALSE),0)</f>
        <v>0</v>
      </c>
      <c r="AD129">
        <f>IFERROR(VLOOKUP(通常分様式!AE135,―!$O$2:$P$3,2,FALSE),0)</f>
        <v>0</v>
      </c>
      <c r="AE129">
        <v>1</v>
      </c>
      <c r="AF129">
        <f>IFERROR(VLOOKUP(通常分様式!AF135,―!$X$2:$Y$30,2,FALSE),0)</f>
        <v>0</v>
      </c>
      <c r="AG129">
        <f>IFERROR(VLOOKUP(通常分様式!AG135,―!$X$2:$Y$30,2,FALSE),0)</f>
        <v>0</v>
      </c>
      <c r="AL129">
        <f>IFERROR(VLOOKUP(通常分様式!AL135,―!$AA$2:$AB$11,2,FALSE),0)</f>
        <v>0</v>
      </c>
      <c r="AM129">
        <f t="shared" si="10"/>
        <v>0</v>
      </c>
      <c r="AN129" s="508">
        <f t="shared" si="11"/>
        <v>0</v>
      </c>
      <c r="AO129" s="508">
        <f t="shared" si="12"/>
        <v>0</v>
      </c>
      <c r="AP129" s="508">
        <f t="shared" si="13"/>
        <v>0</v>
      </c>
      <c r="AQ129" s="508">
        <f t="shared" si="14"/>
        <v>0</v>
      </c>
      <c r="AR129" s="510">
        <f t="shared" si="15"/>
        <v>0</v>
      </c>
      <c r="AS129" s="510">
        <f t="shared" si="16"/>
        <v>0</v>
      </c>
      <c r="AT129" s="508">
        <f t="shared" si="17"/>
        <v>0</v>
      </c>
      <c r="AU129" s="508" t="str">
        <f t="shared" si="18"/>
        <v>交付金の区分_○_×</v>
      </c>
      <c r="AV129" s="508" t="str">
        <f t="shared" si="19"/>
        <v>交付金の区分_×</v>
      </c>
      <c r="AW129" t="str">
        <f>IF(通常分様式!E135="","",IF(PRODUCT(D129:AL129)=0,"error",""))</f>
        <v/>
      </c>
      <c r="AX129">
        <f>IF(通常分様式!H135="妊娠出産子育て支援交付金",1,0)</f>
        <v>0</v>
      </c>
    </row>
    <row r="130" spans="1:50">
      <c r="A130">
        <v>136</v>
      </c>
      <c r="C130">
        <v>106</v>
      </c>
      <c r="D130">
        <f>IFERROR(VLOOKUP(通常分様式!D136,―!$AJ$2:$AK$2,2,FALSE),0)</f>
        <v>0</v>
      </c>
      <c r="E130">
        <f>IFERROR(VLOOKUP(通常分様式!E136,―!$A$2:$B$3,2,FALSE),0)</f>
        <v>0</v>
      </c>
      <c r="F130">
        <f>IFERROR(VLOOKUP(通常分様式!F136,―!$AD$2:$AE$3,2,FALSE),0)</f>
        <v>0</v>
      </c>
      <c r="G130">
        <f>IFERROR(VLOOKUP(通常分様式!G136,―!$AD$5:$AE$6,2,FALSE),0)</f>
        <v>0</v>
      </c>
      <c r="J130">
        <f>IFERROR(VLOOKUP(通常分様式!J136,―!$AF$14:$AG$15,2,FALSE),0)</f>
        <v>0</v>
      </c>
      <c r="K130">
        <f>IFERROR(VLOOKUP(通常分様式!K136,―!$AF$14:$AG$15,2,FALSE),0)</f>
        <v>0</v>
      </c>
      <c r="L130">
        <f>IFERROR(VLOOKUP(通常分様式!L136,―!$C$2:$D$2,2,FALSE),0)</f>
        <v>0</v>
      </c>
      <c r="M130">
        <f>IFERROR(VLOOKUP(通常分様式!M136,―!$E$2:$F$6,2,FALSE),0)</f>
        <v>0</v>
      </c>
      <c r="N130">
        <f>IFERROR(VLOOKUP(通常分様式!N136,―!$G$2:$H$2,2,FALSE),0)</f>
        <v>0</v>
      </c>
      <c r="O130">
        <f>IFERROR(VLOOKUP(通常分様式!O136,―!$AH$2:$AI$12,2,FALSE),0)</f>
        <v>0</v>
      </c>
      <c r="AA130">
        <f>IFERROR(VLOOKUP(通常分様式!AB136,―!$I$2:$J$3,2,FALSE),0)</f>
        <v>0</v>
      </c>
      <c r="AB130">
        <f>IFERROR(VLOOKUP(通常分様式!AC136,―!$K$2:$L$3,2,FALSE),0)</f>
        <v>0</v>
      </c>
      <c r="AC130">
        <f>IFERROR(VLOOKUP(通常分様式!AD136,―!$M$2:$N$3,2,FALSE),0)</f>
        <v>0</v>
      </c>
      <c r="AD130">
        <f>IFERROR(VLOOKUP(通常分様式!AE136,―!$O$2:$P$3,2,FALSE),0)</f>
        <v>0</v>
      </c>
      <c r="AE130">
        <v>1</v>
      </c>
      <c r="AF130">
        <f>IFERROR(VLOOKUP(通常分様式!AF136,―!$X$2:$Y$30,2,FALSE),0)</f>
        <v>0</v>
      </c>
      <c r="AG130">
        <f>IFERROR(VLOOKUP(通常分様式!AG136,―!$X$2:$Y$30,2,FALSE),0)</f>
        <v>0</v>
      </c>
      <c r="AL130">
        <f>IFERROR(VLOOKUP(通常分様式!AL136,―!$AA$2:$AB$11,2,FALSE),0)</f>
        <v>0</v>
      </c>
      <c r="AM130">
        <f t="shared" si="10"/>
        <v>0</v>
      </c>
      <c r="AN130" s="508">
        <f t="shared" si="11"/>
        <v>0</v>
      </c>
      <c r="AO130" s="508">
        <f t="shared" si="12"/>
        <v>0</v>
      </c>
      <c r="AP130" s="508">
        <f t="shared" si="13"/>
        <v>0</v>
      </c>
      <c r="AQ130" s="508">
        <f t="shared" si="14"/>
        <v>0</v>
      </c>
      <c r="AR130" s="510">
        <f t="shared" si="15"/>
        <v>0</v>
      </c>
      <c r="AS130" s="510">
        <f t="shared" si="16"/>
        <v>0</v>
      </c>
      <c r="AT130" s="508">
        <f t="shared" si="17"/>
        <v>0</v>
      </c>
      <c r="AU130" s="508" t="str">
        <f t="shared" si="18"/>
        <v>交付金の区分_○_×</v>
      </c>
      <c r="AV130" s="508" t="str">
        <f t="shared" si="19"/>
        <v>交付金の区分_×</v>
      </c>
      <c r="AW130" t="str">
        <f>IF(通常分様式!E136="","",IF(PRODUCT(D130:AL130)=0,"error",""))</f>
        <v/>
      </c>
      <c r="AX130">
        <f>IF(通常分様式!H136="妊娠出産子育て支援交付金",1,0)</f>
        <v>0</v>
      </c>
    </row>
    <row r="131" spans="1:50">
      <c r="A131">
        <v>137</v>
      </c>
      <c r="C131">
        <v>107</v>
      </c>
      <c r="D131">
        <f>IFERROR(VLOOKUP(通常分様式!D137,―!$AJ$2:$AK$2,2,FALSE),0)</f>
        <v>0</v>
      </c>
      <c r="E131">
        <f>IFERROR(VLOOKUP(通常分様式!E137,―!$A$2:$B$3,2,FALSE),0)</f>
        <v>0</v>
      </c>
      <c r="F131">
        <f>IFERROR(VLOOKUP(通常分様式!F137,―!$AD$2:$AE$3,2,FALSE),0)</f>
        <v>0</v>
      </c>
      <c r="G131">
        <f>IFERROR(VLOOKUP(通常分様式!G137,―!$AD$5:$AE$6,2,FALSE),0)</f>
        <v>0</v>
      </c>
      <c r="J131">
        <f>IFERROR(VLOOKUP(通常分様式!J137,―!$AF$14:$AG$15,2,FALSE),0)</f>
        <v>0</v>
      </c>
      <c r="K131">
        <f>IFERROR(VLOOKUP(通常分様式!K137,―!$AF$14:$AG$15,2,FALSE),0)</f>
        <v>0</v>
      </c>
      <c r="L131">
        <f>IFERROR(VLOOKUP(通常分様式!L137,―!$C$2:$D$2,2,FALSE),0)</f>
        <v>0</v>
      </c>
      <c r="M131">
        <f>IFERROR(VLOOKUP(通常分様式!M137,―!$E$2:$F$6,2,FALSE),0)</f>
        <v>0</v>
      </c>
      <c r="N131">
        <f>IFERROR(VLOOKUP(通常分様式!N137,―!$G$2:$H$2,2,FALSE),0)</f>
        <v>0</v>
      </c>
      <c r="O131">
        <f>IFERROR(VLOOKUP(通常分様式!O137,―!$AH$2:$AI$12,2,FALSE),0)</f>
        <v>0</v>
      </c>
      <c r="AA131">
        <f>IFERROR(VLOOKUP(通常分様式!AB137,―!$I$2:$J$3,2,FALSE),0)</f>
        <v>0</v>
      </c>
      <c r="AB131">
        <f>IFERROR(VLOOKUP(通常分様式!AC137,―!$K$2:$L$3,2,FALSE),0)</f>
        <v>0</v>
      </c>
      <c r="AC131">
        <f>IFERROR(VLOOKUP(通常分様式!AD137,―!$M$2:$N$3,2,FALSE),0)</f>
        <v>0</v>
      </c>
      <c r="AD131">
        <f>IFERROR(VLOOKUP(通常分様式!AE137,―!$O$2:$P$3,2,FALSE),0)</f>
        <v>0</v>
      </c>
      <c r="AE131">
        <v>1</v>
      </c>
      <c r="AF131">
        <f>IFERROR(VLOOKUP(通常分様式!AF137,―!$X$2:$Y$30,2,FALSE),0)</f>
        <v>0</v>
      </c>
      <c r="AG131">
        <f>IFERROR(VLOOKUP(通常分様式!AG137,―!$X$2:$Y$30,2,FALSE),0)</f>
        <v>0</v>
      </c>
      <c r="AL131">
        <f>IFERROR(VLOOKUP(通常分様式!AL137,―!$AA$2:$AB$11,2,FALSE),0)</f>
        <v>0</v>
      </c>
      <c r="AM131">
        <f t="shared" si="10"/>
        <v>0</v>
      </c>
      <c r="AN131" s="508">
        <f t="shared" si="11"/>
        <v>0</v>
      </c>
      <c r="AO131" s="508">
        <f t="shared" si="12"/>
        <v>0</v>
      </c>
      <c r="AP131" s="508">
        <f t="shared" si="13"/>
        <v>0</v>
      </c>
      <c r="AQ131" s="508">
        <f t="shared" si="14"/>
        <v>0</v>
      </c>
      <c r="AR131" s="510">
        <f t="shared" si="15"/>
        <v>0</v>
      </c>
      <c r="AS131" s="510">
        <f t="shared" si="16"/>
        <v>0</v>
      </c>
      <c r="AT131" s="508">
        <f t="shared" si="17"/>
        <v>0</v>
      </c>
      <c r="AU131" s="508" t="str">
        <f t="shared" si="18"/>
        <v>交付金の区分_○_×</v>
      </c>
      <c r="AV131" s="508" t="str">
        <f t="shared" si="19"/>
        <v>交付金の区分_×</v>
      </c>
      <c r="AW131" t="str">
        <f>IF(通常分様式!E137="","",IF(PRODUCT(D131:AL131)=0,"error",""))</f>
        <v/>
      </c>
      <c r="AX131">
        <f>IF(通常分様式!H137="妊娠出産子育て支援交付金",1,0)</f>
        <v>0</v>
      </c>
    </row>
    <row r="132" spans="1:50">
      <c r="A132">
        <v>138</v>
      </c>
      <c r="C132">
        <v>108</v>
      </c>
      <c r="D132">
        <f>IFERROR(VLOOKUP(通常分様式!D138,―!$AJ$2:$AK$2,2,FALSE),0)</f>
        <v>0</v>
      </c>
      <c r="E132">
        <f>IFERROR(VLOOKUP(通常分様式!E138,―!$A$2:$B$3,2,FALSE),0)</f>
        <v>0</v>
      </c>
      <c r="F132">
        <f>IFERROR(VLOOKUP(通常分様式!F138,―!$AD$2:$AE$3,2,FALSE),0)</f>
        <v>0</v>
      </c>
      <c r="G132">
        <f>IFERROR(VLOOKUP(通常分様式!G138,―!$AD$5:$AE$6,2,FALSE),0)</f>
        <v>0</v>
      </c>
      <c r="J132">
        <f>IFERROR(VLOOKUP(通常分様式!J138,―!$AF$14:$AG$15,2,FALSE),0)</f>
        <v>0</v>
      </c>
      <c r="K132">
        <f>IFERROR(VLOOKUP(通常分様式!K138,―!$AF$14:$AG$15,2,FALSE),0)</f>
        <v>0</v>
      </c>
      <c r="L132">
        <f>IFERROR(VLOOKUP(通常分様式!L138,―!$C$2:$D$2,2,FALSE),0)</f>
        <v>0</v>
      </c>
      <c r="M132">
        <f>IFERROR(VLOOKUP(通常分様式!M138,―!$E$2:$F$6,2,FALSE),0)</f>
        <v>0</v>
      </c>
      <c r="N132">
        <f>IFERROR(VLOOKUP(通常分様式!N138,―!$G$2:$H$2,2,FALSE),0)</f>
        <v>0</v>
      </c>
      <c r="O132">
        <f>IFERROR(VLOOKUP(通常分様式!O138,―!$AH$2:$AI$12,2,FALSE),0)</f>
        <v>0</v>
      </c>
      <c r="AA132">
        <f>IFERROR(VLOOKUP(通常分様式!AB138,―!$I$2:$J$3,2,FALSE),0)</f>
        <v>0</v>
      </c>
      <c r="AB132">
        <f>IFERROR(VLOOKUP(通常分様式!AC138,―!$K$2:$L$3,2,FALSE),0)</f>
        <v>0</v>
      </c>
      <c r="AC132">
        <f>IFERROR(VLOOKUP(通常分様式!AD138,―!$M$2:$N$3,2,FALSE),0)</f>
        <v>0</v>
      </c>
      <c r="AD132">
        <f>IFERROR(VLOOKUP(通常分様式!AE138,―!$O$2:$P$3,2,FALSE),0)</f>
        <v>0</v>
      </c>
      <c r="AE132">
        <v>1</v>
      </c>
      <c r="AF132">
        <f>IFERROR(VLOOKUP(通常分様式!AF138,―!$X$2:$Y$30,2,FALSE),0)</f>
        <v>0</v>
      </c>
      <c r="AG132">
        <f>IFERROR(VLOOKUP(通常分様式!AG138,―!$X$2:$Y$30,2,FALSE),0)</f>
        <v>0</v>
      </c>
      <c r="AL132">
        <f>IFERROR(VLOOKUP(通常分様式!AL138,―!$AA$2:$AB$11,2,FALSE),0)</f>
        <v>0</v>
      </c>
      <c r="AM132">
        <f t="shared" si="10"/>
        <v>0</v>
      </c>
      <c r="AN132" s="508">
        <f t="shared" si="11"/>
        <v>0</v>
      </c>
      <c r="AO132" s="508">
        <f t="shared" si="12"/>
        <v>0</v>
      </c>
      <c r="AP132" s="508">
        <f t="shared" si="13"/>
        <v>0</v>
      </c>
      <c r="AQ132" s="508">
        <f t="shared" si="14"/>
        <v>0</v>
      </c>
      <c r="AR132" s="510">
        <f t="shared" si="15"/>
        <v>0</v>
      </c>
      <c r="AS132" s="510">
        <f t="shared" si="16"/>
        <v>0</v>
      </c>
      <c r="AT132" s="508">
        <f t="shared" si="17"/>
        <v>0</v>
      </c>
      <c r="AU132" s="508" t="str">
        <f t="shared" si="18"/>
        <v>交付金の区分_○_×</v>
      </c>
      <c r="AV132" s="508" t="str">
        <f t="shared" si="19"/>
        <v>交付金の区分_×</v>
      </c>
      <c r="AW132" t="str">
        <f>IF(通常分様式!E138="","",IF(PRODUCT(D132:AL132)=0,"error",""))</f>
        <v/>
      </c>
      <c r="AX132">
        <f>IF(通常分様式!H138="妊娠出産子育て支援交付金",1,0)</f>
        <v>0</v>
      </c>
    </row>
    <row r="133" spans="1:50">
      <c r="A133">
        <v>139</v>
      </c>
      <c r="C133">
        <v>109</v>
      </c>
      <c r="D133">
        <f>IFERROR(VLOOKUP(通常分様式!D139,―!$AJ$2:$AK$2,2,FALSE),0)</f>
        <v>0</v>
      </c>
      <c r="E133">
        <f>IFERROR(VLOOKUP(通常分様式!E139,―!$A$2:$B$3,2,FALSE),0)</f>
        <v>0</v>
      </c>
      <c r="F133">
        <f>IFERROR(VLOOKUP(通常分様式!F139,―!$AD$2:$AE$3,2,FALSE),0)</f>
        <v>0</v>
      </c>
      <c r="G133">
        <f>IFERROR(VLOOKUP(通常分様式!G139,―!$AD$5:$AE$6,2,FALSE),0)</f>
        <v>0</v>
      </c>
      <c r="J133">
        <f>IFERROR(VLOOKUP(通常分様式!J139,―!$AF$14:$AG$15,2,FALSE),0)</f>
        <v>0</v>
      </c>
      <c r="K133">
        <f>IFERROR(VLOOKUP(通常分様式!K139,―!$AF$14:$AG$15,2,FALSE),0)</f>
        <v>0</v>
      </c>
      <c r="L133">
        <f>IFERROR(VLOOKUP(通常分様式!L139,―!$C$2:$D$2,2,FALSE),0)</f>
        <v>0</v>
      </c>
      <c r="M133">
        <f>IFERROR(VLOOKUP(通常分様式!M139,―!$E$2:$F$6,2,FALSE),0)</f>
        <v>0</v>
      </c>
      <c r="N133">
        <f>IFERROR(VLOOKUP(通常分様式!N139,―!$G$2:$H$2,2,FALSE),0)</f>
        <v>0</v>
      </c>
      <c r="O133">
        <f>IFERROR(VLOOKUP(通常分様式!O139,―!$AH$2:$AI$12,2,FALSE),0)</f>
        <v>0</v>
      </c>
      <c r="AA133">
        <f>IFERROR(VLOOKUP(通常分様式!AB139,―!$I$2:$J$3,2,FALSE),0)</f>
        <v>0</v>
      </c>
      <c r="AB133">
        <f>IFERROR(VLOOKUP(通常分様式!AC139,―!$K$2:$L$3,2,FALSE),0)</f>
        <v>0</v>
      </c>
      <c r="AC133">
        <f>IFERROR(VLOOKUP(通常分様式!AD139,―!$M$2:$N$3,2,FALSE),0)</f>
        <v>0</v>
      </c>
      <c r="AD133">
        <f>IFERROR(VLOOKUP(通常分様式!AE139,―!$O$2:$P$3,2,FALSE),0)</f>
        <v>0</v>
      </c>
      <c r="AE133">
        <v>1</v>
      </c>
      <c r="AF133">
        <f>IFERROR(VLOOKUP(通常分様式!AF139,―!$X$2:$Y$30,2,FALSE),0)</f>
        <v>0</v>
      </c>
      <c r="AG133">
        <f>IFERROR(VLOOKUP(通常分様式!AG139,―!$X$2:$Y$30,2,FALSE),0)</f>
        <v>0</v>
      </c>
      <c r="AL133">
        <f>IFERROR(VLOOKUP(通常分様式!AL139,―!$AA$2:$AB$11,2,FALSE),0)</f>
        <v>0</v>
      </c>
      <c r="AM133">
        <f t="shared" si="10"/>
        <v>0</v>
      </c>
      <c r="AN133" s="508">
        <f t="shared" si="11"/>
        <v>0</v>
      </c>
      <c r="AO133" s="508">
        <f t="shared" si="12"/>
        <v>0</v>
      </c>
      <c r="AP133" s="508">
        <f t="shared" si="13"/>
        <v>0</v>
      </c>
      <c r="AQ133" s="508">
        <f t="shared" si="14"/>
        <v>0</v>
      </c>
      <c r="AR133" s="510">
        <f t="shared" si="15"/>
        <v>0</v>
      </c>
      <c r="AS133" s="510">
        <f t="shared" si="16"/>
        <v>0</v>
      </c>
      <c r="AT133" s="508">
        <f t="shared" si="17"/>
        <v>0</v>
      </c>
      <c r="AU133" s="508" t="str">
        <f t="shared" si="18"/>
        <v>交付金の区分_○_×</v>
      </c>
      <c r="AV133" s="508" t="str">
        <f t="shared" si="19"/>
        <v>交付金の区分_×</v>
      </c>
      <c r="AW133" t="str">
        <f>IF(通常分様式!E139="","",IF(PRODUCT(D133:AL133)=0,"error",""))</f>
        <v/>
      </c>
      <c r="AX133">
        <f>IF(通常分様式!H139="妊娠出産子育て支援交付金",1,0)</f>
        <v>0</v>
      </c>
    </row>
    <row r="134" spans="1:50">
      <c r="A134">
        <v>140</v>
      </c>
      <c r="C134">
        <v>110</v>
      </c>
      <c r="D134">
        <f>IFERROR(VLOOKUP(通常分様式!D140,―!$AJ$2:$AK$2,2,FALSE),0)</f>
        <v>0</v>
      </c>
      <c r="E134">
        <f>IFERROR(VLOOKUP(通常分様式!E140,―!$A$2:$B$3,2,FALSE),0)</f>
        <v>0</v>
      </c>
      <c r="F134">
        <f>IFERROR(VLOOKUP(通常分様式!F140,―!$AD$2:$AE$3,2,FALSE),0)</f>
        <v>0</v>
      </c>
      <c r="G134">
        <f>IFERROR(VLOOKUP(通常分様式!G140,―!$AD$5:$AE$6,2,FALSE),0)</f>
        <v>0</v>
      </c>
      <c r="J134">
        <f>IFERROR(VLOOKUP(通常分様式!J140,―!$AF$14:$AG$15,2,FALSE),0)</f>
        <v>0</v>
      </c>
      <c r="K134">
        <f>IFERROR(VLOOKUP(通常分様式!K140,―!$AF$14:$AG$15,2,FALSE),0)</f>
        <v>0</v>
      </c>
      <c r="L134">
        <f>IFERROR(VLOOKUP(通常分様式!L140,―!$C$2:$D$2,2,FALSE),0)</f>
        <v>0</v>
      </c>
      <c r="M134">
        <f>IFERROR(VLOOKUP(通常分様式!M140,―!$E$2:$F$6,2,FALSE),0)</f>
        <v>0</v>
      </c>
      <c r="N134">
        <f>IFERROR(VLOOKUP(通常分様式!N140,―!$G$2:$H$2,2,FALSE),0)</f>
        <v>0</v>
      </c>
      <c r="O134">
        <f>IFERROR(VLOOKUP(通常分様式!O140,―!$AH$2:$AI$12,2,FALSE),0)</f>
        <v>0</v>
      </c>
      <c r="AA134">
        <f>IFERROR(VLOOKUP(通常分様式!AB140,―!$I$2:$J$3,2,FALSE),0)</f>
        <v>0</v>
      </c>
      <c r="AB134">
        <f>IFERROR(VLOOKUP(通常分様式!AC140,―!$K$2:$L$3,2,FALSE),0)</f>
        <v>0</v>
      </c>
      <c r="AC134">
        <f>IFERROR(VLOOKUP(通常分様式!AD140,―!$M$2:$N$3,2,FALSE),0)</f>
        <v>0</v>
      </c>
      <c r="AD134">
        <f>IFERROR(VLOOKUP(通常分様式!AE140,―!$O$2:$P$3,2,FALSE),0)</f>
        <v>0</v>
      </c>
      <c r="AE134">
        <v>1</v>
      </c>
      <c r="AF134">
        <f>IFERROR(VLOOKUP(通常分様式!AF140,―!$X$2:$Y$30,2,FALSE),0)</f>
        <v>0</v>
      </c>
      <c r="AG134">
        <f>IFERROR(VLOOKUP(通常分様式!AG140,―!$X$2:$Y$30,2,FALSE),0)</f>
        <v>0</v>
      </c>
      <c r="AL134">
        <f>IFERROR(VLOOKUP(通常分様式!AL140,―!$AA$2:$AB$11,2,FALSE),0)</f>
        <v>0</v>
      </c>
      <c r="AM134">
        <f t="shared" si="10"/>
        <v>0</v>
      </c>
      <c r="AN134" s="508">
        <f t="shared" si="11"/>
        <v>0</v>
      </c>
      <c r="AO134" s="508">
        <f t="shared" si="12"/>
        <v>0</v>
      </c>
      <c r="AP134" s="508">
        <f t="shared" si="13"/>
        <v>0</v>
      </c>
      <c r="AQ134" s="508">
        <f t="shared" si="14"/>
        <v>0</v>
      </c>
      <c r="AR134" s="510">
        <f t="shared" si="15"/>
        <v>0</v>
      </c>
      <c r="AS134" s="510">
        <f t="shared" si="16"/>
        <v>0</v>
      </c>
      <c r="AT134" s="508">
        <f t="shared" si="17"/>
        <v>0</v>
      </c>
      <c r="AU134" s="508" t="str">
        <f t="shared" si="18"/>
        <v>交付金の区分_○_×</v>
      </c>
      <c r="AV134" s="508" t="str">
        <f t="shared" si="19"/>
        <v>交付金の区分_×</v>
      </c>
      <c r="AW134" t="str">
        <f>IF(通常分様式!E140="","",IF(PRODUCT(D134:AL134)=0,"error",""))</f>
        <v/>
      </c>
      <c r="AX134">
        <f>IF(通常分様式!H140="妊娠出産子育て支援交付金",1,0)</f>
        <v>0</v>
      </c>
    </row>
    <row r="135" spans="1:50">
      <c r="A135">
        <v>141</v>
      </c>
      <c r="C135">
        <v>111</v>
      </c>
      <c r="D135">
        <f>IFERROR(VLOOKUP(通常分様式!D141,―!$AJ$2:$AK$2,2,FALSE),0)</f>
        <v>0</v>
      </c>
      <c r="E135">
        <f>IFERROR(VLOOKUP(通常分様式!E141,―!$A$2:$B$3,2,FALSE),0)</f>
        <v>0</v>
      </c>
      <c r="F135">
        <f>IFERROR(VLOOKUP(通常分様式!F141,―!$AD$2:$AE$3,2,FALSE),0)</f>
        <v>0</v>
      </c>
      <c r="G135">
        <f>IFERROR(VLOOKUP(通常分様式!G141,―!$AD$5:$AE$6,2,FALSE),0)</f>
        <v>0</v>
      </c>
      <c r="J135">
        <f>IFERROR(VLOOKUP(通常分様式!J141,―!$AF$14:$AG$15,2,FALSE),0)</f>
        <v>0</v>
      </c>
      <c r="K135">
        <f>IFERROR(VLOOKUP(通常分様式!K141,―!$AF$14:$AG$15,2,FALSE),0)</f>
        <v>0</v>
      </c>
      <c r="L135">
        <f>IFERROR(VLOOKUP(通常分様式!L141,―!$C$2:$D$2,2,FALSE),0)</f>
        <v>0</v>
      </c>
      <c r="M135">
        <f>IFERROR(VLOOKUP(通常分様式!M141,―!$E$2:$F$6,2,FALSE),0)</f>
        <v>0</v>
      </c>
      <c r="N135">
        <f>IFERROR(VLOOKUP(通常分様式!N141,―!$G$2:$H$2,2,FALSE),0)</f>
        <v>0</v>
      </c>
      <c r="O135">
        <f>IFERROR(VLOOKUP(通常分様式!O141,―!$AH$2:$AI$12,2,FALSE),0)</f>
        <v>0</v>
      </c>
      <c r="AA135">
        <f>IFERROR(VLOOKUP(通常分様式!AB141,―!$I$2:$J$3,2,FALSE),0)</f>
        <v>0</v>
      </c>
      <c r="AB135">
        <f>IFERROR(VLOOKUP(通常分様式!AC141,―!$K$2:$L$3,2,FALSE),0)</f>
        <v>0</v>
      </c>
      <c r="AC135">
        <f>IFERROR(VLOOKUP(通常分様式!AD141,―!$M$2:$N$3,2,FALSE),0)</f>
        <v>0</v>
      </c>
      <c r="AD135">
        <f>IFERROR(VLOOKUP(通常分様式!AE141,―!$O$2:$P$3,2,FALSE),0)</f>
        <v>0</v>
      </c>
      <c r="AE135">
        <v>1</v>
      </c>
      <c r="AF135">
        <f>IFERROR(VLOOKUP(通常分様式!AF141,―!$X$2:$Y$30,2,FALSE),0)</f>
        <v>0</v>
      </c>
      <c r="AG135">
        <f>IFERROR(VLOOKUP(通常分様式!AG141,―!$X$2:$Y$30,2,FALSE),0)</f>
        <v>0</v>
      </c>
      <c r="AL135">
        <f>IFERROR(VLOOKUP(通常分様式!AL141,―!$AA$2:$AB$11,2,FALSE),0)</f>
        <v>0</v>
      </c>
      <c r="AM135">
        <f t="shared" si="10"/>
        <v>0</v>
      </c>
      <c r="AN135" s="508">
        <f t="shared" si="11"/>
        <v>0</v>
      </c>
      <c r="AO135" s="508">
        <f t="shared" si="12"/>
        <v>0</v>
      </c>
      <c r="AP135" s="508">
        <f t="shared" si="13"/>
        <v>0</v>
      </c>
      <c r="AQ135" s="508">
        <f t="shared" si="14"/>
        <v>0</v>
      </c>
      <c r="AR135" s="510">
        <f t="shared" si="15"/>
        <v>0</v>
      </c>
      <c r="AS135" s="510">
        <f t="shared" si="16"/>
        <v>0</v>
      </c>
      <c r="AT135" s="508">
        <f t="shared" si="17"/>
        <v>0</v>
      </c>
      <c r="AU135" s="508" t="str">
        <f t="shared" si="18"/>
        <v>交付金の区分_○_×</v>
      </c>
      <c r="AV135" s="508" t="str">
        <f t="shared" si="19"/>
        <v>交付金の区分_×</v>
      </c>
      <c r="AW135" t="str">
        <f>IF(通常分様式!E141="","",IF(PRODUCT(D135:AL135)=0,"error",""))</f>
        <v/>
      </c>
      <c r="AX135">
        <f>IF(通常分様式!H141="妊娠出産子育て支援交付金",1,0)</f>
        <v>0</v>
      </c>
    </row>
    <row r="136" spans="1:50">
      <c r="A136">
        <v>142</v>
      </c>
      <c r="C136">
        <v>112</v>
      </c>
      <c r="D136">
        <f>IFERROR(VLOOKUP(通常分様式!D142,―!$AJ$2:$AK$2,2,FALSE),0)</f>
        <v>0</v>
      </c>
      <c r="E136">
        <f>IFERROR(VLOOKUP(通常分様式!E142,―!$A$2:$B$3,2,FALSE),0)</f>
        <v>0</v>
      </c>
      <c r="F136">
        <f>IFERROR(VLOOKUP(通常分様式!F142,―!$AD$2:$AE$3,2,FALSE),0)</f>
        <v>0</v>
      </c>
      <c r="G136">
        <f>IFERROR(VLOOKUP(通常分様式!G142,―!$AD$5:$AE$6,2,FALSE),0)</f>
        <v>0</v>
      </c>
      <c r="J136">
        <f>IFERROR(VLOOKUP(通常分様式!J142,―!$AF$14:$AG$15,2,FALSE),0)</f>
        <v>0</v>
      </c>
      <c r="K136">
        <f>IFERROR(VLOOKUP(通常分様式!K142,―!$AF$14:$AG$15,2,FALSE),0)</f>
        <v>0</v>
      </c>
      <c r="L136">
        <f>IFERROR(VLOOKUP(通常分様式!L142,―!$C$2:$D$2,2,FALSE),0)</f>
        <v>0</v>
      </c>
      <c r="M136">
        <f>IFERROR(VLOOKUP(通常分様式!M142,―!$E$2:$F$6,2,FALSE),0)</f>
        <v>0</v>
      </c>
      <c r="N136">
        <f>IFERROR(VLOOKUP(通常分様式!N142,―!$G$2:$H$2,2,FALSE),0)</f>
        <v>0</v>
      </c>
      <c r="O136">
        <f>IFERROR(VLOOKUP(通常分様式!O142,―!$AH$2:$AI$12,2,FALSE),0)</f>
        <v>0</v>
      </c>
      <c r="AA136">
        <f>IFERROR(VLOOKUP(通常分様式!AB142,―!$I$2:$J$3,2,FALSE),0)</f>
        <v>0</v>
      </c>
      <c r="AB136">
        <f>IFERROR(VLOOKUP(通常分様式!AC142,―!$K$2:$L$3,2,FALSE),0)</f>
        <v>0</v>
      </c>
      <c r="AC136">
        <f>IFERROR(VLOOKUP(通常分様式!AD142,―!$M$2:$N$3,2,FALSE),0)</f>
        <v>0</v>
      </c>
      <c r="AD136">
        <f>IFERROR(VLOOKUP(通常分様式!AE142,―!$O$2:$P$3,2,FALSE),0)</f>
        <v>0</v>
      </c>
      <c r="AE136">
        <v>1</v>
      </c>
      <c r="AF136">
        <f>IFERROR(VLOOKUP(通常分様式!AF142,―!$X$2:$Y$30,2,FALSE),0)</f>
        <v>0</v>
      </c>
      <c r="AG136">
        <f>IFERROR(VLOOKUP(通常分様式!AG142,―!$X$2:$Y$30,2,FALSE),0)</f>
        <v>0</v>
      </c>
      <c r="AL136">
        <f>IFERROR(VLOOKUP(通常分様式!AL142,―!$AA$2:$AB$11,2,FALSE),0)</f>
        <v>0</v>
      </c>
      <c r="AM136">
        <f t="shared" si="10"/>
        <v>0</v>
      </c>
      <c r="AN136" s="508">
        <f t="shared" si="11"/>
        <v>0</v>
      </c>
      <c r="AO136" s="508">
        <f t="shared" si="12"/>
        <v>0</v>
      </c>
      <c r="AP136" s="508">
        <f t="shared" si="13"/>
        <v>0</v>
      </c>
      <c r="AQ136" s="508">
        <f t="shared" si="14"/>
        <v>0</v>
      </c>
      <c r="AR136" s="510">
        <f t="shared" si="15"/>
        <v>0</v>
      </c>
      <c r="AS136" s="510">
        <f t="shared" si="16"/>
        <v>0</v>
      </c>
      <c r="AT136" s="508">
        <f t="shared" si="17"/>
        <v>0</v>
      </c>
      <c r="AU136" s="508" t="str">
        <f t="shared" si="18"/>
        <v>交付金の区分_○_×</v>
      </c>
      <c r="AV136" s="508" t="str">
        <f t="shared" si="19"/>
        <v>交付金の区分_×</v>
      </c>
      <c r="AW136" t="str">
        <f>IF(通常分様式!E142="","",IF(PRODUCT(D136:AL136)=0,"error",""))</f>
        <v/>
      </c>
      <c r="AX136">
        <f>IF(通常分様式!H142="妊娠出産子育て支援交付金",1,0)</f>
        <v>0</v>
      </c>
    </row>
    <row r="137" spans="1:50">
      <c r="A137">
        <v>143</v>
      </c>
      <c r="C137">
        <v>113</v>
      </c>
      <c r="D137">
        <f>IFERROR(VLOOKUP(通常分様式!D143,―!$AJ$2:$AK$2,2,FALSE),0)</f>
        <v>0</v>
      </c>
      <c r="E137">
        <f>IFERROR(VLOOKUP(通常分様式!E143,―!$A$2:$B$3,2,FALSE),0)</f>
        <v>0</v>
      </c>
      <c r="F137">
        <f>IFERROR(VLOOKUP(通常分様式!F143,―!$AD$2:$AE$3,2,FALSE),0)</f>
        <v>0</v>
      </c>
      <c r="G137">
        <f>IFERROR(VLOOKUP(通常分様式!G143,―!$AD$5:$AE$6,2,FALSE),0)</f>
        <v>0</v>
      </c>
      <c r="J137">
        <f>IFERROR(VLOOKUP(通常分様式!J143,―!$AF$14:$AG$15,2,FALSE),0)</f>
        <v>0</v>
      </c>
      <c r="K137">
        <f>IFERROR(VLOOKUP(通常分様式!K143,―!$AF$14:$AG$15,2,FALSE),0)</f>
        <v>0</v>
      </c>
      <c r="L137">
        <f>IFERROR(VLOOKUP(通常分様式!L143,―!$C$2:$D$2,2,FALSE),0)</f>
        <v>0</v>
      </c>
      <c r="M137">
        <f>IFERROR(VLOOKUP(通常分様式!M143,―!$E$2:$F$6,2,FALSE),0)</f>
        <v>0</v>
      </c>
      <c r="N137">
        <f>IFERROR(VLOOKUP(通常分様式!N143,―!$G$2:$H$2,2,FALSE),0)</f>
        <v>0</v>
      </c>
      <c r="O137">
        <f>IFERROR(VLOOKUP(通常分様式!O143,―!$AH$2:$AI$12,2,FALSE),0)</f>
        <v>0</v>
      </c>
      <c r="AA137">
        <f>IFERROR(VLOOKUP(通常分様式!AB143,―!$I$2:$J$3,2,FALSE),0)</f>
        <v>0</v>
      </c>
      <c r="AB137">
        <f>IFERROR(VLOOKUP(通常分様式!AC143,―!$K$2:$L$3,2,FALSE),0)</f>
        <v>0</v>
      </c>
      <c r="AC137">
        <f>IFERROR(VLOOKUP(通常分様式!AD143,―!$M$2:$N$3,2,FALSE),0)</f>
        <v>0</v>
      </c>
      <c r="AD137">
        <f>IFERROR(VLOOKUP(通常分様式!AE143,―!$O$2:$P$3,2,FALSE),0)</f>
        <v>0</v>
      </c>
      <c r="AE137">
        <v>1</v>
      </c>
      <c r="AF137">
        <f>IFERROR(VLOOKUP(通常分様式!AF143,―!$X$2:$Y$30,2,FALSE),0)</f>
        <v>0</v>
      </c>
      <c r="AG137">
        <f>IFERROR(VLOOKUP(通常分様式!AG143,―!$X$2:$Y$30,2,FALSE),0)</f>
        <v>0</v>
      </c>
      <c r="AL137">
        <f>IFERROR(VLOOKUP(通常分様式!AL143,―!$AA$2:$AB$11,2,FALSE),0)</f>
        <v>0</v>
      </c>
      <c r="AM137">
        <f t="shared" si="10"/>
        <v>0</v>
      </c>
      <c r="AN137" s="508">
        <f t="shared" si="11"/>
        <v>0</v>
      </c>
      <c r="AO137" s="508">
        <f t="shared" si="12"/>
        <v>0</v>
      </c>
      <c r="AP137" s="508">
        <f t="shared" si="13"/>
        <v>0</v>
      </c>
      <c r="AQ137" s="508">
        <f t="shared" si="14"/>
        <v>0</v>
      </c>
      <c r="AR137" s="510">
        <f t="shared" si="15"/>
        <v>0</v>
      </c>
      <c r="AS137" s="510">
        <f t="shared" si="16"/>
        <v>0</v>
      </c>
      <c r="AT137" s="508">
        <f t="shared" si="17"/>
        <v>0</v>
      </c>
      <c r="AU137" s="508" t="str">
        <f t="shared" si="18"/>
        <v>交付金の区分_○_×</v>
      </c>
      <c r="AV137" s="508" t="str">
        <f t="shared" si="19"/>
        <v>交付金の区分_×</v>
      </c>
      <c r="AW137" t="str">
        <f>IF(通常分様式!E143="","",IF(PRODUCT(D137:AL137)=0,"error",""))</f>
        <v/>
      </c>
      <c r="AX137">
        <f>IF(通常分様式!H143="妊娠出産子育て支援交付金",1,0)</f>
        <v>0</v>
      </c>
    </row>
    <row r="138" spans="1:50">
      <c r="A138">
        <v>144</v>
      </c>
      <c r="C138">
        <v>114</v>
      </c>
      <c r="D138">
        <f>IFERROR(VLOOKUP(通常分様式!D144,―!$AJ$2:$AK$2,2,FALSE),0)</f>
        <v>0</v>
      </c>
      <c r="E138">
        <f>IFERROR(VLOOKUP(通常分様式!E144,―!$A$2:$B$3,2,FALSE),0)</f>
        <v>0</v>
      </c>
      <c r="F138">
        <f>IFERROR(VLOOKUP(通常分様式!F144,―!$AD$2:$AE$3,2,FALSE),0)</f>
        <v>0</v>
      </c>
      <c r="G138">
        <f>IFERROR(VLOOKUP(通常分様式!G144,―!$AD$5:$AE$6,2,FALSE),0)</f>
        <v>0</v>
      </c>
      <c r="J138">
        <f>IFERROR(VLOOKUP(通常分様式!J144,―!$AF$14:$AG$15,2,FALSE),0)</f>
        <v>0</v>
      </c>
      <c r="K138">
        <f>IFERROR(VLOOKUP(通常分様式!K144,―!$AF$14:$AG$15,2,FALSE),0)</f>
        <v>0</v>
      </c>
      <c r="L138">
        <f>IFERROR(VLOOKUP(通常分様式!L144,―!$C$2:$D$2,2,FALSE),0)</f>
        <v>0</v>
      </c>
      <c r="M138">
        <f>IFERROR(VLOOKUP(通常分様式!M144,―!$E$2:$F$6,2,FALSE),0)</f>
        <v>0</v>
      </c>
      <c r="N138">
        <f>IFERROR(VLOOKUP(通常分様式!N144,―!$G$2:$H$2,2,FALSE),0)</f>
        <v>0</v>
      </c>
      <c r="O138">
        <f>IFERROR(VLOOKUP(通常分様式!O144,―!$AH$2:$AI$12,2,FALSE),0)</f>
        <v>0</v>
      </c>
      <c r="AA138">
        <f>IFERROR(VLOOKUP(通常分様式!AB144,―!$I$2:$J$3,2,FALSE),0)</f>
        <v>0</v>
      </c>
      <c r="AB138">
        <f>IFERROR(VLOOKUP(通常分様式!AC144,―!$K$2:$L$3,2,FALSE),0)</f>
        <v>0</v>
      </c>
      <c r="AC138">
        <f>IFERROR(VLOOKUP(通常分様式!AD144,―!$M$2:$N$3,2,FALSE),0)</f>
        <v>0</v>
      </c>
      <c r="AD138">
        <f>IFERROR(VLOOKUP(通常分様式!AE144,―!$O$2:$P$3,2,FALSE),0)</f>
        <v>0</v>
      </c>
      <c r="AE138">
        <v>1</v>
      </c>
      <c r="AF138">
        <f>IFERROR(VLOOKUP(通常分様式!AF144,―!$X$2:$Y$30,2,FALSE),0)</f>
        <v>0</v>
      </c>
      <c r="AG138">
        <f>IFERROR(VLOOKUP(通常分様式!AG144,―!$X$2:$Y$30,2,FALSE),0)</f>
        <v>0</v>
      </c>
      <c r="AL138">
        <f>IFERROR(VLOOKUP(通常分様式!AL144,―!$AA$2:$AB$11,2,FALSE),0)</f>
        <v>0</v>
      </c>
      <c r="AM138">
        <f t="shared" si="10"/>
        <v>0</v>
      </c>
      <c r="AN138" s="508">
        <f t="shared" si="11"/>
        <v>0</v>
      </c>
      <c r="AO138" s="508">
        <f t="shared" si="12"/>
        <v>0</v>
      </c>
      <c r="AP138" s="508">
        <f t="shared" si="13"/>
        <v>0</v>
      </c>
      <c r="AQ138" s="508">
        <f t="shared" si="14"/>
        <v>0</v>
      </c>
      <c r="AR138" s="510">
        <f t="shared" si="15"/>
        <v>0</v>
      </c>
      <c r="AS138" s="510">
        <f t="shared" si="16"/>
        <v>0</v>
      </c>
      <c r="AT138" s="508">
        <f t="shared" si="17"/>
        <v>0</v>
      </c>
      <c r="AU138" s="508" t="str">
        <f t="shared" si="18"/>
        <v>交付金の区分_○_×</v>
      </c>
      <c r="AV138" s="508" t="str">
        <f t="shared" si="19"/>
        <v>交付金の区分_×</v>
      </c>
      <c r="AW138" t="str">
        <f>IF(通常分様式!E144="","",IF(PRODUCT(D138:AL138)=0,"error",""))</f>
        <v/>
      </c>
      <c r="AX138">
        <f>IF(通常分様式!H144="妊娠出産子育て支援交付金",1,0)</f>
        <v>0</v>
      </c>
    </row>
    <row r="139" spans="1:50">
      <c r="A139">
        <v>145</v>
      </c>
      <c r="C139">
        <v>115</v>
      </c>
      <c r="D139">
        <f>IFERROR(VLOOKUP(通常分様式!D145,―!$AJ$2:$AK$2,2,FALSE),0)</f>
        <v>0</v>
      </c>
      <c r="E139">
        <f>IFERROR(VLOOKUP(通常分様式!E145,―!$A$2:$B$3,2,FALSE),0)</f>
        <v>0</v>
      </c>
      <c r="F139">
        <f>IFERROR(VLOOKUP(通常分様式!F145,―!$AD$2:$AE$3,2,FALSE),0)</f>
        <v>0</v>
      </c>
      <c r="G139">
        <f>IFERROR(VLOOKUP(通常分様式!G145,―!$AD$5:$AE$6,2,FALSE),0)</f>
        <v>0</v>
      </c>
      <c r="J139">
        <f>IFERROR(VLOOKUP(通常分様式!J145,―!$AF$14:$AG$15,2,FALSE),0)</f>
        <v>0</v>
      </c>
      <c r="K139">
        <f>IFERROR(VLOOKUP(通常分様式!K145,―!$AF$14:$AG$15,2,FALSE),0)</f>
        <v>0</v>
      </c>
      <c r="L139">
        <f>IFERROR(VLOOKUP(通常分様式!L145,―!$C$2:$D$2,2,FALSE),0)</f>
        <v>0</v>
      </c>
      <c r="M139">
        <f>IFERROR(VLOOKUP(通常分様式!M145,―!$E$2:$F$6,2,FALSE),0)</f>
        <v>0</v>
      </c>
      <c r="N139">
        <f>IFERROR(VLOOKUP(通常分様式!N145,―!$G$2:$H$2,2,FALSE),0)</f>
        <v>0</v>
      </c>
      <c r="O139">
        <f>IFERROR(VLOOKUP(通常分様式!O145,―!$AH$2:$AI$12,2,FALSE),0)</f>
        <v>0</v>
      </c>
      <c r="AA139">
        <f>IFERROR(VLOOKUP(通常分様式!AB145,―!$I$2:$J$3,2,FALSE),0)</f>
        <v>0</v>
      </c>
      <c r="AB139">
        <f>IFERROR(VLOOKUP(通常分様式!AC145,―!$K$2:$L$3,2,FALSE),0)</f>
        <v>0</v>
      </c>
      <c r="AC139">
        <f>IFERROR(VLOOKUP(通常分様式!AD145,―!$M$2:$N$3,2,FALSE),0)</f>
        <v>0</v>
      </c>
      <c r="AD139">
        <f>IFERROR(VLOOKUP(通常分様式!AE145,―!$O$2:$P$3,2,FALSE),0)</f>
        <v>0</v>
      </c>
      <c r="AE139">
        <v>1</v>
      </c>
      <c r="AF139">
        <f>IFERROR(VLOOKUP(通常分様式!AF145,―!$X$2:$Y$30,2,FALSE),0)</f>
        <v>0</v>
      </c>
      <c r="AG139">
        <f>IFERROR(VLOOKUP(通常分様式!AG145,―!$X$2:$Y$30,2,FALSE),0)</f>
        <v>0</v>
      </c>
      <c r="AL139">
        <f>IFERROR(VLOOKUP(通常分様式!AL145,―!$AA$2:$AB$11,2,FALSE),0)</f>
        <v>0</v>
      </c>
      <c r="AM139">
        <f t="shared" si="10"/>
        <v>0</v>
      </c>
      <c r="AN139" s="508">
        <f t="shared" si="11"/>
        <v>0</v>
      </c>
      <c r="AO139" s="508">
        <f t="shared" si="12"/>
        <v>0</v>
      </c>
      <c r="AP139" s="508">
        <f t="shared" si="13"/>
        <v>0</v>
      </c>
      <c r="AQ139" s="508">
        <f t="shared" si="14"/>
        <v>0</v>
      </c>
      <c r="AR139" s="510">
        <f t="shared" si="15"/>
        <v>0</v>
      </c>
      <c r="AS139" s="510">
        <f t="shared" si="16"/>
        <v>0</v>
      </c>
      <c r="AT139" s="508">
        <f t="shared" si="17"/>
        <v>0</v>
      </c>
      <c r="AU139" s="508" t="str">
        <f t="shared" si="18"/>
        <v>交付金の区分_○_×</v>
      </c>
      <c r="AV139" s="508" t="str">
        <f t="shared" si="19"/>
        <v>交付金の区分_×</v>
      </c>
      <c r="AW139" t="str">
        <f>IF(通常分様式!E145="","",IF(PRODUCT(D139:AL139)=0,"error",""))</f>
        <v/>
      </c>
      <c r="AX139">
        <f>IF(通常分様式!H145="妊娠出産子育て支援交付金",1,0)</f>
        <v>0</v>
      </c>
    </row>
    <row r="140" spans="1:50">
      <c r="A140">
        <v>146</v>
      </c>
      <c r="C140">
        <v>116</v>
      </c>
      <c r="D140">
        <f>IFERROR(VLOOKUP(通常分様式!D146,―!$AJ$2:$AK$2,2,FALSE),0)</f>
        <v>0</v>
      </c>
      <c r="E140">
        <f>IFERROR(VLOOKUP(通常分様式!E146,―!$A$2:$B$3,2,FALSE),0)</f>
        <v>0</v>
      </c>
      <c r="F140">
        <f>IFERROR(VLOOKUP(通常分様式!F146,―!$AD$2:$AE$3,2,FALSE),0)</f>
        <v>0</v>
      </c>
      <c r="G140">
        <f>IFERROR(VLOOKUP(通常分様式!G146,―!$AD$5:$AE$6,2,FALSE),0)</f>
        <v>0</v>
      </c>
      <c r="J140">
        <f>IFERROR(VLOOKUP(通常分様式!J146,―!$AF$14:$AG$15,2,FALSE),0)</f>
        <v>0</v>
      </c>
      <c r="K140">
        <f>IFERROR(VLOOKUP(通常分様式!K146,―!$AF$14:$AG$15,2,FALSE),0)</f>
        <v>0</v>
      </c>
      <c r="L140">
        <f>IFERROR(VLOOKUP(通常分様式!L146,―!$C$2:$D$2,2,FALSE),0)</f>
        <v>0</v>
      </c>
      <c r="M140">
        <f>IFERROR(VLOOKUP(通常分様式!M146,―!$E$2:$F$6,2,FALSE),0)</f>
        <v>0</v>
      </c>
      <c r="N140">
        <f>IFERROR(VLOOKUP(通常分様式!N146,―!$G$2:$H$2,2,FALSE),0)</f>
        <v>0</v>
      </c>
      <c r="O140">
        <f>IFERROR(VLOOKUP(通常分様式!O146,―!$AH$2:$AI$12,2,FALSE),0)</f>
        <v>0</v>
      </c>
      <c r="AA140">
        <f>IFERROR(VLOOKUP(通常分様式!AB146,―!$I$2:$J$3,2,FALSE),0)</f>
        <v>0</v>
      </c>
      <c r="AB140">
        <f>IFERROR(VLOOKUP(通常分様式!AC146,―!$K$2:$L$3,2,FALSE),0)</f>
        <v>0</v>
      </c>
      <c r="AC140">
        <f>IFERROR(VLOOKUP(通常分様式!AD146,―!$M$2:$N$3,2,FALSE),0)</f>
        <v>0</v>
      </c>
      <c r="AD140">
        <f>IFERROR(VLOOKUP(通常分様式!AE146,―!$O$2:$P$3,2,FALSE),0)</f>
        <v>0</v>
      </c>
      <c r="AE140">
        <v>1</v>
      </c>
      <c r="AF140">
        <f>IFERROR(VLOOKUP(通常分様式!AF146,―!$X$2:$Y$30,2,FALSE),0)</f>
        <v>0</v>
      </c>
      <c r="AG140">
        <f>IFERROR(VLOOKUP(通常分様式!AG146,―!$X$2:$Y$30,2,FALSE),0)</f>
        <v>0</v>
      </c>
      <c r="AL140">
        <f>IFERROR(VLOOKUP(通常分様式!AL146,―!$AA$2:$AB$11,2,FALSE),0)</f>
        <v>0</v>
      </c>
      <c r="AM140">
        <f t="shared" si="10"/>
        <v>0</v>
      </c>
      <c r="AN140" s="508">
        <f t="shared" si="11"/>
        <v>0</v>
      </c>
      <c r="AO140" s="508">
        <f t="shared" si="12"/>
        <v>0</v>
      </c>
      <c r="AP140" s="508">
        <f t="shared" si="13"/>
        <v>0</v>
      </c>
      <c r="AQ140" s="508">
        <f t="shared" si="14"/>
        <v>0</v>
      </c>
      <c r="AR140" s="510">
        <f t="shared" si="15"/>
        <v>0</v>
      </c>
      <c r="AS140" s="510">
        <f t="shared" si="16"/>
        <v>0</v>
      </c>
      <c r="AT140" s="508">
        <f t="shared" si="17"/>
        <v>0</v>
      </c>
      <c r="AU140" s="508" t="str">
        <f t="shared" si="18"/>
        <v>交付金の区分_○_×</v>
      </c>
      <c r="AV140" s="508" t="str">
        <f t="shared" si="19"/>
        <v>交付金の区分_×</v>
      </c>
      <c r="AW140" t="str">
        <f>IF(通常分様式!E146="","",IF(PRODUCT(D140:AL140)=0,"error",""))</f>
        <v/>
      </c>
      <c r="AX140">
        <f>IF(通常分様式!H146="妊娠出産子育て支援交付金",1,0)</f>
        <v>0</v>
      </c>
    </row>
    <row r="141" spans="1:50">
      <c r="A141">
        <v>147</v>
      </c>
      <c r="C141">
        <v>117</v>
      </c>
      <c r="D141">
        <f>IFERROR(VLOOKUP(通常分様式!D147,―!$AJ$2:$AK$2,2,FALSE),0)</f>
        <v>0</v>
      </c>
      <c r="E141">
        <f>IFERROR(VLOOKUP(通常分様式!E147,―!$A$2:$B$3,2,FALSE),0)</f>
        <v>0</v>
      </c>
      <c r="F141">
        <f>IFERROR(VLOOKUP(通常分様式!F147,―!$AD$2:$AE$3,2,FALSE),0)</f>
        <v>0</v>
      </c>
      <c r="G141">
        <f>IFERROR(VLOOKUP(通常分様式!G147,―!$AD$5:$AE$6,2,FALSE),0)</f>
        <v>0</v>
      </c>
      <c r="J141">
        <f>IFERROR(VLOOKUP(通常分様式!J147,―!$AF$14:$AG$15,2,FALSE),0)</f>
        <v>0</v>
      </c>
      <c r="K141">
        <f>IFERROR(VLOOKUP(通常分様式!K147,―!$AF$14:$AG$15,2,FALSE),0)</f>
        <v>0</v>
      </c>
      <c r="L141">
        <f>IFERROR(VLOOKUP(通常分様式!L147,―!$C$2:$D$2,2,FALSE),0)</f>
        <v>0</v>
      </c>
      <c r="M141">
        <f>IFERROR(VLOOKUP(通常分様式!M147,―!$E$2:$F$6,2,FALSE),0)</f>
        <v>0</v>
      </c>
      <c r="N141">
        <f>IFERROR(VLOOKUP(通常分様式!N147,―!$G$2:$H$2,2,FALSE),0)</f>
        <v>0</v>
      </c>
      <c r="O141">
        <f>IFERROR(VLOOKUP(通常分様式!O147,―!$AH$2:$AI$12,2,FALSE),0)</f>
        <v>0</v>
      </c>
      <c r="AA141">
        <f>IFERROR(VLOOKUP(通常分様式!AB147,―!$I$2:$J$3,2,FALSE),0)</f>
        <v>0</v>
      </c>
      <c r="AB141">
        <f>IFERROR(VLOOKUP(通常分様式!AC147,―!$K$2:$L$3,2,FALSE),0)</f>
        <v>0</v>
      </c>
      <c r="AC141">
        <f>IFERROR(VLOOKUP(通常分様式!AD147,―!$M$2:$N$3,2,FALSE),0)</f>
        <v>0</v>
      </c>
      <c r="AD141">
        <f>IFERROR(VLOOKUP(通常分様式!AE147,―!$O$2:$P$3,2,FALSE),0)</f>
        <v>0</v>
      </c>
      <c r="AE141">
        <v>1</v>
      </c>
      <c r="AF141">
        <f>IFERROR(VLOOKUP(通常分様式!AF147,―!$X$2:$Y$30,2,FALSE),0)</f>
        <v>0</v>
      </c>
      <c r="AG141">
        <f>IFERROR(VLOOKUP(通常分様式!AG147,―!$X$2:$Y$30,2,FALSE),0)</f>
        <v>0</v>
      </c>
      <c r="AL141">
        <f>IFERROR(VLOOKUP(通常分様式!AL147,―!$AA$2:$AB$11,2,FALSE),0)</f>
        <v>0</v>
      </c>
      <c r="AM141">
        <f t="shared" si="10"/>
        <v>0</v>
      </c>
      <c r="AN141" s="508">
        <f t="shared" si="11"/>
        <v>0</v>
      </c>
      <c r="AO141" s="508">
        <f t="shared" si="12"/>
        <v>0</v>
      </c>
      <c r="AP141" s="508">
        <f t="shared" si="13"/>
        <v>0</v>
      </c>
      <c r="AQ141" s="508">
        <f t="shared" si="14"/>
        <v>0</v>
      </c>
      <c r="AR141" s="510">
        <f t="shared" si="15"/>
        <v>0</v>
      </c>
      <c r="AS141" s="510">
        <f t="shared" si="16"/>
        <v>0</v>
      </c>
      <c r="AT141" s="508">
        <f t="shared" si="17"/>
        <v>0</v>
      </c>
      <c r="AU141" s="508" t="str">
        <f t="shared" si="18"/>
        <v>交付金の区分_○_×</v>
      </c>
      <c r="AV141" s="508" t="str">
        <f t="shared" si="19"/>
        <v>交付金の区分_×</v>
      </c>
      <c r="AW141" t="str">
        <f>IF(通常分様式!E147="","",IF(PRODUCT(D141:AL141)=0,"error",""))</f>
        <v/>
      </c>
      <c r="AX141">
        <f>IF(通常分様式!H147="妊娠出産子育て支援交付金",1,0)</f>
        <v>0</v>
      </c>
    </row>
    <row r="142" spans="1:50">
      <c r="A142">
        <v>148</v>
      </c>
      <c r="C142">
        <v>118</v>
      </c>
      <c r="D142">
        <f>IFERROR(VLOOKUP(通常分様式!D148,―!$AJ$2:$AK$2,2,FALSE),0)</f>
        <v>0</v>
      </c>
      <c r="E142">
        <f>IFERROR(VLOOKUP(通常分様式!E148,―!$A$2:$B$3,2,FALSE),0)</f>
        <v>0</v>
      </c>
      <c r="F142">
        <f>IFERROR(VLOOKUP(通常分様式!F148,―!$AD$2:$AE$3,2,FALSE),0)</f>
        <v>0</v>
      </c>
      <c r="G142">
        <f>IFERROR(VLOOKUP(通常分様式!G148,―!$AD$5:$AE$6,2,FALSE),0)</f>
        <v>0</v>
      </c>
      <c r="J142">
        <f>IFERROR(VLOOKUP(通常分様式!J148,―!$AF$14:$AG$15,2,FALSE),0)</f>
        <v>0</v>
      </c>
      <c r="K142">
        <f>IFERROR(VLOOKUP(通常分様式!K148,―!$AF$14:$AG$15,2,FALSE),0)</f>
        <v>0</v>
      </c>
      <c r="L142">
        <f>IFERROR(VLOOKUP(通常分様式!L148,―!$C$2:$D$2,2,FALSE),0)</f>
        <v>0</v>
      </c>
      <c r="M142">
        <f>IFERROR(VLOOKUP(通常分様式!M148,―!$E$2:$F$6,2,FALSE),0)</f>
        <v>0</v>
      </c>
      <c r="N142">
        <f>IFERROR(VLOOKUP(通常分様式!N148,―!$G$2:$H$2,2,FALSE),0)</f>
        <v>0</v>
      </c>
      <c r="O142">
        <f>IFERROR(VLOOKUP(通常分様式!O148,―!$AH$2:$AI$12,2,FALSE),0)</f>
        <v>0</v>
      </c>
      <c r="AA142">
        <f>IFERROR(VLOOKUP(通常分様式!AB148,―!$I$2:$J$3,2,FALSE),0)</f>
        <v>0</v>
      </c>
      <c r="AB142">
        <f>IFERROR(VLOOKUP(通常分様式!AC148,―!$K$2:$L$3,2,FALSE),0)</f>
        <v>0</v>
      </c>
      <c r="AC142">
        <f>IFERROR(VLOOKUP(通常分様式!AD148,―!$M$2:$N$3,2,FALSE),0)</f>
        <v>0</v>
      </c>
      <c r="AD142">
        <f>IFERROR(VLOOKUP(通常分様式!AE148,―!$O$2:$P$3,2,FALSE),0)</f>
        <v>0</v>
      </c>
      <c r="AE142">
        <v>1</v>
      </c>
      <c r="AF142">
        <f>IFERROR(VLOOKUP(通常分様式!AF148,―!$X$2:$Y$30,2,FALSE),0)</f>
        <v>0</v>
      </c>
      <c r="AG142">
        <f>IFERROR(VLOOKUP(通常分様式!AG148,―!$X$2:$Y$30,2,FALSE),0)</f>
        <v>0</v>
      </c>
      <c r="AL142">
        <f>IFERROR(VLOOKUP(通常分様式!AL148,―!$AA$2:$AB$11,2,FALSE),0)</f>
        <v>0</v>
      </c>
      <c r="AM142">
        <f t="shared" si="10"/>
        <v>0</v>
      </c>
      <c r="AN142" s="508">
        <f t="shared" si="11"/>
        <v>0</v>
      </c>
      <c r="AO142" s="508">
        <f t="shared" si="12"/>
        <v>0</v>
      </c>
      <c r="AP142" s="508">
        <f t="shared" si="13"/>
        <v>0</v>
      </c>
      <c r="AQ142" s="508">
        <f t="shared" si="14"/>
        <v>0</v>
      </c>
      <c r="AR142" s="510">
        <f t="shared" si="15"/>
        <v>0</v>
      </c>
      <c r="AS142" s="510">
        <f t="shared" si="16"/>
        <v>0</v>
      </c>
      <c r="AT142" s="508">
        <f t="shared" si="17"/>
        <v>0</v>
      </c>
      <c r="AU142" s="508" t="str">
        <f t="shared" si="18"/>
        <v>交付金の区分_○_×</v>
      </c>
      <c r="AV142" s="508" t="str">
        <f t="shared" si="19"/>
        <v>交付金の区分_×</v>
      </c>
      <c r="AW142" t="str">
        <f>IF(通常分様式!E148="","",IF(PRODUCT(D142:AL142)=0,"error",""))</f>
        <v/>
      </c>
      <c r="AX142">
        <f>IF(通常分様式!H148="妊娠出産子育て支援交付金",1,0)</f>
        <v>0</v>
      </c>
    </row>
    <row r="143" spans="1:50">
      <c r="A143">
        <v>149</v>
      </c>
      <c r="C143">
        <v>119</v>
      </c>
      <c r="D143">
        <f>IFERROR(VLOOKUP(通常分様式!D149,―!$AJ$2:$AK$2,2,FALSE),0)</f>
        <v>0</v>
      </c>
      <c r="E143">
        <f>IFERROR(VLOOKUP(通常分様式!E149,―!$A$2:$B$3,2,FALSE),0)</f>
        <v>0</v>
      </c>
      <c r="F143">
        <f>IFERROR(VLOOKUP(通常分様式!F149,―!$AD$2:$AE$3,2,FALSE),0)</f>
        <v>0</v>
      </c>
      <c r="G143">
        <f>IFERROR(VLOOKUP(通常分様式!G149,―!$AD$5:$AE$6,2,FALSE),0)</f>
        <v>0</v>
      </c>
      <c r="J143">
        <f>IFERROR(VLOOKUP(通常分様式!J149,―!$AF$14:$AG$15,2,FALSE),0)</f>
        <v>0</v>
      </c>
      <c r="K143">
        <f>IFERROR(VLOOKUP(通常分様式!K149,―!$AF$14:$AG$15,2,FALSE),0)</f>
        <v>0</v>
      </c>
      <c r="L143">
        <f>IFERROR(VLOOKUP(通常分様式!L149,―!$C$2:$D$2,2,FALSE),0)</f>
        <v>0</v>
      </c>
      <c r="M143">
        <f>IFERROR(VLOOKUP(通常分様式!M149,―!$E$2:$F$6,2,FALSE),0)</f>
        <v>0</v>
      </c>
      <c r="N143">
        <f>IFERROR(VLOOKUP(通常分様式!N149,―!$G$2:$H$2,2,FALSE),0)</f>
        <v>0</v>
      </c>
      <c r="O143">
        <f>IFERROR(VLOOKUP(通常分様式!O149,―!$AH$2:$AI$12,2,FALSE),0)</f>
        <v>0</v>
      </c>
      <c r="AA143">
        <f>IFERROR(VLOOKUP(通常分様式!AB149,―!$I$2:$J$3,2,FALSE),0)</f>
        <v>0</v>
      </c>
      <c r="AB143">
        <f>IFERROR(VLOOKUP(通常分様式!AC149,―!$K$2:$L$3,2,FALSE),0)</f>
        <v>0</v>
      </c>
      <c r="AC143">
        <f>IFERROR(VLOOKUP(通常分様式!AD149,―!$M$2:$N$3,2,FALSE),0)</f>
        <v>0</v>
      </c>
      <c r="AD143">
        <f>IFERROR(VLOOKUP(通常分様式!AE149,―!$O$2:$P$3,2,FALSE),0)</f>
        <v>0</v>
      </c>
      <c r="AE143">
        <v>1</v>
      </c>
      <c r="AF143">
        <f>IFERROR(VLOOKUP(通常分様式!AF149,―!$X$2:$Y$30,2,FALSE),0)</f>
        <v>0</v>
      </c>
      <c r="AG143">
        <f>IFERROR(VLOOKUP(通常分様式!AG149,―!$X$2:$Y$30,2,FALSE),0)</f>
        <v>0</v>
      </c>
      <c r="AL143">
        <f>IFERROR(VLOOKUP(通常分様式!AL149,―!$AA$2:$AB$11,2,FALSE),0)</f>
        <v>0</v>
      </c>
      <c r="AM143">
        <f t="shared" si="10"/>
        <v>0</v>
      </c>
      <c r="AN143" s="508">
        <f t="shared" si="11"/>
        <v>0</v>
      </c>
      <c r="AO143" s="508">
        <f t="shared" si="12"/>
        <v>0</v>
      </c>
      <c r="AP143" s="508">
        <f t="shared" si="13"/>
        <v>0</v>
      </c>
      <c r="AQ143" s="508">
        <f t="shared" si="14"/>
        <v>0</v>
      </c>
      <c r="AR143" s="510">
        <f t="shared" si="15"/>
        <v>0</v>
      </c>
      <c r="AS143" s="510">
        <f t="shared" si="16"/>
        <v>0</v>
      </c>
      <c r="AT143" s="508">
        <f t="shared" si="17"/>
        <v>0</v>
      </c>
      <c r="AU143" s="508" t="str">
        <f t="shared" si="18"/>
        <v>交付金の区分_○_×</v>
      </c>
      <c r="AV143" s="508" t="str">
        <f t="shared" si="19"/>
        <v>交付金の区分_×</v>
      </c>
      <c r="AW143" t="str">
        <f>IF(通常分様式!E149="","",IF(PRODUCT(D143:AL143)=0,"error",""))</f>
        <v/>
      </c>
      <c r="AX143">
        <f>IF(通常分様式!H149="妊娠出産子育て支援交付金",1,0)</f>
        <v>0</v>
      </c>
    </row>
    <row r="144" spans="1:50">
      <c r="A144">
        <v>150</v>
      </c>
      <c r="C144">
        <v>120</v>
      </c>
      <c r="D144">
        <f>IFERROR(VLOOKUP(通常分様式!D150,―!$AJ$2:$AK$2,2,FALSE),0)</f>
        <v>0</v>
      </c>
      <c r="E144">
        <f>IFERROR(VLOOKUP(通常分様式!E150,―!$A$2:$B$3,2,FALSE),0)</f>
        <v>0</v>
      </c>
      <c r="F144">
        <f>IFERROR(VLOOKUP(通常分様式!F150,―!$AD$2:$AE$3,2,FALSE),0)</f>
        <v>0</v>
      </c>
      <c r="G144">
        <f>IFERROR(VLOOKUP(通常分様式!G150,―!$AD$5:$AE$6,2,FALSE),0)</f>
        <v>0</v>
      </c>
      <c r="J144">
        <f>IFERROR(VLOOKUP(通常分様式!J150,―!$AF$14:$AG$15,2,FALSE),0)</f>
        <v>0</v>
      </c>
      <c r="K144">
        <f>IFERROR(VLOOKUP(通常分様式!K150,―!$AF$14:$AG$15,2,FALSE),0)</f>
        <v>0</v>
      </c>
      <c r="L144">
        <f>IFERROR(VLOOKUP(通常分様式!L150,―!$C$2:$D$2,2,FALSE),0)</f>
        <v>0</v>
      </c>
      <c r="M144">
        <f>IFERROR(VLOOKUP(通常分様式!M150,―!$E$2:$F$6,2,FALSE),0)</f>
        <v>0</v>
      </c>
      <c r="N144">
        <f>IFERROR(VLOOKUP(通常分様式!N150,―!$G$2:$H$2,2,FALSE),0)</f>
        <v>0</v>
      </c>
      <c r="O144">
        <f>IFERROR(VLOOKUP(通常分様式!O150,―!$AH$2:$AI$12,2,FALSE),0)</f>
        <v>0</v>
      </c>
      <c r="AA144">
        <f>IFERROR(VLOOKUP(通常分様式!AB150,―!$I$2:$J$3,2,FALSE),0)</f>
        <v>0</v>
      </c>
      <c r="AB144">
        <f>IFERROR(VLOOKUP(通常分様式!AC150,―!$K$2:$L$3,2,FALSE),0)</f>
        <v>0</v>
      </c>
      <c r="AC144">
        <f>IFERROR(VLOOKUP(通常分様式!AD150,―!$M$2:$N$3,2,FALSE),0)</f>
        <v>0</v>
      </c>
      <c r="AD144">
        <f>IFERROR(VLOOKUP(通常分様式!AE150,―!$O$2:$P$3,2,FALSE),0)</f>
        <v>0</v>
      </c>
      <c r="AE144">
        <v>1</v>
      </c>
      <c r="AF144">
        <f>IFERROR(VLOOKUP(通常分様式!AF150,―!$X$2:$Y$30,2,FALSE),0)</f>
        <v>0</v>
      </c>
      <c r="AG144">
        <f>IFERROR(VLOOKUP(通常分様式!AG150,―!$X$2:$Y$30,2,FALSE),0)</f>
        <v>0</v>
      </c>
      <c r="AL144">
        <f>IFERROR(VLOOKUP(通常分様式!AL150,―!$AA$2:$AB$11,2,FALSE),0)</f>
        <v>0</v>
      </c>
      <c r="AM144">
        <f t="shared" si="10"/>
        <v>0</v>
      </c>
      <c r="AN144" s="508">
        <f t="shared" si="11"/>
        <v>0</v>
      </c>
      <c r="AO144" s="508">
        <f t="shared" si="12"/>
        <v>0</v>
      </c>
      <c r="AP144" s="508">
        <f t="shared" si="13"/>
        <v>0</v>
      </c>
      <c r="AQ144" s="508">
        <f t="shared" si="14"/>
        <v>0</v>
      </c>
      <c r="AR144" s="510">
        <f t="shared" si="15"/>
        <v>0</v>
      </c>
      <c r="AS144" s="510">
        <f t="shared" si="16"/>
        <v>0</v>
      </c>
      <c r="AT144" s="508">
        <f t="shared" si="17"/>
        <v>0</v>
      </c>
      <c r="AU144" s="508" t="str">
        <f t="shared" si="18"/>
        <v>交付金の区分_○_×</v>
      </c>
      <c r="AV144" s="508" t="str">
        <f t="shared" si="19"/>
        <v>交付金の区分_×</v>
      </c>
      <c r="AW144" t="str">
        <f>IF(通常分様式!E150="","",IF(PRODUCT(D144:AL144)=0,"error",""))</f>
        <v/>
      </c>
      <c r="AX144">
        <f>IF(通常分様式!H150="妊娠出産子育て支援交付金",1,0)</f>
        <v>0</v>
      </c>
    </row>
    <row r="145" spans="1:50">
      <c r="A145">
        <v>151</v>
      </c>
      <c r="C145">
        <v>121</v>
      </c>
      <c r="D145">
        <f>IFERROR(VLOOKUP(通常分様式!D151,―!$AJ$2:$AK$2,2,FALSE),0)</f>
        <v>0</v>
      </c>
      <c r="E145">
        <f>IFERROR(VLOOKUP(通常分様式!E151,―!$A$2:$B$3,2,FALSE),0)</f>
        <v>0</v>
      </c>
      <c r="F145">
        <f>IFERROR(VLOOKUP(通常分様式!F151,―!$AD$2:$AE$3,2,FALSE),0)</f>
        <v>0</v>
      </c>
      <c r="G145">
        <f>IFERROR(VLOOKUP(通常分様式!G151,―!$AD$5:$AE$6,2,FALSE),0)</f>
        <v>0</v>
      </c>
      <c r="J145">
        <f>IFERROR(VLOOKUP(通常分様式!J151,―!$AF$14:$AG$15,2,FALSE),0)</f>
        <v>0</v>
      </c>
      <c r="K145">
        <f>IFERROR(VLOOKUP(通常分様式!K151,―!$AF$14:$AG$15,2,FALSE),0)</f>
        <v>0</v>
      </c>
      <c r="L145">
        <f>IFERROR(VLOOKUP(通常分様式!L151,―!$C$2:$D$2,2,FALSE),0)</f>
        <v>0</v>
      </c>
      <c r="M145">
        <f>IFERROR(VLOOKUP(通常分様式!M151,―!$E$2:$F$6,2,FALSE),0)</f>
        <v>0</v>
      </c>
      <c r="N145">
        <f>IFERROR(VLOOKUP(通常分様式!N151,―!$G$2:$H$2,2,FALSE),0)</f>
        <v>0</v>
      </c>
      <c r="O145">
        <f>IFERROR(VLOOKUP(通常分様式!O151,―!$AH$2:$AI$12,2,FALSE),0)</f>
        <v>0</v>
      </c>
      <c r="AA145">
        <f>IFERROR(VLOOKUP(通常分様式!AB151,―!$I$2:$J$3,2,FALSE),0)</f>
        <v>0</v>
      </c>
      <c r="AB145">
        <f>IFERROR(VLOOKUP(通常分様式!AC151,―!$K$2:$L$3,2,FALSE),0)</f>
        <v>0</v>
      </c>
      <c r="AC145">
        <f>IFERROR(VLOOKUP(通常分様式!AD151,―!$M$2:$N$3,2,FALSE),0)</f>
        <v>0</v>
      </c>
      <c r="AD145">
        <f>IFERROR(VLOOKUP(通常分様式!AE151,―!$O$2:$P$3,2,FALSE),0)</f>
        <v>0</v>
      </c>
      <c r="AE145">
        <v>1</v>
      </c>
      <c r="AF145">
        <f>IFERROR(VLOOKUP(通常分様式!AF151,―!$X$2:$Y$30,2,FALSE),0)</f>
        <v>0</v>
      </c>
      <c r="AG145">
        <f>IFERROR(VLOOKUP(通常分様式!AG151,―!$X$2:$Y$30,2,FALSE),0)</f>
        <v>0</v>
      </c>
      <c r="AL145">
        <f>IFERROR(VLOOKUP(通常分様式!AL151,―!$AA$2:$AB$11,2,FALSE),0)</f>
        <v>0</v>
      </c>
      <c r="AM145">
        <f t="shared" si="10"/>
        <v>0</v>
      </c>
      <c r="AN145" s="508">
        <f t="shared" si="11"/>
        <v>0</v>
      </c>
      <c r="AO145" s="508">
        <f t="shared" si="12"/>
        <v>0</v>
      </c>
      <c r="AP145" s="508">
        <f t="shared" si="13"/>
        <v>0</v>
      </c>
      <c r="AQ145" s="508">
        <f t="shared" si="14"/>
        <v>0</v>
      </c>
      <c r="AR145" s="510">
        <f t="shared" si="15"/>
        <v>0</v>
      </c>
      <c r="AS145" s="510">
        <f t="shared" si="16"/>
        <v>0</v>
      </c>
      <c r="AT145" s="508">
        <f t="shared" si="17"/>
        <v>0</v>
      </c>
      <c r="AU145" s="508" t="str">
        <f t="shared" si="18"/>
        <v>交付金の区分_○_×</v>
      </c>
      <c r="AV145" s="508" t="str">
        <f t="shared" si="19"/>
        <v>交付金の区分_×</v>
      </c>
      <c r="AW145" t="str">
        <f>IF(通常分様式!E151="","",IF(PRODUCT(D145:AL145)=0,"error",""))</f>
        <v/>
      </c>
      <c r="AX145">
        <f>IF(通常分様式!H151="妊娠出産子育て支援交付金",1,0)</f>
        <v>0</v>
      </c>
    </row>
    <row r="146" spans="1:50">
      <c r="A146">
        <v>152</v>
      </c>
      <c r="C146">
        <v>122</v>
      </c>
      <c r="D146">
        <f>IFERROR(VLOOKUP(通常分様式!D152,―!$AJ$2:$AK$2,2,FALSE),0)</f>
        <v>0</v>
      </c>
      <c r="E146">
        <f>IFERROR(VLOOKUP(通常分様式!E152,―!$A$2:$B$3,2,FALSE),0)</f>
        <v>0</v>
      </c>
      <c r="F146">
        <f>IFERROR(VLOOKUP(通常分様式!F152,―!$AD$2:$AE$3,2,FALSE),0)</f>
        <v>0</v>
      </c>
      <c r="G146">
        <f>IFERROR(VLOOKUP(通常分様式!G152,―!$AD$5:$AE$6,2,FALSE),0)</f>
        <v>0</v>
      </c>
      <c r="J146">
        <f>IFERROR(VLOOKUP(通常分様式!J152,―!$AF$14:$AG$15,2,FALSE),0)</f>
        <v>0</v>
      </c>
      <c r="K146">
        <f>IFERROR(VLOOKUP(通常分様式!K152,―!$AF$14:$AG$15,2,FALSE),0)</f>
        <v>0</v>
      </c>
      <c r="L146">
        <f>IFERROR(VLOOKUP(通常分様式!L152,―!$C$2:$D$2,2,FALSE),0)</f>
        <v>0</v>
      </c>
      <c r="M146">
        <f>IFERROR(VLOOKUP(通常分様式!M152,―!$E$2:$F$6,2,FALSE),0)</f>
        <v>0</v>
      </c>
      <c r="N146">
        <f>IFERROR(VLOOKUP(通常分様式!N152,―!$G$2:$H$2,2,FALSE),0)</f>
        <v>0</v>
      </c>
      <c r="O146">
        <f>IFERROR(VLOOKUP(通常分様式!O152,―!$AH$2:$AI$12,2,FALSE),0)</f>
        <v>0</v>
      </c>
      <c r="AA146">
        <f>IFERROR(VLOOKUP(通常分様式!AB152,―!$I$2:$J$3,2,FALSE),0)</f>
        <v>0</v>
      </c>
      <c r="AB146">
        <f>IFERROR(VLOOKUP(通常分様式!AC152,―!$K$2:$L$3,2,FALSE),0)</f>
        <v>0</v>
      </c>
      <c r="AC146">
        <f>IFERROR(VLOOKUP(通常分様式!AD152,―!$M$2:$N$3,2,FALSE),0)</f>
        <v>0</v>
      </c>
      <c r="AD146">
        <f>IFERROR(VLOOKUP(通常分様式!AE152,―!$O$2:$P$3,2,FALSE),0)</f>
        <v>0</v>
      </c>
      <c r="AE146">
        <v>1</v>
      </c>
      <c r="AF146">
        <f>IFERROR(VLOOKUP(通常分様式!AF152,―!$X$2:$Y$30,2,FALSE),0)</f>
        <v>0</v>
      </c>
      <c r="AG146">
        <f>IFERROR(VLOOKUP(通常分様式!AG152,―!$X$2:$Y$30,2,FALSE),0)</f>
        <v>0</v>
      </c>
      <c r="AL146">
        <f>IFERROR(VLOOKUP(通常分様式!AL152,―!$AA$2:$AB$11,2,FALSE),0)</f>
        <v>0</v>
      </c>
      <c r="AM146">
        <f t="shared" si="10"/>
        <v>0</v>
      </c>
      <c r="AN146" s="508">
        <f t="shared" si="11"/>
        <v>0</v>
      </c>
      <c r="AO146" s="508">
        <f t="shared" si="12"/>
        <v>0</v>
      </c>
      <c r="AP146" s="508">
        <f t="shared" si="13"/>
        <v>0</v>
      </c>
      <c r="AQ146" s="508">
        <f t="shared" si="14"/>
        <v>0</v>
      </c>
      <c r="AR146" s="510">
        <f t="shared" si="15"/>
        <v>0</v>
      </c>
      <c r="AS146" s="510">
        <f t="shared" si="16"/>
        <v>0</v>
      </c>
      <c r="AT146" s="508">
        <f t="shared" si="17"/>
        <v>0</v>
      </c>
      <c r="AU146" s="508" t="str">
        <f t="shared" si="18"/>
        <v>交付金の区分_○_×</v>
      </c>
      <c r="AV146" s="508" t="str">
        <f t="shared" si="19"/>
        <v>交付金の区分_×</v>
      </c>
      <c r="AW146" t="str">
        <f>IF(通常分様式!E152="","",IF(PRODUCT(D146:AL146)=0,"error",""))</f>
        <v/>
      </c>
      <c r="AX146">
        <f>IF(通常分様式!H152="妊娠出産子育て支援交付金",1,0)</f>
        <v>0</v>
      </c>
    </row>
    <row r="147" spans="1:50">
      <c r="A147">
        <v>153</v>
      </c>
      <c r="C147">
        <v>123</v>
      </c>
      <c r="D147">
        <f>IFERROR(VLOOKUP(通常分様式!D153,―!$AJ$2:$AK$2,2,FALSE),0)</f>
        <v>0</v>
      </c>
      <c r="E147">
        <f>IFERROR(VLOOKUP(通常分様式!E153,―!$A$2:$B$3,2,FALSE),0)</f>
        <v>0</v>
      </c>
      <c r="F147">
        <f>IFERROR(VLOOKUP(通常分様式!F153,―!$AD$2:$AE$3,2,FALSE),0)</f>
        <v>0</v>
      </c>
      <c r="G147">
        <f>IFERROR(VLOOKUP(通常分様式!G153,―!$AD$5:$AE$6,2,FALSE),0)</f>
        <v>0</v>
      </c>
      <c r="J147">
        <f>IFERROR(VLOOKUP(通常分様式!J153,―!$AF$14:$AG$15,2,FALSE),0)</f>
        <v>0</v>
      </c>
      <c r="K147">
        <f>IFERROR(VLOOKUP(通常分様式!K153,―!$AF$14:$AG$15,2,FALSE),0)</f>
        <v>0</v>
      </c>
      <c r="L147">
        <f>IFERROR(VLOOKUP(通常分様式!L153,―!$C$2:$D$2,2,FALSE),0)</f>
        <v>0</v>
      </c>
      <c r="M147">
        <f>IFERROR(VLOOKUP(通常分様式!M153,―!$E$2:$F$6,2,FALSE),0)</f>
        <v>0</v>
      </c>
      <c r="N147">
        <f>IFERROR(VLOOKUP(通常分様式!N153,―!$G$2:$H$2,2,FALSE),0)</f>
        <v>0</v>
      </c>
      <c r="O147">
        <f>IFERROR(VLOOKUP(通常分様式!O153,―!$AH$2:$AI$12,2,FALSE),0)</f>
        <v>0</v>
      </c>
      <c r="AA147">
        <f>IFERROR(VLOOKUP(通常分様式!AB153,―!$I$2:$J$3,2,FALSE),0)</f>
        <v>0</v>
      </c>
      <c r="AB147">
        <f>IFERROR(VLOOKUP(通常分様式!AC153,―!$K$2:$L$3,2,FALSE),0)</f>
        <v>0</v>
      </c>
      <c r="AC147">
        <f>IFERROR(VLOOKUP(通常分様式!AD153,―!$M$2:$N$3,2,FALSE),0)</f>
        <v>0</v>
      </c>
      <c r="AD147">
        <f>IFERROR(VLOOKUP(通常分様式!AE153,―!$O$2:$P$3,2,FALSE),0)</f>
        <v>0</v>
      </c>
      <c r="AE147">
        <v>1</v>
      </c>
      <c r="AF147">
        <f>IFERROR(VLOOKUP(通常分様式!AF153,―!$X$2:$Y$30,2,FALSE),0)</f>
        <v>0</v>
      </c>
      <c r="AG147">
        <f>IFERROR(VLOOKUP(通常分様式!AG153,―!$X$2:$Y$30,2,FALSE),0)</f>
        <v>0</v>
      </c>
      <c r="AL147">
        <f>IFERROR(VLOOKUP(通常分様式!AL153,―!$AA$2:$AB$11,2,FALSE),0)</f>
        <v>0</v>
      </c>
      <c r="AM147">
        <f t="shared" si="10"/>
        <v>0</v>
      </c>
      <c r="AN147" s="508">
        <f t="shared" si="11"/>
        <v>0</v>
      </c>
      <c r="AO147" s="508">
        <f t="shared" si="12"/>
        <v>0</v>
      </c>
      <c r="AP147" s="508">
        <f t="shared" si="13"/>
        <v>0</v>
      </c>
      <c r="AQ147" s="508">
        <f t="shared" si="14"/>
        <v>0</v>
      </c>
      <c r="AR147" s="510">
        <f t="shared" si="15"/>
        <v>0</v>
      </c>
      <c r="AS147" s="510">
        <f t="shared" si="16"/>
        <v>0</v>
      </c>
      <c r="AT147" s="508">
        <f t="shared" si="17"/>
        <v>0</v>
      </c>
      <c r="AU147" s="508" t="str">
        <f t="shared" si="18"/>
        <v>交付金の区分_○_×</v>
      </c>
      <c r="AV147" s="508" t="str">
        <f t="shared" si="19"/>
        <v>交付金の区分_×</v>
      </c>
      <c r="AW147" t="str">
        <f>IF(通常分様式!E153="","",IF(PRODUCT(D147:AL147)=0,"error",""))</f>
        <v/>
      </c>
      <c r="AX147">
        <f>IF(通常分様式!H153="妊娠出産子育て支援交付金",1,0)</f>
        <v>0</v>
      </c>
    </row>
    <row r="148" spans="1:50">
      <c r="A148">
        <v>154</v>
      </c>
      <c r="C148">
        <v>124</v>
      </c>
      <c r="D148">
        <f>IFERROR(VLOOKUP(通常分様式!D154,―!$AJ$2:$AK$2,2,FALSE),0)</f>
        <v>0</v>
      </c>
      <c r="E148">
        <f>IFERROR(VLOOKUP(通常分様式!E154,―!$A$2:$B$3,2,FALSE),0)</f>
        <v>0</v>
      </c>
      <c r="F148">
        <f>IFERROR(VLOOKUP(通常分様式!F154,―!$AD$2:$AE$3,2,FALSE),0)</f>
        <v>0</v>
      </c>
      <c r="G148">
        <f>IFERROR(VLOOKUP(通常分様式!G154,―!$AD$5:$AE$6,2,FALSE),0)</f>
        <v>0</v>
      </c>
      <c r="J148">
        <f>IFERROR(VLOOKUP(通常分様式!J154,―!$AF$14:$AG$15,2,FALSE),0)</f>
        <v>0</v>
      </c>
      <c r="K148">
        <f>IFERROR(VLOOKUP(通常分様式!K154,―!$AF$14:$AG$15,2,FALSE),0)</f>
        <v>0</v>
      </c>
      <c r="L148">
        <f>IFERROR(VLOOKUP(通常分様式!L154,―!$C$2:$D$2,2,FALSE),0)</f>
        <v>0</v>
      </c>
      <c r="M148">
        <f>IFERROR(VLOOKUP(通常分様式!M154,―!$E$2:$F$6,2,FALSE),0)</f>
        <v>0</v>
      </c>
      <c r="N148">
        <f>IFERROR(VLOOKUP(通常分様式!N154,―!$G$2:$H$2,2,FALSE),0)</f>
        <v>0</v>
      </c>
      <c r="O148">
        <f>IFERROR(VLOOKUP(通常分様式!O154,―!$AH$2:$AI$12,2,FALSE),0)</f>
        <v>0</v>
      </c>
      <c r="AA148">
        <f>IFERROR(VLOOKUP(通常分様式!AB154,―!$I$2:$J$3,2,FALSE),0)</f>
        <v>0</v>
      </c>
      <c r="AB148">
        <f>IFERROR(VLOOKUP(通常分様式!AC154,―!$K$2:$L$3,2,FALSE),0)</f>
        <v>0</v>
      </c>
      <c r="AC148">
        <f>IFERROR(VLOOKUP(通常分様式!AD154,―!$M$2:$N$3,2,FALSE),0)</f>
        <v>0</v>
      </c>
      <c r="AD148">
        <f>IFERROR(VLOOKUP(通常分様式!AE154,―!$O$2:$P$3,2,FALSE),0)</f>
        <v>0</v>
      </c>
      <c r="AE148">
        <v>1</v>
      </c>
      <c r="AF148">
        <f>IFERROR(VLOOKUP(通常分様式!AF154,―!$X$2:$Y$30,2,FALSE),0)</f>
        <v>0</v>
      </c>
      <c r="AG148">
        <f>IFERROR(VLOOKUP(通常分様式!AG154,―!$X$2:$Y$30,2,FALSE),0)</f>
        <v>0</v>
      </c>
      <c r="AL148">
        <f>IFERROR(VLOOKUP(通常分様式!AL154,―!$AA$2:$AB$11,2,FALSE),0)</f>
        <v>0</v>
      </c>
      <c r="AM148">
        <f t="shared" si="10"/>
        <v>0</v>
      </c>
      <c r="AN148" s="508">
        <f t="shared" si="11"/>
        <v>0</v>
      </c>
      <c r="AO148" s="508">
        <f t="shared" si="12"/>
        <v>0</v>
      </c>
      <c r="AP148" s="508">
        <f t="shared" si="13"/>
        <v>0</v>
      </c>
      <c r="AQ148" s="508">
        <f t="shared" si="14"/>
        <v>0</v>
      </c>
      <c r="AR148" s="510">
        <f t="shared" si="15"/>
        <v>0</v>
      </c>
      <c r="AS148" s="510">
        <f t="shared" si="16"/>
        <v>0</v>
      </c>
      <c r="AT148" s="508">
        <f t="shared" si="17"/>
        <v>0</v>
      </c>
      <c r="AU148" s="508" t="str">
        <f t="shared" si="18"/>
        <v>交付金の区分_○_×</v>
      </c>
      <c r="AV148" s="508" t="str">
        <f t="shared" si="19"/>
        <v>交付金の区分_×</v>
      </c>
      <c r="AW148" t="str">
        <f>IF(通常分様式!E154="","",IF(PRODUCT(D148:AL148)=0,"error",""))</f>
        <v/>
      </c>
      <c r="AX148">
        <f>IF(通常分様式!H154="妊娠出産子育て支援交付金",1,0)</f>
        <v>0</v>
      </c>
    </row>
    <row r="149" spans="1:50">
      <c r="A149">
        <v>155</v>
      </c>
      <c r="C149">
        <v>125</v>
      </c>
      <c r="D149">
        <f>IFERROR(VLOOKUP(通常分様式!D155,―!$AJ$2:$AK$2,2,FALSE),0)</f>
        <v>0</v>
      </c>
      <c r="E149">
        <f>IFERROR(VLOOKUP(通常分様式!E155,―!$A$2:$B$3,2,FALSE),0)</f>
        <v>0</v>
      </c>
      <c r="F149">
        <f>IFERROR(VLOOKUP(通常分様式!F155,―!$AD$2:$AE$3,2,FALSE),0)</f>
        <v>0</v>
      </c>
      <c r="G149">
        <f>IFERROR(VLOOKUP(通常分様式!G155,―!$AD$5:$AE$6,2,FALSE),0)</f>
        <v>0</v>
      </c>
      <c r="J149">
        <f>IFERROR(VLOOKUP(通常分様式!J155,―!$AF$14:$AG$15,2,FALSE),0)</f>
        <v>0</v>
      </c>
      <c r="K149">
        <f>IFERROR(VLOOKUP(通常分様式!K155,―!$AF$14:$AG$15,2,FALSE),0)</f>
        <v>0</v>
      </c>
      <c r="L149">
        <f>IFERROR(VLOOKUP(通常分様式!L155,―!$C$2:$D$2,2,FALSE),0)</f>
        <v>0</v>
      </c>
      <c r="M149">
        <f>IFERROR(VLOOKUP(通常分様式!M155,―!$E$2:$F$6,2,FALSE),0)</f>
        <v>0</v>
      </c>
      <c r="N149">
        <f>IFERROR(VLOOKUP(通常分様式!N155,―!$G$2:$H$2,2,FALSE),0)</f>
        <v>0</v>
      </c>
      <c r="O149">
        <f>IFERROR(VLOOKUP(通常分様式!O155,―!$AH$2:$AI$12,2,FALSE),0)</f>
        <v>0</v>
      </c>
      <c r="AA149">
        <f>IFERROR(VLOOKUP(通常分様式!AB155,―!$I$2:$J$3,2,FALSE),0)</f>
        <v>0</v>
      </c>
      <c r="AB149">
        <f>IFERROR(VLOOKUP(通常分様式!AC155,―!$K$2:$L$3,2,FALSE),0)</f>
        <v>0</v>
      </c>
      <c r="AC149">
        <f>IFERROR(VLOOKUP(通常分様式!AD155,―!$M$2:$N$3,2,FALSE),0)</f>
        <v>0</v>
      </c>
      <c r="AD149">
        <f>IFERROR(VLOOKUP(通常分様式!AE155,―!$O$2:$P$3,2,FALSE),0)</f>
        <v>0</v>
      </c>
      <c r="AE149">
        <v>1</v>
      </c>
      <c r="AF149">
        <f>IFERROR(VLOOKUP(通常分様式!AF155,―!$X$2:$Y$30,2,FALSE),0)</f>
        <v>0</v>
      </c>
      <c r="AG149">
        <f>IFERROR(VLOOKUP(通常分様式!AG155,―!$X$2:$Y$30,2,FALSE),0)</f>
        <v>0</v>
      </c>
      <c r="AL149">
        <f>IFERROR(VLOOKUP(通常分様式!AL155,―!$AA$2:$AB$11,2,FALSE),0)</f>
        <v>0</v>
      </c>
      <c r="AM149">
        <f t="shared" si="10"/>
        <v>0</v>
      </c>
      <c r="AN149" s="508">
        <f t="shared" si="11"/>
        <v>0</v>
      </c>
      <c r="AO149" s="508">
        <f t="shared" si="12"/>
        <v>0</v>
      </c>
      <c r="AP149" s="508">
        <f t="shared" si="13"/>
        <v>0</v>
      </c>
      <c r="AQ149" s="508">
        <f t="shared" si="14"/>
        <v>0</v>
      </c>
      <c r="AR149" s="510">
        <f t="shared" si="15"/>
        <v>0</v>
      </c>
      <c r="AS149" s="510">
        <f t="shared" si="16"/>
        <v>0</v>
      </c>
      <c r="AT149" s="508">
        <f t="shared" si="17"/>
        <v>0</v>
      </c>
      <c r="AU149" s="508" t="str">
        <f t="shared" si="18"/>
        <v>交付金の区分_○_×</v>
      </c>
      <c r="AV149" s="508" t="str">
        <f t="shared" si="19"/>
        <v>交付金の区分_×</v>
      </c>
      <c r="AW149" t="str">
        <f>IF(通常分様式!E155="","",IF(PRODUCT(D149:AL149)=0,"error",""))</f>
        <v/>
      </c>
      <c r="AX149">
        <f>IF(通常分様式!H155="妊娠出産子育て支援交付金",1,0)</f>
        <v>0</v>
      </c>
    </row>
    <row r="150" spans="1:50">
      <c r="A150">
        <v>156</v>
      </c>
      <c r="C150">
        <v>126</v>
      </c>
      <c r="D150">
        <f>IFERROR(VLOOKUP(通常分様式!D156,―!$AJ$2:$AK$2,2,FALSE),0)</f>
        <v>0</v>
      </c>
      <c r="E150">
        <f>IFERROR(VLOOKUP(通常分様式!E156,―!$A$2:$B$3,2,FALSE),0)</f>
        <v>0</v>
      </c>
      <c r="F150">
        <f>IFERROR(VLOOKUP(通常分様式!F156,―!$AD$2:$AE$3,2,FALSE),0)</f>
        <v>0</v>
      </c>
      <c r="G150">
        <f>IFERROR(VLOOKUP(通常分様式!G156,―!$AD$5:$AE$6,2,FALSE),0)</f>
        <v>0</v>
      </c>
      <c r="J150">
        <f>IFERROR(VLOOKUP(通常分様式!J156,―!$AF$14:$AG$15,2,FALSE),0)</f>
        <v>0</v>
      </c>
      <c r="K150">
        <f>IFERROR(VLOOKUP(通常分様式!K156,―!$AF$14:$AG$15,2,FALSE),0)</f>
        <v>0</v>
      </c>
      <c r="L150">
        <f>IFERROR(VLOOKUP(通常分様式!L156,―!$C$2:$D$2,2,FALSE),0)</f>
        <v>0</v>
      </c>
      <c r="M150">
        <f>IFERROR(VLOOKUP(通常分様式!M156,―!$E$2:$F$6,2,FALSE),0)</f>
        <v>0</v>
      </c>
      <c r="N150">
        <f>IFERROR(VLOOKUP(通常分様式!N156,―!$G$2:$H$2,2,FALSE),0)</f>
        <v>0</v>
      </c>
      <c r="O150">
        <f>IFERROR(VLOOKUP(通常分様式!O156,―!$AH$2:$AI$12,2,FALSE),0)</f>
        <v>0</v>
      </c>
      <c r="AA150">
        <f>IFERROR(VLOOKUP(通常分様式!AB156,―!$I$2:$J$3,2,FALSE),0)</f>
        <v>0</v>
      </c>
      <c r="AB150">
        <f>IFERROR(VLOOKUP(通常分様式!AC156,―!$K$2:$L$3,2,FALSE),0)</f>
        <v>0</v>
      </c>
      <c r="AC150">
        <f>IFERROR(VLOOKUP(通常分様式!AD156,―!$M$2:$N$3,2,FALSE),0)</f>
        <v>0</v>
      </c>
      <c r="AD150">
        <f>IFERROR(VLOOKUP(通常分様式!AE156,―!$O$2:$P$3,2,FALSE),0)</f>
        <v>0</v>
      </c>
      <c r="AE150">
        <v>1</v>
      </c>
      <c r="AF150">
        <f>IFERROR(VLOOKUP(通常分様式!AF156,―!$X$2:$Y$30,2,FALSE),0)</f>
        <v>0</v>
      </c>
      <c r="AG150">
        <f>IFERROR(VLOOKUP(通常分様式!AG156,―!$X$2:$Y$30,2,FALSE),0)</f>
        <v>0</v>
      </c>
      <c r="AL150">
        <f>IFERROR(VLOOKUP(通常分様式!AL156,―!$AA$2:$AB$11,2,FALSE),0)</f>
        <v>0</v>
      </c>
      <c r="AM150">
        <f t="shared" si="10"/>
        <v>0</v>
      </c>
      <c r="AN150" s="508">
        <f t="shared" si="11"/>
        <v>0</v>
      </c>
      <c r="AO150" s="508">
        <f t="shared" si="12"/>
        <v>0</v>
      </c>
      <c r="AP150" s="508">
        <f t="shared" si="13"/>
        <v>0</v>
      </c>
      <c r="AQ150" s="508">
        <f t="shared" si="14"/>
        <v>0</v>
      </c>
      <c r="AR150" s="510">
        <f t="shared" si="15"/>
        <v>0</v>
      </c>
      <c r="AS150" s="510">
        <f t="shared" si="16"/>
        <v>0</v>
      </c>
      <c r="AT150" s="508">
        <f t="shared" si="17"/>
        <v>0</v>
      </c>
      <c r="AU150" s="508" t="str">
        <f t="shared" si="18"/>
        <v>交付金の区分_○_×</v>
      </c>
      <c r="AV150" s="508" t="str">
        <f t="shared" si="19"/>
        <v>交付金の区分_×</v>
      </c>
      <c r="AW150" t="str">
        <f>IF(通常分様式!E156="","",IF(PRODUCT(D150:AL150)=0,"error",""))</f>
        <v/>
      </c>
      <c r="AX150">
        <f>IF(通常分様式!H156="妊娠出産子育て支援交付金",1,0)</f>
        <v>0</v>
      </c>
    </row>
    <row r="151" spans="1:50">
      <c r="A151">
        <v>157</v>
      </c>
      <c r="C151">
        <v>127</v>
      </c>
      <c r="D151">
        <f>IFERROR(VLOOKUP(通常分様式!D157,―!$AJ$2:$AK$2,2,FALSE),0)</f>
        <v>0</v>
      </c>
      <c r="E151">
        <f>IFERROR(VLOOKUP(通常分様式!E157,―!$A$2:$B$3,2,FALSE),0)</f>
        <v>0</v>
      </c>
      <c r="F151">
        <f>IFERROR(VLOOKUP(通常分様式!F157,―!$AD$2:$AE$3,2,FALSE),0)</f>
        <v>0</v>
      </c>
      <c r="G151">
        <f>IFERROR(VLOOKUP(通常分様式!G157,―!$AD$5:$AE$6,2,FALSE),0)</f>
        <v>0</v>
      </c>
      <c r="J151">
        <f>IFERROR(VLOOKUP(通常分様式!J157,―!$AF$14:$AG$15,2,FALSE),0)</f>
        <v>0</v>
      </c>
      <c r="K151">
        <f>IFERROR(VLOOKUP(通常分様式!K157,―!$AF$14:$AG$15,2,FALSE),0)</f>
        <v>0</v>
      </c>
      <c r="L151">
        <f>IFERROR(VLOOKUP(通常分様式!L157,―!$C$2:$D$2,2,FALSE),0)</f>
        <v>0</v>
      </c>
      <c r="M151">
        <f>IFERROR(VLOOKUP(通常分様式!M157,―!$E$2:$F$6,2,FALSE),0)</f>
        <v>0</v>
      </c>
      <c r="N151">
        <f>IFERROR(VLOOKUP(通常分様式!N157,―!$G$2:$H$2,2,FALSE),0)</f>
        <v>0</v>
      </c>
      <c r="O151">
        <f>IFERROR(VLOOKUP(通常分様式!O157,―!$AH$2:$AI$12,2,FALSE),0)</f>
        <v>0</v>
      </c>
      <c r="AA151">
        <f>IFERROR(VLOOKUP(通常分様式!AB157,―!$I$2:$J$3,2,FALSE),0)</f>
        <v>0</v>
      </c>
      <c r="AB151">
        <f>IFERROR(VLOOKUP(通常分様式!AC157,―!$K$2:$L$3,2,FALSE),0)</f>
        <v>0</v>
      </c>
      <c r="AC151">
        <f>IFERROR(VLOOKUP(通常分様式!AD157,―!$M$2:$N$3,2,FALSE),0)</f>
        <v>0</v>
      </c>
      <c r="AD151">
        <f>IFERROR(VLOOKUP(通常分様式!AE157,―!$O$2:$P$3,2,FALSE),0)</f>
        <v>0</v>
      </c>
      <c r="AE151">
        <v>1</v>
      </c>
      <c r="AF151">
        <f>IFERROR(VLOOKUP(通常分様式!AF157,―!$X$2:$Y$30,2,FALSE),0)</f>
        <v>0</v>
      </c>
      <c r="AG151">
        <f>IFERROR(VLOOKUP(通常分様式!AG157,―!$X$2:$Y$30,2,FALSE),0)</f>
        <v>0</v>
      </c>
      <c r="AL151">
        <f>IFERROR(VLOOKUP(通常分様式!AL157,―!$AA$2:$AB$11,2,FALSE),0)</f>
        <v>0</v>
      </c>
      <c r="AM151">
        <f t="shared" si="10"/>
        <v>0</v>
      </c>
      <c r="AN151" s="508">
        <f t="shared" si="11"/>
        <v>0</v>
      </c>
      <c r="AO151" s="508">
        <f t="shared" si="12"/>
        <v>0</v>
      </c>
      <c r="AP151" s="508">
        <f t="shared" si="13"/>
        <v>0</v>
      </c>
      <c r="AQ151" s="508">
        <f t="shared" si="14"/>
        <v>0</v>
      </c>
      <c r="AR151" s="510">
        <f t="shared" si="15"/>
        <v>0</v>
      </c>
      <c r="AS151" s="510">
        <f t="shared" si="16"/>
        <v>0</v>
      </c>
      <c r="AT151" s="508">
        <f t="shared" si="17"/>
        <v>0</v>
      </c>
      <c r="AU151" s="508" t="str">
        <f t="shared" si="18"/>
        <v>交付金の区分_○_×</v>
      </c>
      <c r="AV151" s="508" t="str">
        <f t="shared" si="19"/>
        <v>交付金の区分_×</v>
      </c>
      <c r="AW151" t="str">
        <f>IF(通常分様式!E157="","",IF(PRODUCT(D151:AL151)=0,"error",""))</f>
        <v/>
      </c>
      <c r="AX151">
        <f>IF(通常分様式!H157="妊娠出産子育て支援交付金",1,0)</f>
        <v>0</v>
      </c>
    </row>
    <row r="152" spans="1:50">
      <c r="A152">
        <v>158</v>
      </c>
      <c r="C152">
        <v>128</v>
      </c>
      <c r="D152">
        <f>IFERROR(VLOOKUP(通常分様式!D158,―!$AJ$2:$AK$2,2,FALSE),0)</f>
        <v>0</v>
      </c>
      <c r="E152">
        <f>IFERROR(VLOOKUP(通常分様式!E158,―!$A$2:$B$3,2,FALSE),0)</f>
        <v>0</v>
      </c>
      <c r="F152">
        <f>IFERROR(VLOOKUP(通常分様式!F158,―!$AD$2:$AE$3,2,FALSE),0)</f>
        <v>0</v>
      </c>
      <c r="G152">
        <f>IFERROR(VLOOKUP(通常分様式!G158,―!$AD$5:$AE$6,2,FALSE),0)</f>
        <v>0</v>
      </c>
      <c r="J152">
        <f>IFERROR(VLOOKUP(通常分様式!J158,―!$AF$14:$AG$15,2,FALSE),0)</f>
        <v>0</v>
      </c>
      <c r="K152">
        <f>IFERROR(VLOOKUP(通常分様式!K158,―!$AF$14:$AG$15,2,FALSE),0)</f>
        <v>0</v>
      </c>
      <c r="L152">
        <f>IFERROR(VLOOKUP(通常分様式!L158,―!$C$2:$D$2,2,FALSE),0)</f>
        <v>0</v>
      </c>
      <c r="M152">
        <f>IFERROR(VLOOKUP(通常分様式!M158,―!$E$2:$F$6,2,FALSE),0)</f>
        <v>0</v>
      </c>
      <c r="N152">
        <f>IFERROR(VLOOKUP(通常分様式!N158,―!$G$2:$H$2,2,FALSE),0)</f>
        <v>0</v>
      </c>
      <c r="O152">
        <f>IFERROR(VLOOKUP(通常分様式!O158,―!$AH$2:$AI$12,2,FALSE),0)</f>
        <v>0</v>
      </c>
      <c r="AA152">
        <f>IFERROR(VLOOKUP(通常分様式!AB158,―!$I$2:$J$3,2,FALSE),0)</f>
        <v>0</v>
      </c>
      <c r="AB152">
        <f>IFERROR(VLOOKUP(通常分様式!AC158,―!$K$2:$L$3,2,FALSE),0)</f>
        <v>0</v>
      </c>
      <c r="AC152">
        <f>IFERROR(VLOOKUP(通常分様式!AD158,―!$M$2:$N$3,2,FALSE),0)</f>
        <v>0</v>
      </c>
      <c r="AD152">
        <f>IFERROR(VLOOKUP(通常分様式!AE158,―!$O$2:$P$3,2,FALSE),0)</f>
        <v>0</v>
      </c>
      <c r="AE152">
        <v>1</v>
      </c>
      <c r="AF152">
        <f>IFERROR(VLOOKUP(通常分様式!AF158,―!$X$2:$Y$30,2,FALSE),0)</f>
        <v>0</v>
      </c>
      <c r="AG152">
        <f>IFERROR(VLOOKUP(通常分様式!AG158,―!$X$2:$Y$30,2,FALSE),0)</f>
        <v>0</v>
      </c>
      <c r="AL152">
        <f>IFERROR(VLOOKUP(通常分様式!AL158,―!$AA$2:$AB$11,2,FALSE),0)</f>
        <v>0</v>
      </c>
      <c r="AM152">
        <f t="shared" si="10"/>
        <v>0</v>
      </c>
      <c r="AN152" s="508">
        <f t="shared" si="11"/>
        <v>0</v>
      </c>
      <c r="AO152" s="508">
        <f t="shared" si="12"/>
        <v>0</v>
      </c>
      <c r="AP152" s="508">
        <f t="shared" si="13"/>
        <v>0</v>
      </c>
      <c r="AQ152" s="508">
        <f t="shared" si="14"/>
        <v>0</v>
      </c>
      <c r="AR152" s="510">
        <f t="shared" si="15"/>
        <v>0</v>
      </c>
      <c r="AS152" s="510">
        <f t="shared" si="16"/>
        <v>0</v>
      </c>
      <c r="AT152" s="508">
        <f t="shared" si="17"/>
        <v>0</v>
      </c>
      <c r="AU152" s="508" t="str">
        <f t="shared" si="18"/>
        <v>交付金の区分_○_×</v>
      </c>
      <c r="AV152" s="508" t="str">
        <f t="shared" si="19"/>
        <v>交付金の区分_×</v>
      </c>
      <c r="AW152" t="str">
        <f>IF(通常分様式!E158="","",IF(PRODUCT(D152:AL152)=0,"error",""))</f>
        <v/>
      </c>
      <c r="AX152">
        <f>IF(通常分様式!H158="妊娠出産子育て支援交付金",1,0)</f>
        <v>0</v>
      </c>
    </row>
    <row r="153" spans="1:50">
      <c r="A153">
        <v>159</v>
      </c>
      <c r="C153">
        <v>129</v>
      </c>
      <c r="D153">
        <f>IFERROR(VLOOKUP(通常分様式!D159,―!$AJ$2:$AK$2,2,FALSE),0)</f>
        <v>0</v>
      </c>
      <c r="E153">
        <f>IFERROR(VLOOKUP(通常分様式!E159,―!$A$2:$B$3,2,FALSE),0)</f>
        <v>0</v>
      </c>
      <c r="F153">
        <f>IFERROR(VLOOKUP(通常分様式!F159,―!$AD$2:$AE$3,2,FALSE),0)</f>
        <v>0</v>
      </c>
      <c r="G153">
        <f>IFERROR(VLOOKUP(通常分様式!G159,―!$AD$5:$AE$6,2,FALSE),0)</f>
        <v>0</v>
      </c>
      <c r="J153">
        <f>IFERROR(VLOOKUP(通常分様式!J159,―!$AF$14:$AG$15,2,FALSE),0)</f>
        <v>0</v>
      </c>
      <c r="K153">
        <f>IFERROR(VLOOKUP(通常分様式!K159,―!$AF$14:$AG$15,2,FALSE),0)</f>
        <v>0</v>
      </c>
      <c r="L153">
        <f>IFERROR(VLOOKUP(通常分様式!L159,―!$C$2:$D$2,2,FALSE),0)</f>
        <v>0</v>
      </c>
      <c r="M153">
        <f>IFERROR(VLOOKUP(通常分様式!M159,―!$E$2:$F$6,2,FALSE),0)</f>
        <v>0</v>
      </c>
      <c r="N153">
        <f>IFERROR(VLOOKUP(通常分様式!N159,―!$G$2:$H$2,2,FALSE),0)</f>
        <v>0</v>
      </c>
      <c r="O153">
        <f>IFERROR(VLOOKUP(通常分様式!O159,―!$AH$2:$AI$12,2,FALSE),0)</f>
        <v>0</v>
      </c>
      <c r="AA153">
        <f>IFERROR(VLOOKUP(通常分様式!AB159,―!$I$2:$J$3,2,FALSE),0)</f>
        <v>0</v>
      </c>
      <c r="AB153">
        <f>IFERROR(VLOOKUP(通常分様式!AC159,―!$K$2:$L$3,2,FALSE),0)</f>
        <v>0</v>
      </c>
      <c r="AC153">
        <f>IFERROR(VLOOKUP(通常分様式!AD159,―!$M$2:$N$3,2,FALSE),0)</f>
        <v>0</v>
      </c>
      <c r="AD153">
        <f>IFERROR(VLOOKUP(通常分様式!AE159,―!$O$2:$P$3,2,FALSE),0)</f>
        <v>0</v>
      </c>
      <c r="AE153">
        <v>1</v>
      </c>
      <c r="AF153">
        <f>IFERROR(VLOOKUP(通常分様式!AF159,―!$X$2:$Y$30,2,FALSE),0)</f>
        <v>0</v>
      </c>
      <c r="AG153">
        <f>IFERROR(VLOOKUP(通常分様式!AG159,―!$X$2:$Y$30,2,FALSE),0)</f>
        <v>0</v>
      </c>
      <c r="AL153">
        <f>IFERROR(VLOOKUP(通常分様式!AL159,―!$AA$2:$AB$11,2,FALSE),0)</f>
        <v>0</v>
      </c>
      <c r="AM153">
        <f t="shared" ref="AM153:AM216" si="20">IF(E153=1,"検査促進枠の地方負担分に充当_補助",IF(E153=2,"検査促進枠の地方負担分に充当_地単",0))</f>
        <v>0</v>
      </c>
      <c r="AN153" s="508">
        <f t="shared" ref="AN153:AN216" si="21">IF(E153=1,"基金_補助",IF(E153=2,IF(AA153=2,"基金_地単_検査","基金_地単_通常"),0))</f>
        <v>0</v>
      </c>
      <c r="AO153" s="508">
        <f t="shared" si="12"/>
        <v>0</v>
      </c>
      <c r="AP153" s="508">
        <f t="shared" si="13"/>
        <v>0</v>
      </c>
      <c r="AQ153" s="508">
        <f t="shared" si="14"/>
        <v>0</v>
      </c>
      <c r="AR153" s="510">
        <f t="shared" si="15"/>
        <v>0</v>
      </c>
      <c r="AS153" s="510">
        <f t="shared" si="16"/>
        <v>0</v>
      </c>
      <c r="AT153" s="508">
        <f t="shared" si="17"/>
        <v>0</v>
      </c>
      <c r="AU153" s="508" t="str">
        <f t="shared" si="18"/>
        <v>交付金の区分_○_×</v>
      </c>
      <c r="AV153" s="508" t="str">
        <f t="shared" si="19"/>
        <v>交付金の区分_×</v>
      </c>
      <c r="AW153" t="str">
        <f>IF(通常分様式!E159="","",IF(PRODUCT(D153:AL153)=0,"error",""))</f>
        <v/>
      </c>
      <c r="AX153">
        <f>IF(通常分様式!H159="妊娠出産子育て支援交付金",1,0)</f>
        <v>0</v>
      </c>
    </row>
    <row r="154" spans="1:50">
      <c r="A154">
        <v>160</v>
      </c>
      <c r="C154">
        <v>130</v>
      </c>
      <c r="D154">
        <f>IFERROR(VLOOKUP(通常分様式!D160,―!$AJ$2:$AK$2,2,FALSE),0)</f>
        <v>0</v>
      </c>
      <c r="E154">
        <f>IFERROR(VLOOKUP(通常分様式!E160,―!$A$2:$B$3,2,FALSE),0)</f>
        <v>0</v>
      </c>
      <c r="F154">
        <f>IFERROR(VLOOKUP(通常分様式!F160,―!$AD$2:$AE$3,2,FALSE),0)</f>
        <v>0</v>
      </c>
      <c r="G154">
        <f>IFERROR(VLOOKUP(通常分様式!G160,―!$AD$5:$AE$6,2,FALSE),0)</f>
        <v>0</v>
      </c>
      <c r="J154">
        <f>IFERROR(VLOOKUP(通常分様式!J160,―!$AF$14:$AG$15,2,FALSE),0)</f>
        <v>0</v>
      </c>
      <c r="K154">
        <f>IFERROR(VLOOKUP(通常分様式!K160,―!$AF$14:$AG$15,2,FALSE),0)</f>
        <v>0</v>
      </c>
      <c r="L154">
        <f>IFERROR(VLOOKUP(通常分様式!L160,―!$C$2:$D$2,2,FALSE),0)</f>
        <v>0</v>
      </c>
      <c r="M154">
        <f>IFERROR(VLOOKUP(通常分様式!M160,―!$E$2:$F$6,2,FALSE),0)</f>
        <v>0</v>
      </c>
      <c r="N154">
        <f>IFERROR(VLOOKUP(通常分様式!N160,―!$G$2:$H$2,2,FALSE),0)</f>
        <v>0</v>
      </c>
      <c r="O154">
        <f>IFERROR(VLOOKUP(通常分様式!O160,―!$AH$2:$AI$12,2,FALSE),0)</f>
        <v>0</v>
      </c>
      <c r="AA154">
        <f>IFERROR(VLOOKUP(通常分様式!AB160,―!$I$2:$J$3,2,FALSE),0)</f>
        <v>0</v>
      </c>
      <c r="AB154">
        <f>IFERROR(VLOOKUP(通常分様式!AC160,―!$K$2:$L$3,2,FALSE),0)</f>
        <v>0</v>
      </c>
      <c r="AC154">
        <f>IFERROR(VLOOKUP(通常分様式!AD160,―!$M$2:$N$3,2,FALSE),0)</f>
        <v>0</v>
      </c>
      <c r="AD154">
        <f>IFERROR(VLOOKUP(通常分様式!AE160,―!$O$2:$P$3,2,FALSE),0)</f>
        <v>0</v>
      </c>
      <c r="AE154">
        <v>1</v>
      </c>
      <c r="AF154">
        <f>IFERROR(VLOOKUP(通常分様式!AF160,―!$X$2:$Y$30,2,FALSE),0)</f>
        <v>0</v>
      </c>
      <c r="AG154">
        <f>IFERROR(VLOOKUP(通常分様式!AG160,―!$X$2:$Y$30,2,FALSE),0)</f>
        <v>0</v>
      </c>
      <c r="AL154">
        <f>IFERROR(VLOOKUP(通常分様式!AL160,―!$AA$2:$AB$11,2,FALSE),0)</f>
        <v>0</v>
      </c>
      <c r="AM154">
        <f t="shared" si="20"/>
        <v>0</v>
      </c>
      <c r="AN154" s="508">
        <f t="shared" si="21"/>
        <v>0</v>
      </c>
      <c r="AO154" s="508">
        <f t="shared" si="12"/>
        <v>0</v>
      </c>
      <c r="AP154" s="508">
        <f t="shared" si="13"/>
        <v>0</v>
      </c>
      <c r="AQ154" s="508">
        <f t="shared" si="14"/>
        <v>0</v>
      </c>
      <c r="AR154" s="510">
        <f t="shared" si="15"/>
        <v>0</v>
      </c>
      <c r="AS154" s="510">
        <f t="shared" si="16"/>
        <v>0</v>
      </c>
      <c r="AT154" s="508">
        <f t="shared" si="17"/>
        <v>0</v>
      </c>
      <c r="AU154" s="508" t="str">
        <f t="shared" si="18"/>
        <v>交付金の区分_○_×</v>
      </c>
      <c r="AV154" s="508" t="str">
        <f t="shared" si="19"/>
        <v>交付金の区分_×</v>
      </c>
      <c r="AW154" t="str">
        <f>IF(通常分様式!E160="","",IF(PRODUCT(D154:AL154)=0,"error",""))</f>
        <v/>
      </c>
      <c r="AX154">
        <f>IF(通常分様式!H160="妊娠出産子育て支援交付金",1,0)</f>
        <v>0</v>
      </c>
    </row>
    <row r="155" spans="1:50">
      <c r="A155">
        <v>161</v>
      </c>
      <c r="C155">
        <v>131</v>
      </c>
      <c r="D155">
        <f>IFERROR(VLOOKUP(通常分様式!D161,―!$AJ$2:$AK$2,2,FALSE),0)</f>
        <v>0</v>
      </c>
      <c r="E155">
        <f>IFERROR(VLOOKUP(通常分様式!E161,―!$A$2:$B$3,2,FALSE),0)</f>
        <v>0</v>
      </c>
      <c r="F155">
        <f>IFERROR(VLOOKUP(通常分様式!F161,―!$AD$2:$AE$3,2,FALSE),0)</f>
        <v>0</v>
      </c>
      <c r="G155">
        <f>IFERROR(VLOOKUP(通常分様式!G161,―!$AD$5:$AE$6,2,FALSE),0)</f>
        <v>0</v>
      </c>
      <c r="J155">
        <f>IFERROR(VLOOKUP(通常分様式!J161,―!$AF$14:$AG$15,2,FALSE),0)</f>
        <v>0</v>
      </c>
      <c r="K155">
        <f>IFERROR(VLOOKUP(通常分様式!K161,―!$AF$14:$AG$15,2,FALSE),0)</f>
        <v>0</v>
      </c>
      <c r="L155">
        <f>IFERROR(VLOOKUP(通常分様式!L161,―!$C$2:$D$2,2,FALSE),0)</f>
        <v>0</v>
      </c>
      <c r="M155">
        <f>IFERROR(VLOOKUP(通常分様式!M161,―!$E$2:$F$6,2,FALSE),0)</f>
        <v>0</v>
      </c>
      <c r="N155">
        <f>IFERROR(VLOOKUP(通常分様式!N161,―!$G$2:$H$2,2,FALSE),0)</f>
        <v>0</v>
      </c>
      <c r="O155">
        <f>IFERROR(VLOOKUP(通常分様式!O161,―!$AH$2:$AI$12,2,FALSE),0)</f>
        <v>0</v>
      </c>
      <c r="AA155">
        <f>IFERROR(VLOOKUP(通常分様式!AB161,―!$I$2:$J$3,2,FALSE),0)</f>
        <v>0</v>
      </c>
      <c r="AB155">
        <f>IFERROR(VLOOKUP(通常分様式!AC161,―!$K$2:$L$3,2,FALSE),0)</f>
        <v>0</v>
      </c>
      <c r="AC155">
        <f>IFERROR(VLOOKUP(通常分様式!AD161,―!$M$2:$N$3,2,FALSE),0)</f>
        <v>0</v>
      </c>
      <c r="AD155">
        <f>IFERROR(VLOOKUP(通常分様式!AE161,―!$O$2:$P$3,2,FALSE),0)</f>
        <v>0</v>
      </c>
      <c r="AE155">
        <v>1</v>
      </c>
      <c r="AF155">
        <f>IFERROR(VLOOKUP(通常分様式!AF161,―!$X$2:$Y$30,2,FALSE),0)</f>
        <v>0</v>
      </c>
      <c r="AG155">
        <f>IFERROR(VLOOKUP(通常分様式!AG161,―!$X$2:$Y$30,2,FALSE),0)</f>
        <v>0</v>
      </c>
      <c r="AL155">
        <f>IFERROR(VLOOKUP(通常分様式!AL161,―!$AA$2:$AB$11,2,FALSE),0)</f>
        <v>0</v>
      </c>
      <c r="AM155">
        <f t="shared" si="20"/>
        <v>0</v>
      </c>
      <c r="AN155" s="508">
        <f t="shared" si="21"/>
        <v>0</v>
      </c>
      <c r="AO155" s="508">
        <f t="shared" si="12"/>
        <v>0</v>
      </c>
      <c r="AP155" s="508">
        <f t="shared" si="13"/>
        <v>0</v>
      </c>
      <c r="AQ155" s="508">
        <f t="shared" si="14"/>
        <v>0</v>
      </c>
      <c r="AR155" s="510">
        <f t="shared" si="15"/>
        <v>0</v>
      </c>
      <c r="AS155" s="510">
        <f t="shared" si="16"/>
        <v>0</v>
      </c>
      <c r="AT155" s="508">
        <f t="shared" si="17"/>
        <v>0</v>
      </c>
      <c r="AU155" s="508" t="str">
        <f t="shared" si="18"/>
        <v>交付金の区分_○_×</v>
      </c>
      <c r="AV155" s="508" t="str">
        <f t="shared" si="19"/>
        <v>交付金の区分_×</v>
      </c>
      <c r="AW155" t="str">
        <f>IF(通常分様式!E161="","",IF(PRODUCT(D155:AL155)=0,"error",""))</f>
        <v/>
      </c>
      <c r="AX155">
        <f>IF(通常分様式!H161="妊娠出産子育て支援交付金",1,0)</f>
        <v>0</v>
      </c>
    </row>
    <row r="156" spans="1:50">
      <c r="A156">
        <v>162</v>
      </c>
      <c r="C156">
        <v>132</v>
      </c>
      <c r="D156">
        <f>IFERROR(VLOOKUP(通常分様式!D162,―!$AJ$2:$AK$2,2,FALSE),0)</f>
        <v>0</v>
      </c>
      <c r="E156">
        <f>IFERROR(VLOOKUP(通常分様式!E162,―!$A$2:$B$3,2,FALSE),0)</f>
        <v>0</v>
      </c>
      <c r="F156">
        <f>IFERROR(VLOOKUP(通常分様式!F162,―!$AD$2:$AE$3,2,FALSE),0)</f>
        <v>0</v>
      </c>
      <c r="G156">
        <f>IFERROR(VLOOKUP(通常分様式!G162,―!$AD$5:$AE$6,2,FALSE),0)</f>
        <v>0</v>
      </c>
      <c r="J156">
        <f>IFERROR(VLOOKUP(通常分様式!J162,―!$AF$14:$AG$15,2,FALSE),0)</f>
        <v>0</v>
      </c>
      <c r="K156">
        <f>IFERROR(VLOOKUP(通常分様式!K162,―!$AF$14:$AG$15,2,FALSE),0)</f>
        <v>0</v>
      </c>
      <c r="L156">
        <f>IFERROR(VLOOKUP(通常分様式!L162,―!$C$2:$D$2,2,FALSE),0)</f>
        <v>0</v>
      </c>
      <c r="M156">
        <f>IFERROR(VLOOKUP(通常分様式!M162,―!$E$2:$F$6,2,FALSE),0)</f>
        <v>0</v>
      </c>
      <c r="N156">
        <f>IFERROR(VLOOKUP(通常分様式!N162,―!$G$2:$H$2,2,FALSE),0)</f>
        <v>0</v>
      </c>
      <c r="O156">
        <f>IFERROR(VLOOKUP(通常分様式!O162,―!$AH$2:$AI$12,2,FALSE),0)</f>
        <v>0</v>
      </c>
      <c r="AA156">
        <f>IFERROR(VLOOKUP(通常分様式!AB162,―!$I$2:$J$3,2,FALSE),0)</f>
        <v>0</v>
      </c>
      <c r="AB156">
        <f>IFERROR(VLOOKUP(通常分様式!AC162,―!$K$2:$L$3,2,FALSE),0)</f>
        <v>0</v>
      </c>
      <c r="AC156">
        <f>IFERROR(VLOOKUP(通常分様式!AD162,―!$M$2:$N$3,2,FALSE),0)</f>
        <v>0</v>
      </c>
      <c r="AD156">
        <f>IFERROR(VLOOKUP(通常分様式!AE162,―!$O$2:$P$3,2,FALSE),0)</f>
        <v>0</v>
      </c>
      <c r="AE156">
        <v>1</v>
      </c>
      <c r="AF156">
        <f>IFERROR(VLOOKUP(通常分様式!AF162,―!$X$2:$Y$30,2,FALSE),0)</f>
        <v>0</v>
      </c>
      <c r="AG156">
        <f>IFERROR(VLOOKUP(通常分様式!AG162,―!$X$2:$Y$30,2,FALSE),0)</f>
        <v>0</v>
      </c>
      <c r="AL156">
        <f>IFERROR(VLOOKUP(通常分様式!AL162,―!$AA$2:$AB$11,2,FALSE),0)</f>
        <v>0</v>
      </c>
      <c r="AM156">
        <f t="shared" si="20"/>
        <v>0</v>
      </c>
      <c r="AN156" s="508">
        <f t="shared" si="21"/>
        <v>0</v>
      </c>
      <c r="AO156" s="508">
        <f t="shared" si="12"/>
        <v>0</v>
      </c>
      <c r="AP156" s="508">
        <f t="shared" si="13"/>
        <v>0</v>
      </c>
      <c r="AQ156" s="508">
        <f t="shared" si="14"/>
        <v>0</v>
      </c>
      <c r="AR156" s="510">
        <f t="shared" si="15"/>
        <v>0</v>
      </c>
      <c r="AS156" s="510">
        <f t="shared" si="16"/>
        <v>0</v>
      </c>
      <c r="AT156" s="508">
        <f t="shared" si="17"/>
        <v>0</v>
      </c>
      <c r="AU156" s="508" t="str">
        <f t="shared" si="18"/>
        <v>交付金の区分_○_×</v>
      </c>
      <c r="AV156" s="508" t="str">
        <f t="shared" si="19"/>
        <v>交付金の区分_×</v>
      </c>
      <c r="AW156" t="str">
        <f>IF(通常分様式!E162="","",IF(PRODUCT(D156:AL156)=0,"error",""))</f>
        <v/>
      </c>
      <c r="AX156">
        <f>IF(通常分様式!H162="妊娠出産子育て支援交付金",1,0)</f>
        <v>0</v>
      </c>
    </row>
    <row r="157" spans="1:50">
      <c r="A157">
        <v>163</v>
      </c>
      <c r="C157">
        <v>133</v>
      </c>
      <c r="D157">
        <f>IFERROR(VLOOKUP(通常分様式!D163,―!$AJ$2:$AK$2,2,FALSE),0)</f>
        <v>0</v>
      </c>
      <c r="E157">
        <f>IFERROR(VLOOKUP(通常分様式!E163,―!$A$2:$B$3,2,FALSE),0)</f>
        <v>0</v>
      </c>
      <c r="F157">
        <f>IFERROR(VLOOKUP(通常分様式!F163,―!$AD$2:$AE$3,2,FALSE),0)</f>
        <v>0</v>
      </c>
      <c r="G157">
        <f>IFERROR(VLOOKUP(通常分様式!G163,―!$AD$5:$AE$6,2,FALSE),0)</f>
        <v>0</v>
      </c>
      <c r="J157">
        <f>IFERROR(VLOOKUP(通常分様式!J163,―!$AF$14:$AG$15,2,FALSE),0)</f>
        <v>0</v>
      </c>
      <c r="K157">
        <f>IFERROR(VLOOKUP(通常分様式!K163,―!$AF$14:$AG$15,2,FALSE),0)</f>
        <v>0</v>
      </c>
      <c r="L157">
        <f>IFERROR(VLOOKUP(通常分様式!L163,―!$C$2:$D$2,2,FALSE),0)</f>
        <v>0</v>
      </c>
      <c r="M157">
        <f>IFERROR(VLOOKUP(通常分様式!M163,―!$E$2:$F$6,2,FALSE),0)</f>
        <v>0</v>
      </c>
      <c r="N157">
        <f>IFERROR(VLOOKUP(通常分様式!N163,―!$G$2:$H$2,2,FALSE),0)</f>
        <v>0</v>
      </c>
      <c r="O157">
        <f>IFERROR(VLOOKUP(通常分様式!O163,―!$AH$2:$AI$12,2,FALSE),0)</f>
        <v>0</v>
      </c>
      <c r="AA157">
        <f>IFERROR(VLOOKUP(通常分様式!AB163,―!$I$2:$J$3,2,FALSE),0)</f>
        <v>0</v>
      </c>
      <c r="AB157">
        <f>IFERROR(VLOOKUP(通常分様式!AC163,―!$K$2:$L$3,2,FALSE),0)</f>
        <v>0</v>
      </c>
      <c r="AC157">
        <f>IFERROR(VLOOKUP(通常分様式!AD163,―!$M$2:$N$3,2,FALSE),0)</f>
        <v>0</v>
      </c>
      <c r="AD157">
        <f>IFERROR(VLOOKUP(通常分様式!AE163,―!$O$2:$P$3,2,FALSE),0)</f>
        <v>0</v>
      </c>
      <c r="AE157">
        <v>1</v>
      </c>
      <c r="AF157">
        <f>IFERROR(VLOOKUP(通常分様式!AF163,―!$X$2:$Y$30,2,FALSE),0)</f>
        <v>0</v>
      </c>
      <c r="AG157">
        <f>IFERROR(VLOOKUP(通常分様式!AG163,―!$X$2:$Y$30,2,FALSE),0)</f>
        <v>0</v>
      </c>
      <c r="AL157">
        <f>IFERROR(VLOOKUP(通常分様式!AL163,―!$AA$2:$AB$11,2,FALSE),0)</f>
        <v>0</v>
      </c>
      <c r="AM157">
        <f t="shared" si="20"/>
        <v>0</v>
      </c>
      <c r="AN157" s="508">
        <f t="shared" si="21"/>
        <v>0</v>
      </c>
      <c r="AO157" s="508">
        <f t="shared" si="12"/>
        <v>0</v>
      </c>
      <c r="AP157" s="508">
        <f t="shared" si="13"/>
        <v>0</v>
      </c>
      <c r="AQ157" s="508">
        <f t="shared" si="14"/>
        <v>0</v>
      </c>
      <c r="AR157" s="510">
        <f t="shared" si="15"/>
        <v>0</v>
      </c>
      <c r="AS157" s="510">
        <f t="shared" si="16"/>
        <v>0</v>
      </c>
      <c r="AT157" s="508">
        <f t="shared" si="17"/>
        <v>0</v>
      </c>
      <c r="AU157" s="508" t="str">
        <f t="shared" si="18"/>
        <v>交付金の区分_○_×</v>
      </c>
      <c r="AV157" s="508" t="str">
        <f t="shared" si="19"/>
        <v>交付金の区分_×</v>
      </c>
      <c r="AW157" t="str">
        <f>IF(通常分様式!E163="","",IF(PRODUCT(D157:AL157)=0,"error",""))</f>
        <v/>
      </c>
      <c r="AX157">
        <f>IF(通常分様式!H163="妊娠出産子育て支援交付金",1,0)</f>
        <v>0</v>
      </c>
    </row>
    <row r="158" spans="1:50">
      <c r="A158">
        <v>164</v>
      </c>
      <c r="C158">
        <v>134</v>
      </c>
      <c r="D158">
        <f>IFERROR(VLOOKUP(通常分様式!D164,―!$AJ$2:$AK$2,2,FALSE),0)</f>
        <v>0</v>
      </c>
      <c r="E158">
        <f>IFERROR(VLOOKUP(通常分様式!E164,―!$A$2:$B$3,2,FALSE),0)</f>
        <v>0</v>
      </c>
      <c r="F158">
        <f>IFERROR(VLOOKUP(通常分様式!F164,―!$AD$2:$AE$3,2,FALSE),0)</f>
        <v>0</v>
      </c>
      <c r="G158">
        <f>IFERROR(VLOOKUP(通常分様式!G164,―!$AD$5:$AE$6,2,FALSE),0)</f>
        <v>0</v>
      </c>
      <c r="J158">
        <f>IFERROR(VLOOKUP(通常分様式!J164,―!$AF$14:$AG$15,2,FALSE),0)</f>
        <v>0</v>
      </c>
      <c r="K158">
        <f>IFERROR(VLOOKUP(通常分様式!K164,―!$AF$14:$AG$15,2,FALSE),0)</f>
        <v>0</v>
      </c>
      <c r="L158">
        <f>IFERROR(VLOOKUP(通常分様式!L164,―!$C$2:$D$2,2,FALSE),0)</f>
        <v>0</v>
      </c>
      <c r="M158">
        <f>IFERROR(VLOOKUP(通常分様式!M164,―!$E$2:$F$6,2,FALSE),0)</f>
        <v>0</v>
      </c>
      <c r="N158">
        <f>IFERROR(VLOOKUP(通常分様式!N164,―!$G$2:$H$2,2,FALSE),0)</f>
        <v>0</v>
      </c>
      <c r="O158">
        <f>IFERROR(VLOOKUP(通常分様式!O164,―!$AH$2:$AI$12,2,FALSE),0)</f>
        <v>0</v>
      </c>
      <c r="AA158">
        <f>IFERROR(VLOOKUP(通常分様式!AB164,―!$I$2:$J$3,2,FALSE),0)</f>
        <v>0</v>
      </c>
      <c r="AB158">
        <f>IFERROR(VLOOKUP(通常分様式!AC164,―!$K$2:$L$3,2,FALSE),0)</f>
        <v>0</v>
      </c>
      <c r="AC158">
        <f>IFERROR(VLOOKUP(通常分様式!AD164,―!$M$2:$N$3,2,FALSE),0)</f>
        <v>0</v>
      </c>
      <c r="AD158">
        <f>IFERROR(VLOOKUP(通常分様式!AE164,―!$O$2:$P$3,2,FALSE),0)</f>
        <v>0</v>
      </c>
      <c r="AE158">
        <v>1</v>
      </c>
      <c r="AF158">
        <f>IFERROR(VLOOKUP(通常分様式!AF164,―!$X$2:$Y$30,2,FALSE),0)</f>
        <v>0</v>
      </c>
      <c r="AG158">
        <f>IFERROR(VLOOKUP(通常分様式!AG164,―!$X$2:$Y$30,2,FALSE),0)</f>
        <v>0</v>
      </c>
      <c r="AL158">
        <f>IFERROR(VLOOKUP(通常分様式!AL164,―!$AA$2:$AB$11,2,FALSE),0)</f>
        <v>0</v>
      </c>
      <c r="AM158">
        <f t="shared" si="20"/>
        <v>0</v>
      </c>
      <c r="AN158" s="508">
        <f t="shared" si="21"/>
        <v>0</v>
      </c>
      <c r="AO158" s="508">
        <f t="shared" si="12"/>
        <v>0</v>
      </c>
      <c r="AP158" s="508">
        <f t="shared" si="13"/>
        <v>0</v>
      </c>
      <c r="AQ158" s="508">
        <f t="shared" si="14"/>
        <v>0</v>
      </c>
      <c r="AR158" s="510">
        <f t="shared" si="15"/>
        <v>0</v>
      </c>
      <c r="AS158" s="510">
        <f t="shared" si="16"/>
        <v>0</v>
      </c>
      <c r="AT158" s="508">
        <f t="shared" si="17"/>
        <v>0</v>
      </c>
      <c r="AU158" s="508" t="str">
        <f t="shared" si="18"/>
        <v>交付金の区分_○_×</v>
      </c>
      <c r="AV158" s="508" t="str">
        <f t="shared" si="19"/>
        <v>交付金の区分_×</v>
      </c>
      <c r="AW158" t="str">
        <f>IF(通常分様式!E164="","",IF(PRODUCT(D158:AL158)=0,"error",""))</f>
        <v/>
      </c>
      <c r="AX158">
        <f>IF(通常分様式!H164="妊娠出産子育て支援交付金",1,0)</f>
        <v>0</v>
      </c>
    </row>
    <row r="159" spans="1:50">
      <c r="A159">
        <v>165</v>
      </c>
      <c r="C159">
        <v>135</v>
      </c>
      <c r="D159">
        <f>IFERROR(VLOOKUP(通常分様式!D165,―!$AJ$2:$AK$2,2,FALSE),0)</f>
        <v>0</v>
      </c>
      <c r="E159">
        <f>IFERROR(VLOOKUP(通常分様式!E165,―!$A$2:$B$3,2,FALSE),0)</f>
        <v>0</v>
      </c>
      <c r="F159">
        <f>IFERROR(VLOOKUP(通常分様式!F165,―!$AD$2:$AE$3,2,FALSE),0)</f>
        <v>0</v>
      </c>
      <c r="G159">
        <f>IFERROR(VLOOKUP(通常分様式!G165,―!$AD$5:$AE$6,2,FALSE),0)</f>
        <v>0</v>
      </c>
      <c r="J159">
        <f>IFERROR(VLOOKUP(通常分様式!J165,―!$AF$14:$AG$15,2,FALSE),0)</f>
        <v>0</v>
      </c>
      <c r="K159">
        <f>IFERROR(VLOOKUP(通常分様式!K165,―!$AF$14:$AG$15,2,FALSE),0)</f>
        <v>0</v>
      </c>
      <c r="L159">
        <f>IFERROR(VLOOKUP(通常分様式!L165,―!$C$2:$D$2,2,FALSE),0)</f>
        <v>0</v>
      </c>
      <c r="M159">
        <f>IFERROR(VLOOKUP(通常分様式!M165,―!$E$2:$F$6,2,FALSE),0)</f>
        <v>0</v>
      </c>
      <c r="N159">
        <f>IFERROR(VLOOKUP(通常分様式!N165,―!$G$2:$H$2,2,FALSE),0)</f>
        <v>0</v>
      </c>
      <c r="O159">
        <f>IFERROR(VLOOKUP(通常分様式!O165,―!$AH$2:$AI$12,2,FALSE),0)</f>
        <v>0</v>
      </c>
      <c r="AA159">
        <f>IFERROR(VLOOKUP(通常分様式!AB165,―!$I$2:$J$3,2,FALSE),0)</f>
        <v>0</v>
      </c>
      <c r="AB159">
        <f>IFERROR(VLOOKUP(通常分様式!AC165,―!$K$2:$L$3,2,FALSE),0)</f>
        <v>0</v>
      </c>
      <c r="AC159">
        <f>IFERROR(VLOOKUP(通常分様式!AD165,―!$M$2:$N$3,2,FALSE),0)</f>
        <v>0</v>
      </c>
      <c r="AD159">
        <f>IFERROR(VLOOKUP(通常分様式!AE165,―!$O$2:$P$3,2,FALSE),0)</f>
        <v>0</v>
      </c>
      <c r="AE159">
        <v>1</v>
      </c>
      <c r="AF159">
        <f>IFERROR(VLOOKUP(通常分様式!AF165,―!$X$2:$Y$30,2,FALSE),0)</f>
        <v>0</v>
      </c>
      <c r="AG159">
        <f>IFERROR(VLOOKUP(通常分様式!AG165,―!$X$2:$Y$30,2,FALSE),0)</f>
        <v>0</v>
      </c>
      <c r="AL159">
        <f>IFERROR(VLOOKUP(通常分様式!AL165,―!$AA$2:$AB$11,2,FALSE),0)</f>
        <v>0</v>
      </c>
      <c r="AM159">
        <f t="shared" si="20"/>
        <v>0</v>
      </c>
      <c r="AN159" s="508">
        <f t="shared" si="21"/>
        <v>0</v>
      </c>
      <c r="AO159" s="508">
        <f t="shared" ref="AO159:AO222" si="22">IF(E159=1,"事業始期_補助",IF(E159=2,IF(AA159=2,"事業始期_検査","事業始期_通常"),0))</f>
        <v>0</v>
      </c>
      <c r="AP159" s="508">
        <f t="shared" ref="AP159:AP222" si="23">IF(E159=1,"事業終期_通常",IF(E159=2,IF(AD159=2,"事業終期_基金","事業終期_通常"),0))</f>
        <v>0</v>
      </c>
      <c r="AQ159" s="508">
        <f t="shared" ref="AQ159:AQ222" si="24">IF(E159=1,"予算区分_補助",IF(E159=2,IF(OR(AA159=2,K159=1),"予算区分_地単_検査等","予算区分_地単_通常"),0))</f>
        <v>0</v>
      </c>
      <c r="AR159" s="510">
        <f t="shared" ref="AR159:AR222" si="25">IF(E159=1,"経済対策との関係_通常",IF(E159=2,"経済対策との関係_通常",0))</f>
        <v>0</v>
      </c>
      <c r="AS159" s="510">
        <f t="shared" ref="AS159:AS222" si="26">IF(AX159=1,"交付金の区分_高騰",IF(E159=1,"交付金の区分_その他",IF(E159=2,IF(AND(F159=2,G159=1),"交付金の区分_高騰",IF(AND(F159=2,G159=2),"交付金の区分_低所得","交付金の区分_その他")),0)))</f>
        <v>0</v>
      </c>
      <c r="AT159" s="508">
        <f t="shared" ref="AT159:AT222" si="27">IF(J159=1,"種類_通常・低所得",IF(AND(K159=1,G159=1),"種類_重点",0))</f>
        <v>0</v>
      </c>
      <c r="AU159" s="508" t="str">
        <f t="shared" ref="AU159:AU222" si="28">IF(AND(F159=1,G159=1),"交付金の区分_○",IF(K159=0,"交付金の区分_○_×",IF(K159=1,"交付金の区分_×",IF(K159=2,"交付金の区分_○",0))))</f>
        <v>交付金の区分_○_×</v>
      </c>
      <c r="AV159" s="508" t="str">
        <f t="shared" ref="AV159:AV222" si="29">IF(OR(F159=1,F159=0),"交付金の区分_×",IF(J159=0,"交付金の区分_○_×",IF(J159=1,"交付金の区分_×",IF(J159=2,"交付金の区分_○",0))))</f>
        <v>交付金の区分_×</v>
      </c>
      <c r="AW159" t="str">
        <f>IF(通常分様式!E165="","",IF(PRODUCT(D159:AL159)=0,"error",""))</f>
        <v/>
      </c>
      <c r="AX159">
        <f>IF(通常分様式!H165="妊娠出産子育て支援交付金",1,0)</f>
        <v>0</v>
      </c>
    </row>
    <row r="160" spans="1:50">
      <c r="A160">
        <v>166</v>
      </c>
      <c r="C160">
        <v>136</v>
      </c>
      <c r="D160">
        <f>IFERROR(VLOOKUP(通常分様式!D166,―!$AJ$2:$AK$2,2,FALSE),0)</f>
        <v>0</v>
      </c>
      <c r="E160">
        <f>IFERROR(VLOOKUP(通常分様式!E166,―!$A$2:$B$3,2,FALSE),0)</f>
        <v>0</v>
      </c>
      <c r="F160">
        <f>IFERROR(VLOOKUP(通常分様式!F166,―!$AD$2:$AE$3,2,FALSE),0)</f>
        <v>0</v>
      </c>
      <c r="G160">
        <f>IFERROR(VLOOKUP(通常分様式!G166,―!$AD$5:$AE$6,2,FALSE),0)</f>
        <v>0</v>
      </c>
      <c r="J160">
        <f>IFERROR(VLOOKUP(通常分様式!J166,―!$AF$14:$AG$15,2,FALSE),0)</f>
        <v>0</v>
      </c>
      <c r="K160">
        <f>IFERROR(VLOOKUP(通常分様式!K166,―!$AF$14:$AG$15,2,FALSE),0)</f>
        <v>0</v>
      </c>
      <c r="L160">
        <f>IFERROR(VLOOKUP(通常分様式!L166,―!$C$2:$D$2,2,FALSE),0)</f>
        <v>0</v>
      </c>
      <c r="M160">
        <f>IFERROR(VLOOKUP(通常分様式!M166,―!$E$2:$F$6,2,FALSE),0)</f>
        <v>0</v>
      </c>
      <c r="N160">
        <f>IFERROR(VLOOKUP(通常分様式!N166,―!$G$2:$H$2,2,FALSE),0)</f>
        <v>0</v>
      </c>
      <c r="O160">
        <f>IFERROR(VLOOKUP(通常分様式!O166,―!$AH$2:$AI$12,2,FALSE),0)</f>
        <v>0</v>
      </c>
      <c r="AA160">
        <f>IFERROR(VLOOKUP(通常分様式!AB166,―!$I$2:$J$3,2,FALSE),0)</f>
        <v>0</v>
      </c>
      <c r="AB160">
        <f>IFERROR(VLOOKUP(通常分様式!AC166,―!$K$2:$L$3,2,FALSE),0)</f>
        <v>0</v>
      </c>
      <c r="AC160">
        <f>IFERROR(VLOOKUP(通常分様式!AD166,―!$M$2:$N$3,2,FALSE),0)</f>
        <v>0</v>
      </c>
      <c r="AD160">
        <f>IFERROR(VLOOKUP(通常分様式!AE166,―!$O$2:$P$3,2,FALSE),0)</f>
        <v>0</v>
      </c>
      <c r="AE160">
        <v>1</v>
      </c>
      <c r="AF160">
        <f>IFERROR(VLOOKUP(通常分様式!AF166,―!$X$2:$Y$30,2,FALSE),0)</f>
        <v>0</v>
      </c>
      <c r="AG160">
        <f>IFERROR(VLOOKUP(通常分様式!AG166,―!$X$2:$Y$30,2,FALSE),0)</f>
        <v>0</v>
      </c>
      <c r="AL160">
        <f>IFERROR(VLOOKUP(通常分様式!AL166,―!$AA$2:$AB$11,2,FALSE),0)</f>
        <v>0</v>
      </c>
      <c r="AM160">
        <f t="shared" si="20"/>
        <v>0</v>
      </c>
      <c r="AN160" s="508">
        <f t="shared" si="21"/>
        <v>0</v>
      </c>
      <c r="AO160" s="508">
        <f t="shared" si="22"/>
        <v>0</v>
      </c>
      <c r="AP160" s="508">
        <f t="shared" si="23"/>
        <v>0</v>
      </c>
      <c r="AQ160" s="508">
        <f t="shared" si="24"/>
        <v>0</v>
      </c>
      <c r="AR160" s="510">
        <f t="shared" si="25"/>
        <v>0</v>
      </c>
      <c r="AS160" s="510">
        <f t="shared" si="26"/>
        <v>0</v>
      </c>
      <c r="AT160" s="508">
        <f t="shared" si="27"/>
        <v>0</v>
      </c>
      <c r="AU160" s="508" t="str">
        <f t="shared" si="28"/>
        <v>交付金の区分_○_×</v>
      </c>
      <c r="AV160" s="508" t="str">
        <f t="shared" si="29"/>
        <v>交付金の区分_×</v>
      </c>
      <c r="AW160" t="str">
        <f>IF(通常分様式!E166="","",IF(PRODUCT(D160:AL160)=0,"error",""))</f>
        <v/>
      </c>
      <c r="AX160">
        <f>IF(通常分様式!H166="妊娠出産子育て支援交付金",1,0)</f>
        <v>0</v>
      </c>
    </row>
    <row r="161" spans="1:50">
      <c r="A161">
        <v>167</v>
      </c>
      <c r="C161">
        <v>137</v>
      </c>
      <c r="D161">
        <f>IFERROR(VLOOKUP(通常分様式!D167,―!$AJ$2:$AK$2,2,FALSE),0)</f>
        <v>0</v>
      </c>
      <c r="E161">
        <f>IFERROR(VLOOKUP(通常分様式!E167,―!$A$2:$B$3,2,FALSE),0)</f>
        <v>0</v>
      </c>
      <c r="F161">
        <f>IFERROR(VLOOKUP(通常分様式!F167,―!$AD$2:$AE$3,2,FALSE),0)</f>
        <v>0</v>
      </c>
      <c r="G161">
        <f>IFERROR(VLOOKUP(通常分様式!G167,―!$AD$5:$AE$6,2,FALSE),0)</f>
        <v>0</v>
      </c>
      <c r="J161">
        <f>IFERROR(VLOOKUP(通常分様式!J167,―!$AF$14:$AG$15,2,FALSE),0)</f>
        <v>0</v>
      </c>
      <c r="K161">
        <f>IFERROR(VLOOKUP(通常分様式!K167,―!$AF$14:$AG$15,2,FALSE),0)</f>
        <v>0</v>
      </c>
      <c r="L161">
        <f>IFERROR(VLOOKUP(通常分様式!L167,―!$C$2:$D$2,2,FALSE),0)</f>
        <v>0</v>
      </c>
      <c r="M161">
        <f>IFERROR(VLOOKUP(通常分様式!M167,―!$E$2:$F$6,2,FALSE),0)</f>
        <v>0</v>
      </c>
      <c r="N161">
        <f>IFERROR(VLOOKUP(通常分様式!N167,―!$G$2:$H$2,2,FALSE),0)</f>
        <v>0</v>
      </c>
      <c r="O161">
        <f>IFERROR(VLOOKUP(通常分様式!O167,―!$AH$2:$AI$12,2,FALSE),0)</f>
        <v>0</v>
      </c>
      <c r="AA161">
        <f>IFERROR(VLOOKUP(通常分様式!AB167,―!$I$2:$J$3,2,FALSE),0)</f>
        <v>0</v>
      </c>
      <c r="AB161">
        <f>IFERROR(VLOOKUP(通常分様式!AC167,―!$K$2:$L$3,2,FALSE),0)</f>
        <v>0</v>
      </c>
      <c r="AC161">
        <f>IFERROR(VLOOKUP(通常分様式!AD167,―!$M$2:$N$3,2,FALSE),0)</f>
        <v>0</v>
      </c>
      <c r="AD161">
        <f>IFERROR(VLOOKUP(通常分様式!AE167,―!$O$2:$P$3,2,FALSE),0)</f>
        <v>0</v>
      </c>
      <c r="AE161">
        <v>1</v>
      </c>
      <c r="AF161">
        <f>IFERROR(VLOOKUP(通常分様式!AF167,―!$X$2:$Y$30,2,FALSE),0)</f>
        <v>0</v>
      </c>
      <c r="AG161">
        <f>IFERROR(VLOOKUP(通常分様式!AG167,―!$X$2:$Y$30,2,FALSE),0)</f>
        <v>0</v>
      </c>
      <c r="AL161">
        <f>IFERROR(VLOOKUP(通常分様式!AL167,―!$AA$2:$AB$11,2,FALSE),0)</f>
        <v>0</v>
      </c>
      <c r="AM161">
        <f t="shared" si="20"/>
        <v>0</v>
      </c>
      <c r="AN161" s="508">
        <f t="shared" si="21"/>
        <v>0</v>
      </c>
      <c r="AO161" s="508">
        <f t="shared" si="22"/>
        <v>0</v>
      </c>
      <c r="AP161" s="508">
        <f t="shared" si="23"/>
        <v>0</v>
      </c>
      <c r="AQ161" s="508">
        <f t="shared" si="24"/>
        <v>0</v>
      </c>
      <c r="AR161" s="510">
        <f t="shared" si="25"/>
        <v>0</v>
      </c>
      <c r="AS161" s="510">
        <f t="shared" si="26"/>
        <v>0</v>
      </c>
      <c r="AT161" s="508">
        <f t="shared" si="27"/>
        <v>0</v>
      </c>
      <c r="AU161" s="508" t="str">
        <f t="shared" si="28"/>
        <v>交付金の区分_○_×</v>
      </c>
      <c r="AV161" s="508" t="str">
        <f t="shared" si="29"/>
        <v>交付金の区分_×</v>
      </c>
      <c r="AW161" t="str">
        <f>IF(通常分様式!E167="","",IF(PRODUCT(D161:AL161)=0,"error",""))</f>
        <v/>
      </c>
      <c r="AX161">
        <f>IF(通常分様式!H167="妊娠出産子育て支援交付金",1,0)</f>
        <v>0</v>
      </c>
    </row>
    <row r="162" spans="1:50">
      <c r="A162">
        <v>168</v>
      </c>
      <c r="C162">
        <v>138</v>
      </c>
      <c r="D162">
        <f>IFERROR(VLOOKUP(通常分様式!D168,―!$AJ$2:$AK$2,2,FALSE),0)</f>
        <v>0</v>
      </c>
      <c r="E162">
        <f>IFERROR(VLOOKUP(通常分様式!E168,―!$A$2:$B$3,2,FALSE),0)</f>
        <v>0</v>
      </c>
      <c r="F162">
        <f>IFERROR(VLOOKUP(通常分様式!F168,―!$AD$2:$AE$3,2,FALSE),0)</f>
        <v>0</v>
      </c>
      <c r="G162">
        <f>IFERROR(VLOOKUP(通常分様式!G168,―!$AD$5:$AE$6,2,FALSE),0)</f>
        <v>0</v>
      </c>
      <c r="J162">
        <f>IFERROR(VLOOKUP(通常分様式!J168,―!$AF$14:$AG$15,2,FALSE),0)</f>
        <v>0</v>
      </c>
      <c r="K162">
        <f>IFERROR(VLOOKUP(通常分様式!K168,―!$AF$14:$AG$15,2,FALSE),0)</f>
        <v>0</v>
      </c>
      <c r="L162">
        <f>IFERROR(VLOOKUP(通常分様式!L168,―!$C$2:$D$2,2,FALSE),0)</f>
        <v>0</v>
      </c>
      <c r="M162">
        <f>IFERROR(VLOOKUP(通常分様式!M168,―!$E$2:$F$6,2,FALSE),0)</f>
        <v>0</v>
      </c>
      <c r="N162">
        <f>IFERROR(VLOOKUP(通常分様式!N168,―!$G$2:$H$2,2,FALSE),0)</f>
        <v>0</v>
      </c>
      <c r="O162">
        <f>IFERROR(VLOOKUP(通常分様式!O168,―!$AH$2:$AI$12,2,FALSE),0)</f>
        <v>0</v>
      </c>
      <c r="AA162">
        <f>IFERROR(VLOOKUP(通常分様式!AB168,―!$I$2:$J$3,2,FALSE),0)</f>
        <v>0</v>
      </c>
      <c r="AB162">
        <f>IFERROR(VLOOKUP(通常分様式!AC168,―!$K$2:$L$3,2,FALSE),0)</f>
        <v>0</v>
      </c>
      <c r="AC162">
        <f>IFERROR(VLOOKUP(通常分様式!AD168,―!$M$2:$N$3,2,FALSE),0)</f>
        <v>0</v>
      </c>
      <c r="AD162">
        <f>IFERROR(VLOOKUP(通常分様式!AE168,―!$O$2:$P$3,2,FALSE),0)</f>
        <v>0</v>
      </c>
      <c r="AE162">
        <v>1</v>
      </c>
      <c r="AF162">
        <f>IFERROR(VLOOKUP(通常分様式!AF168,―!$X$2:$Y$30,2,FALSE),0)</f>
        <v>0</v>
      </c>
      <c r="AG162">
        <f>IFERROR(VLOOKUP(通常分様式!AG168,―!$X$2:$Y$30,2,FALSE),0)</f>
        <v>0</v>
      </c>
      <c r="AL162">
        <f>IFERROR(VLOOKUP(通常分様式!AL168,―!$AA$2:$AB$11,2,FALSE),0)</f>
        <v>0</v>
      </c>
      <c r="AM162">
        <f t="shared" si="20"/>
        <v>0</v>
      </c>
      <c r="AN162" s="508">
        <f t="shared" si="21"/>
        <v>0</v>
      </c>
      <c r="AO162" s="508">
        <f t="shared" si="22"/>
        <v>0</v>
      </c>
      <c r="AP162" s="508">
        <f t="shared" si="23"/>
        <v>0</v>
      </c>
      <c r="AQ162" s="508">
        <f t="shared" si="24"/>
        <v>0</v>
      </c>
      <c r="AR162" s="510">
        <f t="shared" si="25"/>
        <v>0</v>
      </c>
      <c r="AS162" s="510">
        <f t="shared" si="26"/>
        <v>0</v>
      </c>
      <c r="AT162" s="508">
        <f t="shared" si="27"/>
        <v>0</v>
      </c>
      <c r="AU162" s="508" t="str">
        <f t="shared" si="28"/>
        <v>交付金の区分_○_×</v>
      </c>
      <c r="AV162" s="508" t="str">
        <f t="shared" si="29"/>
        <v>交付金の区分_×</v>
      </c>
      <c r="AW162" t="str">
        <f>IF(通常分様式!E168="","",IF(PRODUCT(D162:AL162)=0,"error",""))</f>
        <v/>
      </c>
      <c r="AX162">
        <f>IF(通常分様式!H168="妊娠出産子育て支援交付金",1,0)</f>
        <v>0</v>
      </c>
    </row>
    <row r="163" spans="1:50">
      <c r="A163">
        <v>169</v>
      </c>
      <c r="C163">
        <v>139</v>
      </c>
      <c r="D163">
        <f>IFERROR(VLOOKUP(通常分様式!D169,―!$AJ$2:$AK$2,2,FALSE),0)</f>
        <v>0</v>
      </c>
      <c r="E163">
        <f>IFERROR(VLOOKUP(通常分様式!E169,―!$A$2:$B$3,2,FALSE),0)</f>
        <v>0</v>
      </c>
      <c r="F163">
        <f>IFERROR(VLOOKUP(通常分様式!F169,―!$AD$2:$AE$3,2,FALSE),0)</f>
        <v>0</v>
      </c>
      <c r="G163">
        <f>IFERROR(VLOOKUP(通常分様式!G169,―!$AD$5:$AE$6,2,FALSE),0)</f>
        <v>0</v>
      </c>
      <c r="J163">
        <f>IFERROR(VLOOKUP(通常分様式!J169,―!$AF$14:$AG$15,2,FALSE),0)</f>
        <v>0</v>
      </c>
      <c r="K163">
        <f>IFERROR(VLOOKUP(通常分様式!K169,―!$AF$14:$AG$15,2,FALSE),0)</f>
        <v>0</v>
      </c>
      <c r="L163">
        <f>IFERROR(VLOOKUP(通常分様式!L169,―!$C$2:$D$2,2,FALSE),0)</f>
        <v>0</v>
      </c>
      <c r="M163">
        <f>IFERROR(VLOOKUP(通常分様式!M169,―!$E$2:$F$6,2,FALSE),0)</f>
        <v>0</v>
      </c>
      <c r="N163">
        <f>IFERROR(VLOOKUP(通常分様式!N169,―!$G$2:$H$2,2,FALSE),0)</f>
        <v>0</v>
      </c>
      <c r="O163">
        <f>IFERROR(VLOOKUP(通常分様式!O169,―!$AH$2:$AI$12,2,FALSE),0)</f>
        <v>0</v>
      </c>
      <c r="AA163">
        <f>IFERROR(VLOOKUP(通常分様式!AB169,―!$I$2:$J$3,2,FALSE),0)</f>
        <v>0</v>
      </c>
      <c r="AB163">
        <f>IFERROR(VLOOKUP(通常分様式!AC169,―!$K$2:$L$3,2,FALSE),0)</f>
        <v>0</v>
      </c>
      <c r="AC163">
        <f>IFERROR(VLOOKUP(通常分様式!AD169,―!$M$2:$N$3,2,FALSE),0)</f>
        <v>0</v>
      </c>
      <c r="AD163">
        <f>IFERROR(VLOOKUP(通常分様式!AE169,―!$O$2:$P$3,2,FALSE),0)</f>
        <v>0</v>
      </c>
      <c r="AE163">
        <v>1</v>
      </c>
      <c r="AF163">
        <f>IFERROR(VLOOKUP(通常分様式!AF169,―!$X$2:$Y$30,2,FALSE),0)</f>
        <v>0</v>
      </c>
      <c r="AG163">
        <f>IFERROR(VLOOKUP(通常分様式!AG169,―!$X$2:$Y$30,2,FALSE),0)</f>
        <v>0</v>
      </c>
      <c r="AL163">
        <f>IFERROR(VLOOKUP(通常分様式!AL169,―!$AA$2:$AB$11,2,FALSE),0)</f>
        <v>0</v>
      </c>
      <c r="AM163">
        <f t="shared" si="20"/>
        <v>0</v>
      </c>
      <c r="AN163" s="508">
        <f t="shared" si="21"/>
        <v>0</v>
      </c>
      <c r="AO163" s="508">
        <f t="shared" si="22"/>
        <v>0</v>
      </c>
      <c r="AP163" s="508">
        <f t="shared" si="23"/>
        <v>0</v>
      </c>
      <c r="AQ163" s="508">
        <f t="shared" si="24"/>
        <v>0</v>
      </c>
      <c r="AR163" s="510">
        <f t="shared" si="25"/>
        <v>0</v>
      </c>
      <c r="AS163" s="510">
        <f t="shared" si="26"/>
        <v>0</v>
      </c>
      <c r="AT163" s="508">
        <f t="shared" si="27"/>
        <v>0</v>
      </c>
      <c r="AU163" s="508" t="str">
        <f t="shared" si="28"/>
        <v>交付金の区分_○_×</v>
      </c>
      <c r="AV163" s="508" t="str">
        <f t="shared" si="29"/>
        <v>交付金の区分_×</v>
      </c>
      <c r="AW163" t="str">
        <f>IF(通常分様式!E169="","",IF(PRODUCT(D163:AL163)=0,"error",""))</f>
        <v/>
      </c>
      <c r="AX163">
        <f>IF(通常分様式!H169="妊娠出産子育て支援交付金",1,0)</f>
        <v>0</v>
      </c>
    </row>
    <row r="164" spans="1:50">
      <c r="A164">
        <v>170</v>
      </c>
      <c r="C164">
        <v>140</v>
      </c>
      <c r="D164">
        <f>IFERROR(VLOOKUP(通常分様式!D170,―!$AJ$2:$AK$2,2,FALSE),0)</f>
        <v>0</v>
      </c>
      <c r="E164">
        <f>IFERROR(VLOOKUP(通常分様式!E170,―!$A$2:$B$3,2,FALSE),0)</f>
        <v>0</v>
      </c>
      <c r="F164">
        <f>IFERROR(VLOOKUP(通常分様式!F170,―!$AD$2:$AE$3,2,FALSE),0)</f>
        <v>0</v>
      </c>
      <c r="G164">
        <f>IFERROR(VLOOKUP(通常分様式!G170,―!$AD$5:$AE$6,2,FALSE),0)</f>
        <v>0</v>
      </c>
      <c r="J164">
        <f>IFERROR(VLOOKUP(通常分様式!J170,―!$AF$14:$AG$15,2,FALSE),0)</f>
        <v>0</v>
      </c>
      <c r="K164">
        <f>IFERROR(VLOOKUP(通常分様式!K170,―!$AF$14:$AG$15,2,FALSE),0)</f>
        <v>0</v>
      </c>
      <c r="L164">
        <f>IFERROR(VLOOKUP(通常分様式!L170,―!$C$2:$D$2,2,FALSE),0)</f>
        <v>0</v>
      </c>
      <c r="M164">
        <f>IFERROR(VLOOKUP(通常分様式!M170,―!$E$2:$F$6,2,FALSE),0)</f>
        <v>0</v>
      </c>
      <c r="N164">
        <f>IFERROR(VLOOKUP(通常分様式!N170,―!$G$2:$H$2,2,FALSE),0)</f>
        <v>0</v>
      </c>
      <c r="O164">
        <f>IFERROR(VLOOKUP(通常分様式!O170,―!$AH$2:$AI$12,2,FALSE),0)</f>
        <v>0</v>
      </c>
      <c r="AA164">
        <f>IFERROR(VLOOKUP(通常分様式!AB170,―!$I$2:$J$3,2,FALSE),0)</f>
        <v>0</v>
      </c>
      <c r="AB164">
        <f>IFERROR(VLOOKUP(通常分様式!AC170,―!$K$2:$L$3,2,FALSE),0)</f>
        <v>0</v>
      </c>
      <c r="AC164">
        <f>IFERROR(VLOOKUP(通常分様式!AD170,―!$M$2:$N$3,2,FALSE),0)</f>
        <v>0</v>
      </c>
      <c r="AD164">
        <f>IFERROR(VLOOKUP(通常分様式!AE170,―!$O$2:$P$3,2,FALSE),0)</f>
        <v>0</v>
      </c>
      <c r="AE164">
        <v>1</v>
      </c>
      <c r="AF164">
        <f>IFERROR(VLOOKUP(通常分様式!AF170,―!$X$2:$Y$30,2,FALSE),0)</f>
        <v>0</v>
      </c>
      <c r="AG164">
        <f>IFERROR(VLOOKUP(通常分様式!AG170,―!$X$2:$Y$30,2,FALSE),0)</f>
        <v>0</v>
      </c>
      <c r="AL164">
        <f>IFERROR(VLOOKUP(通常分様式!AL170,―!$AA$2:$AB$11,2,FALSE),0)</f>
        <v>0</v>
      </c>
      <c r="AM164">
        <f t="shared" si="20"/>
        <v>0</v>
      </c>
      <c r="AN164" s="508">
        <f t="shared" si="21"/>
        <v>0</v>
      </c>
      <c r="AO164" s="508">
        <f t="shared" si="22"/>
        <v>0</v>
      </c>
      <c r="AP164" s="508">
        <f t="shared" si="23"/>
        <v>0</v>
      </c>
      <c r="AQ164" s="508">
        <f t="shared" si="24"/>
        <v>0</v>
      </c>
      <c r="AR164" s="510">
        <f t="shared" si="25"/>
        <v>0</v>
      </c>
      <c r="AS164" s="510">
        <f t="shared" si="26"/>
        <v>0</v>
      </c>
      <c r="AT164" s="508">
        <f t="shared" si="27"/>
        <v>0</v>
      </c>
      <c r="AU164" s="508" t="str">
        <f t="shared" si="28"/>
        <v>交付金の区分_○_×</v>
      </c>
      <c r="AV164" s="508" t="str">
        <f t="shared" si="29"/>
        <v>交付金の区分_×</v>
      </c>
      <c r="AW164" t="str">
        <f>IF(通常分様式!E170="","",IF(PRODUCT(D164:AL164)=0,"error",""))</f>
        <v/>
      </c>
      <c r="AX164">
        <f>IF(通常分様式!H170="妊娠出産子育て支援交付金",1,0)</f>
        <v>0</v>
      </c>
    </row>
    <row r="165" spans="1:50">
      <c r="A165">
        <v>171</v>
      </c>
      <c r="C165">
        <v>141</v>
      </c>
      <c r="D165">
        <f>IFERROR(VLOOKUP(通常分様式!D171,―!$AJ$2:$AK$2,2,FALSE),0)</f>
        <v>0</v>
      </c>
      <c r="E165">
        <f>IFERROR(VLOOKUP(通常分様式!E171,―!$A$2:$B$3,2,FALSE),0)</f>
        <v>0</v>
      </c>
      <c r="F165">
        <f>IFERROR(VLOOKUP(通常分様式!F171,―!$AD$2:$AE$3,2,FALSE),0)</f>
        <v>0</v>
      </c>
      <c r="G165">
        <f>IFERROR(VLOOKUP(通常分様式!G171,―!$AD$5:$AE$6,2,FALSE),0)</f>
        <v>0</v>
      </c>
      <c r="J165">
        <f>IFERROR(VLOOKUP(通常分様式!J171,―!$AF$14:$AG$15,2,FALSE),0)</f>
        <v>0</v>
      </c>
      <c r="K165">
        <f>IFERROR(VLOOKUP(通常分様式!K171,―!$AF$14:$AG$15,2,FALSE),0)</f>
        <v>0</v>
      </c>
      <c r="L165">
        <f>IFERROR(VLOOKUP(通常分様式!L171,―!$C$2:$D$2,2,FALSE),0)</f>
        <v>0</v>
      </c>
      <c r="M165">
        <f>IFERROR(VLOOKUP(通常分様式!M171,―!$E$2:$F$6,2,FALSE),0)</f>
        <v>0</v>
      </c>
      <c r="N165">
        <f>IFERROR(VLOOKUP(通常分様式!N171,―!$G$2:$H$2,2,FALSE),0)</f>
        <v>0</v>
      </c>
      <c r="O165">
        <f>IFERROR(VLOOKUP(通常分様式!O171,―!$AH$2:$AI$12,2,FALSE),0)</f>
        <v>0</v>
      </c>
      <c r="AA165">
        <f>IFERROR(VLOOKUP(通常分様式!AB171,―!$I$2:$J$3,2,FALSE),0)</f>
        <v>0</v>
      </c>
      <c r="AB165">
        <f>IFERROR(VLOOKUP(通常分様式!AC171,―!$K$2:$L$3,2,FALSE),0)</f>
        <v>0</v>
      </c>
      <c r="AC165">
        <f>IFERROR(VLOOKUP(通常分様式!AD171,―!$M$2:$N$3,2,FALSE),0)</f>
        <v>0</v>
      </c>
      <c r="AD165">
        <f>IFERROR(VLOOKUP(通常分様式!AE171,―!$O$2:$P$3,2,FALSE),0)</f>
        <v>0</v>
      </c>
      <c r="AE165">
        <v>1</v>
      </c>
      <c r="AF165">
        <f>IFERROR(VLOOKUP(通常分様式!AF171,―!$X$2:$Y$30,2,FALSE),0)</f>
        <v>0</v>
      </c>
      <c r="AG165">
        <f>IFERROR(VLOOKUP(通常分様式!AG171,―!$X$2:$Y$30,2,FALSE),0)</f>
        <v>0</v>
      </c>
      <c r="AL165">
        <f>IFERROR(VLOOKUP(通常分様式!AL171,―!$AA$2:$AB$11,2,FALSE),0)</f>
        <v>0</v>
      </c>
      <c r="AM165">
        <f t="shared" si="20"/>
        <v>0</v>
      </c>
      <c r="AN165" s="508">
        <f t="shared" si="21"/>
        <v>0</v>
      </c>
      <c r="AO165" s="508">
        <f t="shared" si="22"/>
        <v>0</v>
      </c>
      <c r="AP165" s="508">
        <f t="shared" si="23"/>
        <v>0</v>
      </c>
      <c r="AQ165" s="508">
        <f t="shared" si="24"/>
        <v>0</v>
      </c>
      <c r="AR165" s="510">
        <f t="shared" si="25"/>
        <v>0</v>
      </c>
      <c r="AS165" s="510">
        <f t="shared" si="26"/>
        <v>0</v>
      </c>
      <c r="AT165" s="508">
        <f t="shared" si="27"/>
        <v>0</v>
      </c>
      <c r="AU165" s="508" t="str">
        <f t="shared" si="28"/>
        <v>交付金の区分_○_×</v>
      </c>
      <c r="AV165" s="508" t="str">
        <f t="shared" si="29"/>
        <v>交付金の区分_×</v>
      </c>
      <c r="AW165" t="str">
        <f>IF(通常分様式!E171="","",IF(PRODUCT(D165:AL165)=0,"error",""))</f>
        <v/>
      </c>
      <c r="AX165">
        <f>IF(通常分様式!H171="妊娠出産子育て支援交付金",1,0)</f>
        <v>0</v>
      </c>
    </row>
    <row r="166" spans="1:50">
      <c r="A166">
        <v>172</v>
      </c>
      <c r="C166">
        <v>142</v>
      </c>
      <c r="D166">
        <f>IFERROR(VLOOKUP(通常分様式!D172,―!$AJ$2:$AK$2,2,FALSE),0)</f>
        <v>0</v>
      </c>
      <c r="E166">
        <f>IFERROR(VLOOKUP(通常分様式!E172,―!$A$2:$B$3,2,FALSE),0)</f>
        <v>0</v>
      </c>
      <c r="F166">
        <f>IFERROR(VLOOKUP(通常分様式!F172,―!$AD$2:$AE$3,2,FALSE),0)</f>
        <v>0</v>
      </c>
      <c r="G166">
        <f>IFERROR(VLOOKUP(通常分様式!G172,―!$AD$5:$AE$6,2,FALSE),0)</f>
        <v>0</v>
      </c>
      <c r="J166">
        <f>IFERROR(VLOOKUP(通常分様式!J172,―!$AF$14:$AG$15,2,FALSE),0)</f>
        <v>0</v>
      </c>
      <c r="K166">
        <f>IFERROR(VLOOKUP(通常分様式!K172,―!$AF$14:$AG$15,2,FALSE),0)</f>
        <v>0</v>
      </c>
      <c r="L166">
        <f>IFERROR(VLOOKUP(通常分様式!L172,―!$C$2:$D$2,2,FALSE),0)</f>
        <v>0</v>
      </c>
      <c r="M166">
        <f>IFERROR(VLOOKUP(通常分様式!M172,―!$E$2:$F$6,2,FALSE),0)</f>
        <v>0</v>
      </c>
      <c r="N166">
        <f>IFERROR(VLOOKUP(通常分様式!N172,―!$G$2:$H$2,2,FALSE),0)</f>
        <v>0</v>
      </c>
      <c r="O166">
        <f>IFERROR(VLOOKUP(通常分様式!O172,―!$AH$2:$AI$12,2,FALSE),0)</f>
        <v>0</v>
      </c>
      <c r="AA166">
        <f>IFERROR(VLOOKUP(通常分様式!AB172,―!$I$2:$J$3,2,FALSE),0)</f>
        <v>0</v>
      </c>
      <c r="AB166">
        <f>IFERROR(VLOOKUP(通常分様式!AC172,―!$K$2:$L$3,2,FALSE),0)</f>
        <v>0</v>
      </c>
      <c r="AC166">
        <f>IFERROR(VLOOKUP(通常分様式!AD172,―!$M$2:$N$3,2,FALSE),0)</f>
        <v>0</v>
      </c>
      <c r="AD166">
        <f>IFERROR(VLOOKUP(通常分様式!AE172,―!$O$2:$P$3,2,FALSE),0)</f>
        <v>0</v>
      </c>
      <c r="AE166">
        <v>1</v>
      </c>
      <c r="AF166">
        <f>IFERROR(VLOOKUP(通常分様式!AF172,―!$X$2:$Y$30,2,FALSE),0)</f>
        <v>0</v>
      </c>
      <c r="AG166">
        <f>IFERROR(VLOOKUP(通常分様式!AG172,―!$X$2:$Y$30,2,FALSE),0)</f>
        <v>0</v>
      </c>
      <c r="AL166">
        <f>IFERROR(VLOOKUP(通常分様式!AL172,―!$AA$2:$AB$11,2,FALSE),0)</f>
        <v>0</v>
      </c>
      <c r="AM166">
        <f t="shared" si="20"/>
        <v>0</v>
      </c>
      <c r="AN166" s="508">
        <f t="shared" si="21"/>
        <v>0</v>
      </c>
      <c r="AO166" s="508">
        <f t="shared" si="22"/>
        <v>0</v>
      </c>
      <c r="AP166" s="508">
        <f t="shared" si="23"/>
        <v>0</v>
      </c>
      <c r="AQ166" s="508">
        <f t="shared" si="24"/>
        <v>0</v>
      </c>
      <c r="AR166" s="510">
        <f t="shared" si="25"/>
        <v>0</v>
      </c>
      <c r="AS166" s="510">
        <f t="shared" si="26"/>
        <v>0</v>
      </c>
      <c r="AT166" s="508">
        <f t="shared" si="27"/>
        <v>0</v>
      </c>
      <c r="AU166" s="508" t="str">
        <f t="shared" si="28"/>
        <v>交付金の区分_○_×</v>
      </c>
      <c r="AV166" s="508" t="str">
        <f t="shared" si="29"/>
        <v>交付金の区分_×</v>
      </c>
      <c r="AW166" t="str">
        <f>IF(通常分様式!E172="","",IF(PRODUCT(D166:AL166)=0,"error",""))</f>
        <v/>
      </c>
      <c r="AX166">
        <f>IF(通常分様式!H172="妊娠出産子育て支援交付金",1,0)</f>
        <v>0</v>
      </c>
    </row>
    <row r="167" spans="1:50">
      <c r="A167">
        <v>173</v>
      </c>
      <c r="C167">
        <v>143</v>
      </c>
      <c r="D167">
        <f>IFERROR(VLOOKUP(通常分様式!D173,―!$AJ$2:$AK$2,2,FALSE),0)</f>
        <v>0</v>
      </c>
      <c r="E167">
        <f>IFERROR(VLOOKUP(通常分様式!E173,―!$A$2:$B$3,2,FALSE),0)</f>
        <v>0</v>
      </c>
      <c r="F167">
        <f>IFERROR(VLOOKUP(通常分様式!F173,―!$AD$2:$AE$3,2,FALSE),0)</f>
        <v>0</v>
      </c>
      <c r="G167">
        <f>IFERROR(VLOOKUP(通常分様式!G173,―!$AD$5:$AE$6,2,FALSE),0)</f>
        <v>0</v>
      </c>
      <c r="J167">
        <f>IFERROR(VLOOKUP(通常分様式!J173,―!$AF$14:$AG$15,2,FALSE),0)</f>
        <v>0</v>
      </c>
      <c r="K167">
        <f>IFERROR(VLOOKUP(通常分様式!K173,―!$AF$14:$AG$15,2,FALSE),0)</f>
        <v>0</v>
      </c>
      <c r="L167">
        <f>IFERROR(VLOOKUP(通常分様式!L173,―!$C$2:$D$2,2,FALSE),0)</f>
        <v>0</v>
      </c>
      <c r="M167">
        <f>IFERROR(VLOOKUP(通常分様式!M173,―!$E$2:$F$6,2,FALSE),0)</f>
        <v>0</v>
      </c>
      <c r="N167">
        <f>IFERROR(VLOOKUP(通常分様式!N173,―!$G$2:$H$2,2,FALSE),0)</f>
        <v>0</v>
      </c>
      <c r="O167">
        <f>IFERROR(VLOOKUP(通常分様式!O173,―!$AH$2:$AI$12,2,FALSE),0)</f>
        <v>0</v>
      </c>
      <c r="AA167">
        <f>IFERROR(VLOOKUP(通常分様式!AB173,―!$I$2:$J$3,2,FALSE),0)</f>
        <v>0</v>
      </c>
      <c r="AB167">
        <f>IFERROR(VLOOKUP(通常分様式!AC173,―!$K$2:$L$3,2,FALSE),0)</f>
        <v>0</v>
      </c>
      <c r="AC167">
        <f>IFERROR(VLOOKUP(通常分様式!AD173,―!$M$2:$N$3,2,FALSE),0)</f>
        <v>0</v>
      </c>
      <c r="AD167">
        <f>IFERROR(VLOOKUP(通常分様式!AE173,―!$O$2:$P$3,2,FALSE),0)</f>
        <v>0</v>
      </c>
      <c r="AE167">
        <v>1</v>
      </c>
      <c r="AF167">
        <f>IFERROR(VLOOKUP(通常分様式!AF173,―!$X$2:$Y$30,2,FALSE),0)</f>
        <v>0</v>
      </c>
      <c r="AG167">
        <f>IFERROR(VLOOKUP(通常分様式!AG173,―!$X$2:$Y$30,2,FALSE),0)</f>
        <v>0</v>
      </c>
      <c r="AL167">
        <f>IFERROR(VLOOKUP(通常分様式!AL173,―!$AA$2:$AB$11,2,FALSE),0)</f>
        <v>0</v>
      </c>
      <c r="AM167">
        <f t="shared" si="20"/>
        <v>0</v>
      </c>
      <c r="AN167" s="508">
        <f t="shared" si="21"/>
        <v>0</v>
      </c>
      <c r="AO167" s="508">
        <f t="shared" si="22"/>
        <v>0</v>
      </c>
      <c r="AP167" s="508">
        <f t="shared" si="23"/>
        <v>0</v>
      </c>
      <c r="AQ167" s="508">
        <f t="shared" si="24"/>
        <v>0</v>
      </c>
      <c r="AR167" s="510">
        <f t="shared" si="25"/>
        <v>0</v>
      </c>
      <c r="AS167" s="510">
        <f t="shared" si="26"/>
        <v>0</v>
      </c>
      <c r="AT167" s="508">
        <f t="shared" si="27"/>
        <v>0</v>
      </c>
      <c r="AU167" s="508" t="str">
        <f t="shared" si="28"/>
        <v>交付金の区分_○_×</v>
      </c>
      <c r="AV167" s="508" t="str">
        <f t="shared" si="29"/>
        <v>交付金の区分_×</v>
      </c>
      <c r="AW167" t="str">
        <f>IF(通常分様式!E173="","",IF(PRODUCT(D167:AL167)=0,"error",""))</f>
        <v/>
      </c>
      <c r="AX167">
        <f>IF(通常分様式!H173="妊娠出産子育て支援交付金",1,0)</f>
        <v>0</v>
      </c>
    </row>
    <row r="168" spans="1:50">
      <c r="A168">
        <v>174</v>
      </c>
      <c r="C168">
        <v>144</v>
      </c>
      <c r="D168">
        <f>IFERROR(VLOOKUP(通常分様式!D174,―!$AJ$2:$AK$2,2,FALSE),0)</f>
        <v>0</v>
      </c>
      <c r="E168">
        <f>IFERROR(VLOOKUP(通常分様式!E174,―!$A$2:$B$3,2,FALSE),0)</f>
        <v>0</v>
      </c>
      <c r="F168">
        <f>IFERROR(VLOOKUP(通常分様式!F174,―!$AD$2:$AE$3,2,FALSE),0)</f>
        <v>0</v>
      </c>
      <c r="G168">
        <f>IFERROR(VLOOKUP(通常分様式!G174,―!$AD$5:$AE$6,2,FALSE),0)</f>
        <v>0</v>
      </c>
      <c r="J168">
        <f>IFERROR(VLOOKUP(通常分様式!J174,―!$AF$14:$AG$15,2,FALSE),0)</f>
        <v>0</v>
      </c>
      <c r="K168">
        <f>IFERROR(VLOOKUP(通常分様式!K174,―!$AF$14:$AG$15,2,FALSE),0)</f>
        <v>0</v>
      </c>
      <c r="L168">
        <f>IFERROR(VLOOKUP(通常分様式!L174,―!$C$2:$D$2,2,FALSE),0)</f>
        <v>0</v>
      </c>
      <c r="M168">
        <f>IFERROR(VLOOKUP(通常分様式!M174,―!$E$2:$F$6,2,FALSE),0)</f>
        <v>0</v>
      </c>
      <c r="N168">
        <f>IFERROR(VLOOKUP(通常分様式!N174,―!$G$2:$H$2,2,FALSE),0)</f>
        <v>0</v>
      </c>
      <c r="O168">
        <f>IFERROR(VLOOKUP(通常分様式!O174,―!$AH$2:$AI$12,2,FALSE),0)</f>
        <v>0</v>
      </c>
      <c r="AA168">
        <f>IFERROR(VLOOKUP(通常分様式!AB174,―!$I$2:$J$3,2,FALSE),0)</f>
        <v>0</v>
      </c>
      <c r="AB168">
        <f>IFERROR(VLOOKUP(通常分様式!AC174,―!$K$2:$L$3,2,FALSE),0)</f>
        <v>0</v>
      </c>
      <c r="AC168">
        <f>IFERROR(VLOOKUP(通常分様式!AD174,―!$M$2:$N$3,2,FALSE),0)</f>
        <v>0</v>
      </c>
      <c r="AD168">
        <f>IFERROR(VLOOKUP(通常分様式!AE174,―!$O$2:$P$3,2,FALSE),0)</f>
        <v>0</v>
      </c>
      <c r="AE168">
        <v>1</v>
      </c>
      <c r="AF168">
        <f>IFERROR(VLOOKUP(通常分様式!AF174,―!$X$2:$Y$30,2,FALSE),0)</f>
        <v>0</v>
      </c>
      <c r="AG168">
        <f>IFERROR(VLOOKUP(通常分様式!AG174,―!$X$2:$Y$30,2,FALSE),0)</f>
        <v>0</v>
      </c>
      <c r="AL168">
        <f>IFERROR(VLOOKUP(通常分様式!AL174,―!$AA$2:$AB$11,2,FALSE),0)</f>
        <v>0</v>
      </c>
      <c r="AM168">
        <f t="shared" si="20"/>
        <v>0</v>
      </c>
      <c r="AN168" s="508">
        <f t="shared" si="21"/>
        <v>0</v>
      </c>
      <c r="AO168" s="508">
        <f t="shared" si="22"/>
        <v>0</v>
      </c>
      <c r="AP168" s="508">
        <f t="shared" si="23"/>
        <v>0</v>
      </c>
      <c r="AQ168" s="508">
        <f t="shared" si="24"/>
        <v>0</v>
      </c>
      <c r="AR168" s="510">
        <f t="shared" si="25"/>
        <v>0</v>
      </c>
      <c r="AS168" s="510">
        <f t="shared" si="26"/>
        <v>0</v>
      </c>
      <c r="AT168" s="508">
        <f t="shared" si="27"/>
        <v>0</v>
      </c>
      <c r="AU168" s="508" t="str">
        <f t="shared" si="28"/>
        <v>交付金の区分_○_×</v>
      </c>
      <c r="AV168" s="508" t="str">
        <f t="shared" si="29"/>
        <v>交付金の区分_×</v>
      </c>
      <c r="AW168" t="str">
        <f>IF(通常分様式!E174="","",IF(PRODUCT(D168:AL168)=0,"error",""))</f>
        <v/>
      </c>
      <c r="AX168">
        <f>IF(通常分様式!H174="妊娠出産子育て支援交付金",1,0)</f>
        <v>0</v>
      </c>
    </row>
    <row r="169" spans="1:50">
      <c r="A169">
        <v>175</v>
      </c>
      <c r="C169">
        <v>145</v>
      </c>
      <c r="D169">
        <f>IFERROR(VLOOKUP(通常分様式!D175,―!$AJ$2:$AK$2,2,FALSE),0)</f>
        <v>0</v>
      </c>
      <c r="E169">
        <f>IFERROR(VLOOKUP(通常分様式!E175,―!$A$2:$B$3,2,FALSE),0)</f>
        <v>0</v>
      </c>
      <c r="F169">
        <f>IFERROR(VLOOKUP(通常分様式!F175,―!$AD$2:$AE$3,2,FALSE),0)</f>
        <v>0</v>
      </c>
      <c r="G169">
        <f>IFERROR(VLOOKUP(通常分様式!G175,―!$AD$5:$AE$6,2,FALSE),0)</f>
        <v>0</v>
      </c>
      <c r="J169">
        <f>IFERROR(VLOOKUP(通常分様式!J175,―!$AF$14:$AG$15,2,FALSE),0)</f>
        <v>0</v>
      </c>
      <c r="K169">
        <f>IFERROR(VLOOKUP(通常分様式!K175,―!$AF$14:$AG$15,2,FALSE),0)</f>
        <v>0</v>
      </c>
      <c r="L169">
        <f>IFERROR(VLOOKUP(通常分様式!L175,―!$C$2:$D$2,2,FALSE),0)</f>
        <v>0</v>
      </c>
      <c r="M169">
        <f>IFERROR(VLOOKUP(通常分様式!M175,―!$E$2:$F$6,2,FALSE),0)</f>
        <v>0</v>
      </c>
      <c r="N169">
        <f>IFERROR(VLOOKUP(通常分様式!N175,―!$G$2:$H$2,2,FALSE),0)</f>
        <v>0</v>
      </c>
      <c r="O169">
        <f>IFERROR(VLOOKUP(通常分様式!O175,―!$AH$2:$AI$12,2,FALSE),0)</f>
        <v>0</v>
      </c>
      <c r="AA169">
        <f>IFERROR(VLOOKUP(通常分様式!AB175,―!$I$2:$J$3,2,FALSE),0)</f>
        <v>0</v>
      </c>
      <c r="AB169">
        <f>IFERROR(VLOOKUP(通常分様式!AC175,―!$K$2:$L$3,2,FALSE),0)</f>
        <v>0</v>
      </c>
      <c r="AC169">
        <f>IFERROR(VLOOKUP(通常分様式!AD175,―!$M$2:$N$3,2,FALSE),0)</f>
        <v>0</v>
      </c>
      <c r="AD169">
        <f>IFERROR(VLOOKUP(通常分様式!AE175,―!$O$2:$P$3,2,FALSE),0)</f>
        <v>0</v>
      </c>
      <c r="AE169">
        <v>1</v>
      </c>
      <c r="AF169">
        <f>IFERROR(VLOOKUP(通常分様式!AF175,―!$X$2:$Y$30,2,FALSE),0)</f>
        <v>0</v>
      </c>
      <c r="AG169">
        <f>IFERROR(VLOOKUP(通常分様式!AG175,―!$X$2:$Y$30,2,FALSE),0)</f>
        <v>0</v>
      </c>
      <c r="AL169">
        <f>IFERROR(VLOOKUP(通常分様式!AL175,―!$AA$2:$AB$11,2,FALSE),0)</f>
        <v>0</v>
      </c>
      <c r="AM169">
        <f t="shared" si="20"/>
        <v>0</v>
      </c>
      <c r="AN169" s="508">
        <f t="shared" si="21"/>
        <v>0</v>
      </c>
      <c r="AO169" s="508">
        <f t="shared" si="22"/>
        <v>0</v>
      </c>
      <c r="AP169" s="508">
        <f t="shared" si="23"/>
        <v>0</v>
      </c>
      <c r="AQ169" s="508">
        <f t="shared" si="24"/>
        <v>0</v>
      </c>
      <c r="AR169" s="510">
        <f t="shared" si="25"/>
        <v>0</v>
      </c>
      <c r="AS169" s="510">
        <f t="shared" si="26"/>
        <v>0</v>
      </c>
      <c r="AT169" s="508">
        <f t="shared" si="27"/>
        <v>0</v>
      </c>
      <c r="AU169" s="508" t="str">
        <f t="shared" si="28"/>
        <v>交付金の区分_○_×</v>
      </c>
      <c r="AV169" s="508" t="str">
        <f t="shared" si="29"/>
        <v>交付金の区分_×</v>
      </c>
      <c r="AW169" t="str">
        <f>IF(通常分様式!E175="","",IF(PRODUCT(D169:AL169)=0,"error",""))</f>
        <v/>
      </c>
      <c r="AX169">
        <f>IF(通常分様式!H175="妊娠出産子育て支援交付金",1,0)</f>
        <v>0</v>
      </c>
    </row>
    <row r="170" spans="1:50">
      <c r="A170">
        <v>176</v>
      </c>
      <c r="C170">
        <v>146</v>
      </c>
      <c r="D170">
        <f>IFERROR(VLOOKUP(通常分様式!D176,―!$AJ$2:$AK$2,2,FALSE),0)</f>
        <v>0</v>
      </c>
      <c r="E170">
        <f>IFERROR(VLOOKUP(通常分様式!E176,―!$A$2:$B$3,2,FALSE),0)</f>
        <v>0</v>
      </c>
      <c r="F170">
        <f>IFERROR(VLOOKUP(通常分様式!F176,―!$AD$2:$AE$3,2,FALSE),0)</f>
        <v>0</v>
      </c>
      <c r="G170">
        <f>IFERROR(VLOOKUP(通常分様式!G176,―!$AD$5:$AE$6,2,FALSE),0)</f>
        <v>0</v>
      </c>
      <c r="J170">
        <f>IFERROR(VLOOKUP(通常分様式!J176,―!$AF$14:$AG$15,2,FALSE),0)</f>
        <v>0</v>
      </c>
      <c r="K170">
        <f>IFERROR(VLOOKUP(通常分様式!K176,―!$AF$14:$AG$15,2,FALSE),0)</f>
        <v>0</v>
      </c>
      <c r="L170">
        <f>IFERROR(VLOOKUP(通常分様式!L176,―!$C$2:$D$2,2,FALSE),0)</f>
        <v>0</v>
      </c>
      <c r="M170">
        <f>IFERROR(VLOOKUP(通常分様式!M176,―!$E$2:$F$6,2,FALSE),0)</f>
        <v>0</v>
      </c>
      <c r="N170">
        <f>IFERROR(VLOOKUP(通常分様式!N176,―!$G$2:$H$2,2,FALSE),0)</f>
        <v>0</v>
      </c>
      <c r="O170">
        <f>IFERROR(VLOOKUP(通常分様式!O176,―!$AH$2:$AI$12,2,FALSE),0)</f>
        <v>0</v>
      </c>
      <c r="AA170">
        <f>IFERROR(VLOOKUP(通常分様式!AB176,―!$I$2:$J$3,2,FALSE),0)</f>
        <v>0</v>
      </c>
      <c r="AB170">
        <f>IFERROR(VLOOKUP(通常分様式!AC176,―!$K$2:$L$3,2,FALSE),0)</f>
        <v>0</v>
      </c>
      <c r="AC170">
        <f>IFERROR(VLOOKUP(通常分様式!AD176,―!$M$2:$N$3,2,FALSE),0)</f>
        <v>0</v>
      </c>
      <c r="AD170">
        <f>IFERROR(VLOOKUP(通常分様式!AE176,―!$O$2:$P$3,2,FALSE),0)</f>
        <v>0</v>
      </c>
      <c r="AE170">
        <v>1</v>
      </c>
      <c r="AF170">
        <f>IFERROR(VLOOKUP(通常分様式!AF176,―!$X$2:$Y$30,2,FALSE),0)</f>
        <v>0</v>
      </c>
      <c r="AG170">
        <f>IFERROR(VLOOKUP(通常分様式!AG176,―!$X$2:$Y$30,2,FALSE),0)</f>
        <v>0</v>
      </c>
      <c r="AL170">
        <f>IFERROR(VLOOKUP(通常分様式!AL176,―!$AA$2:$AB$11,2,FALSE),0)</f>
        <v>0</v>
      </c>
      <c r="AM170">
        <f t="shared" si="20"/>
        <v>0</v>
      </c>
      <c r="AN170" s="508">
        <f t="shared" si="21"/>
        <v>0</v>
      </c>
      <c r="AO170" s="508">
        <f t="shared" si="22"/>
        <v>0</v>
      </c>
      <c r="AP170" s="508">
        <f t="shared" si="23"/>
        <v>0</v>
      </c>
      <c r="AQ170" s="508">
        <f t="shared" si="24"/>
        <v>0</v>
      </c>
      <c r="AR170" s="510">
        <f t="shared" si="25"/>
        <v>0</v>
      </c>
      <c r="AS170" s="510">
        <f t="shared" si="26"/>
        <v>0</v>
      </c>
      <c r="AT170" s="508">
        <f t="shared" si="27"/>
        <v>0</v>
      </c>
      <c r="AU170" s="508" t="str">
        <f t="shared" si="28"/>
        <v>交付金の区分_○_×</v>
      </c>
      <c r="AV170" s="508" t="str">
        <f t="shared" si="29"/>
        <v>交付金の区分_×</v>
      </c>
      <c r="AW170" t="str">
        <f>IF(通常分様式!E176="","",IF(PRODUCT(D170:AL170)=0,"error",""))</f>
        <v/>
      </c>
      <c r="AX170">
        <f>IF(通常分様式!H176="妊娠出産子育て支援交付金",1,0)</f>
        <v>0</v>
      </c>
    </row>
    <row r="171" spans="1:50">
      <c r="A171">
        <v>177</v>
      </c>
      <c r="C171">
        <v>147</v>
      </c>
      <c r="D171">
        <f>IFERROR(VLOOKUP(通常分様式!D177,―!$AJ$2:$AK$2,2,FALSE),0)</f>
        <v>0</v>
      </c>
      <c r="E171">
        <f>IFERROR(VLOOKUP(通常分様式!E177,―!$A$2:$B$3,2,FALSE),0)</f>
        <v>0</v>
      </c>
      <c r="F171">
        <f>IFERROR(VLOOKUP(通常分様式!F177,―!$AD$2:$AE$3,2,FALSE),0)</f>
        <v>0</v>
      </c>
      <c r="G171">
        <f>IFERROR(VLOOKUP(通常分様式!G177,―!$AD$5:$AE$6,2,FALSE),0)</f>
        <v>0</v>
      </c>
      <c r="J171">
        <f>IFERROR(VLOOKUP(通常分様式!J177,―!$AF$14:$AG$15,2,FALSE),0)</f>
        <v>0</v>
      </c>
      <c r="K171">
        <f>IFERROR(VLOOKUP(通常分様式!K177,―!$AF$14:$AG$15,2,FALSE),0)</f>
        <v>0</v>
      </c>
      <c r="L171">
        <f>IFERROR(VLOOKUP(通常分様式!L177,―!$C$2:$D$2,2,FALSE),0)</f>
        <v>0</v>
      </c>
      <c r="M171">
        <f>IFERROR(VLOOKUP(通常分様式!M177,―!$E$2:$F$6,2,FALSE),0)</f>
        <v>0</v>
      </c>
      <c r="N171">
        <f>IFERROR(VLOOKUP(通常分様式!N177,―!$G$2:$H$2,2,FALSE),0)</f>
        <v>0</v>
      </c>
      <c r="O171">
        <f>IFERROR(VLOOKUP(通常分様式!O177,―!$AH$2:$AI$12,2,FALSE),0)</f>
        <v>0</v>
      </c>
      <c r="AA171">
        <f>IFERROR(VLOOKUP(通常分様式!AB177,―!$I$2:$J$3,2,FALSE),0)</f>
        <v>0</v>
      </c>
      <c r="AB171">
        <f>IFERROR(VLOOKUP(通常分様式!AC177,―!$K$2:$L$3,2,FALSE),0)</f>
        <v>0</v>
      </c>
      <c r="AC171">
        <f>IFERROR(VLOOKUP(通常分様式!AD177,―!$M$2:$N$3,2,FALSE),0)</f>
        <v>0</v>
      </c>
      <c r="AD171">
        <f>IFERROR(VLOOKUP(通常分様式!AE177,―!$O$2:$P$3,2,FALSE),0)</f>
        <v>0</v>
      </c>
      <c r="AE171">
        <v>1</v>
      </c>
      <c r="AF171">
        <f>IFERROR(VLOOKUP(通常分様式!AF177,―!$X$2:$Y$30,2,FALSE),0)</f>
        <v>0</v>
      </c>
      <c r="AG171">
        <f>IFERROR(VLOOKUP(通常分様式!AG177,―!$X$2:$Y$30,2,FALSE),0)</f>
        <v>0</v>
      </c>
      <c r="AL171">
        <f>IFERROR(VLOOKUP(通常分様式!AL177,―!$AA$2:$AB$11,2,FALSE),0)</f>
        <v>0</v>
      </c>
      <c r="AM171">
        <f t="shared" si="20"/>
        <v>0</v>
      </c>
      <c r="AN171" s="508">
        <f t="shared" si="21"/>
        <v>0</v>
      </c>
      <c r="AO171" s="508">
        <f t="shared" si="22"/>
        <v>0</v>
      </c>
      <c r="AP171" s="508">
        <f t="shared" si="23"/>
        <v>0</v>
      </c>
      <c r="AQ171" s="508">
        <f t="shared" si="24"/>
        <v>0</v>
      </c>
      <c r="AR171" s="510">
        <f t="shared" si="25"/>
        <v>0</v>
      </c>
      <c r="AS171" s="510">
        <f t="shared" si="26"/>
        <v>0</v>
      </c>
      <c r="AT171" s="508">
        <f t="shared" si="27"/>
        <v>0</v>
      </c>
      <c r="AU171" s="508" t="str">
        <f t="shared" si="28"/>
        <v>交付金の区分_○_×</v>
      </c>
      <c r="AV171" s="508" t="str">
        <f t="shared" si="29"/>
        <v>交付金の区分_×</v>
      </c>
      <c r="AW171" t="str">
        <f>IF(通常分様式!E177="","",IF(PRODUCT(D171:AL171)=0,"error",""))</f>
        <v/>
      </c>
      <c r="AX171">
        <f>IF(通常分様式!H177="妊娠出産子育て支援交付金",1,0)</f>
        <v>0</v>
      </c>
    </row>
    <row r="172" spans="1:50">
      <c r="A172">
        <v>178</v>
      </c>
      <c r="C172">
        <v>148</v>
      </c>
      <c r="D172">
        <f>IFERROR(VLOOKUP(通常分様式!D178,―!$AJ$2:$AK$2,2,FALSE),0)</f>
        <v>0</v>
      </c>
      <c r="E172">
        <f>IFERROR(VLOOKUP(通常分様式!E178,―!$A$2:$B$3,2,FALSE),0)</f>
        <v>0</v>
      </c>
      <c r="F172">
        <f>IFERROR(VLOOKUP(通常分様式!F178,―!$AD$2:$AE$3,2,FALSE),0)</f>
        <v>0</v>
      </c>
      <c r="G172">
        <f>IFERROR(VLOOKUP(通常分様式!G178,―!$AD$5:$AE$6,2,FALSE),0)</f>
        <v>0</v>
      </c>
      <c r="J172">
        <f>IFERROR(VLOOKUP(通常分様式!J178,―!$AF$14:$AG$15,2,FALSE),0)</f>
        <v>0</v>
      </c>
      <c r="K172">
        <f>IFERROR(VLOOKUP(通常分様式!K178,―!$AF$14:$AG$15,2,FALSE),0)</f>
        <v>0</v>
      </c>
      <c r="L172">
        <f>IFERROR(VLOOKUP(通常分様式!L178,―!$C$2:$D$2,2,FALSE),0)</f>
        <v>0</v>
      </c>
      <c r="M172">
        <f>IFERROR(VLOOKUP(通常分様式!M178,―!$E$2:$F$6,2,FALSE),0)</f>
        <v>0</v>
      </c>
      <c r="N172">
        <f>IFERROR(VLOOKUP(通常分様式!N178,―!$G$2:$H$2,2,FALSE),0)</f>
        <v>0</v>
      </c>
      <c r="O172">
        <f>IFERROR(VLOOKUP(通常分様式!O178,―!$AH$2:$AI$12,2,FALSE),0)</f>
        <v>0</v>
      </c>
      <c r="AA172">
        <f>IFERROR(VLOOKUP(通常分様式!AB178,―!$I$2:$J$3,2,FALSE),0)</f>
        <v>0</v>
      </c>
      <c r="AB172">
        <f>IFERROR(VLOOKUP(通常分様式!AC178,―!$K$2:$L$3,2,FALSE),0)</f>
        <v>0</v>
      </c>
      <c r="AC172">
        <f>IFERROR(VLOOKUP(通常分様式!AD178,―!$M$2:$N$3,2,FALSE),0)</f>
        <v>0</v>
      </c>
      <c r="AD172">
        <f>IFERROR(VLOOKUP(通常分様式!AE178,―!$O$2:$P$3,2,FALSE),0)</f>
        <v>0</v>
      </c>
      <c r="AE172">
        <v>1</v>
      </c>
      <c r="AF172">
        <f>IFERROR(VLOOKUP(通常分様式!AF178,―!$X$2:$Y$30,2,FALSE),0)</f>
        <v>0</v>
      </c>
      <c r="AG172">
        <f>IFERROR(VLOOKUP(通常分様式!AG178,―!$X$2:$Y$30,2,FALSE),0)</f>
        <v>0</v>
      </c>
      <c r="AL172">
        <f>IFERROR(VLOOKUP(通常分様式!AL178,―!$AA$2:$AB$11,2,FALSE),0)</f>
        <v>0</v>
      </c>
      <c r="AM172">
        <f t="shared" si="20"/>
        <v>0</v>
      </c>
      <c r="AN172" s="508">
        <f t="shared" si="21"/>
        <v>0</v>
      </c>
      <c r="AO172" s="508">
        <f t="shared" si="22"/>
        <v>0</v>
      </c>
      <c r="AP172" s="508">
        <f t="shared" si="23"/>
        <v>0</v>
      </c>
      <c r="AQ172" s="508">
        <f t="shared" si="24"/>
        <v>0</v>
      </c>
      <c r="AR172" s="510">
        <f t="shared" si="25"/>
        <v>0</v>
      </c>
      <c r="AS172" s="510">
        <f t="shared" si="26"/>
        <v>0</v>
      </c>
      <c r="AT172" s="508">
        <f t="shared" si="27"/>
        <v>0</v>
      </c>
      <c r="AU172" s="508" t="str">
        <f t="shared" si="28"/>
        <v>交付金の区分_○_×</v>
      </c>
      <c r="AV172" s="508" t="str">
        <f t="shared" si="29"/>
        <v>交付金の区分_×</v>
      </c>
      <c r="AW172" t="str">
        <f>IF(通常分様式!E178="","",IF(PRODUCT(D172:AL172)=0,"error",""))</f>
        <v/>
      </c>
      <c r="AX172">
        <f>IF(通常分様式!H178="妊娠出産子育て支援交付金",1,0)</f>
        <v>0</v>
      </c>
    </row>
    <row r="173" spans="1:50">
      <c r="A173">
        <v>179</v>
      </c>
      <c r="C173">
        <v>149</v>
      </c>
      <c r="D173">
        <f>IFERROR(VLOOKUP(通常分様式!D179,―!$AJ$2:$AK$2,2,FALSE),0)</f>
        <v>0</v>
      </c>
      <c r="E173">
        <f>IFERROR(VLOOKUP(通常分様式!E179,―!$A$2:$B$3,2,FALSE),0)</f>
        <v>0</v>
      </c>
      <c r="F173">
        <f>IFERROR(VLOOKUP(通常分様式!F179,―!$AD$2:$AE$3,2,FALSE),0)</f>
        <v>0</v>
      </c>
      <c r="G173">
        <f>IFERROR(VLOOKUP(通常分様式!G179,―!$AD$5:$AE$6,2,FALSE),0)</f>
        <v>0</v>
      </c>
      <c r="J173">
        <f>IFERROR(VLOOKUP(通常分様式!J179,―!$AF$14:$AG$15,2,FALSE),0)</f>
        <v>0</v>
      </c>
      <c r="K173">
        <f>IFERROR(VLOOKUP(通常分様式!K179,―!$AF$14:$AG$15,2,FALSE),0)</f>
        <v>0</v>
      </c>
      <c r="L173">
        <f>IFERROR(VLOOKUP(通常分様式!L179,―!$C$2:$D$2,2,FALSE),0)</f>
        <v>0</v>
      </c>
      <c r="M173">
        <f>IFERROR(VLOOKUP(通常分様式!M179,―!$E$2:$F$6,2,FALSE),0)</f>
        <v>0</v>
      </c>
      <c r="N173">
        <f>IFERROR(VLOOKUP(通常分様式!N179,―!$G$2:$H$2,2,FALSE),0)</f>
        <v>0</v>
      </c>
      <c r="O173">
        <f>IFERROR(VLOOKUP(通常分様式!O179,―!$AH$2:$AI$12,2,FALSE),0)</f>
        <v>0</v>
      </c>
      <c r="AA173">
        <f>IFERROR(VLOOKUP(通常分様式!AB179,―!$I$2:$J$3,2,FALSE),0)</f>
        <v>0</v>
      </c>
      <c r="AB173">
        <f>IFERROR(VLOOKUP(通常分様式!AC179,―!$K$2:$L$3,2,FALSE),0)</f>
        <v>0</v>
      </c>
      <c r="AC173">
        <f>IFERROR(VLOOKUP(通常分様式!AD179,―!$M$2:$N$3,2,FALSE),0)</f>
        <v>0</v>
      </c>
      <c r="AD173">
        <f>IFERROR(VLOOKUP(通常分様式!AE179,―!$O$2:$P$3,2,FALSE),0)</f>
        <v>0</v>
      </c>
      <c r="AE173">
        <v>1</v>
      </c>
      <c r="AF173">
        <f>IFERROR(VLOOKUP(通常分様式!AF179,―!$X$2:$Y$30,2,FALSE),0)</f>
        <v>0</v>
      </c>
      <c r="AG173">
        <f>IFERROR(VLOOKUP(通常分様式!AG179,―!$X$2:$Y$30,2,FALSE),0)</f>
        <v>0</v>
      </c>
      <c r="AL173">
        <f>IFERROR(VLOOKUP(通常分様式!AL179,―!$AA$2:$AB$11,2,FALSE),0)</f>
        <v>0</v>
      </c>
      <c r="AM173">
        <f t="shared" si="20"/>
        <v>0</v>
      </c>
      <c r="AN173" s="508">
        <f t="shared" si="21"/>
        <v>0</v>
      </c>
      <c r="AO173" s="508">
        <f t="shared" si="22"/>
        <v>0</v>
      </c>
      <c r="AP173" s="508">
        <f t="shared" si="23"/>
        <v>0</v>
      </c>
      <c r="AQ173" s="508">
        <f t="shared" si="24"/>
        <v>0</v>
      </c>
      <c r="AR173" s="510">
        <f t="shared" si="25"/>
        <v>0</v>
      </c>
      <c r="AS173" s="510">
        <f t="shared" si="26"/>
        <v>0</v>
      </c>
      <c r="AT173" s="508">
        <f t="shared" si="27"/>
        <v>0</v>
      </c>
      <c r="AU173" s="508" t="str">
        <f t="shared" si="28"/>
        <v>交付金の区分_○_×</v>
      </c>
      <c r="AV173" s="508" t="str">
        <f t="shared" si="29"/>
        <v>交付金の区分_×</v>
      </c>
      <c r="AW173" t="str">
        <f>IF(通常分様式!E179="","",IF(PRODUCT(D173:AL173)=0,"error",""))</f>
        <v/>
      </c>
      <c r="AX173">
        <f>IF(通常分様式!H179="妊娠出産子育て支援交付金",1,0)</f>
        <v>0</v>
      </c>
    </row>
    <row r="174" spans="1:50">
      <c r="A174">
        <v>180</v>
      </c>
      <c r="C174">
        <v>150</v>
      </c>
      <c r="D174">
        <f>IFERROR(VLOOKUP(通常分様式!D180,―!$AJ$2:$AK$2,2,FALSE),0)</f>
        <v>0</v>
      </c>
      <c r="E174">
        <f>IFERROR(VLOOKUP(通常分様式!E180,―!$A$2:$B$3,2,FALSE),0)</f>
        <v>0</v>
      </c>
      <c r="F174">
        <f>IFERROR(VLOOKUP(通常分様式!F180,―!$AD$2:$AE$3,2,FALSE),0)</f>
        <v>0</v>
      </c>
      <c r="G174">
        <f>IFERROR(VLOOKUP(通常分様式!G180,―!$AD$5:$AE$6,2,FALSE),0)</f>
        <v>0</v>
      </c>
      <c r="J174">
        <f>IFERROR(VLOOKUP(通常分様式!J180,―!$AF$14:$AG$15,2,FALSE),0)</f>
        <v>0</v>
      </c>
      <c r="K174">
        <f>IFERROR(VLOOKUP(通常分様式!K180,―!$AF$14:$AG$15,2,FALSE),0)</f>
        <v>0</v>
      </c>
      <c r="L174">
        <f>IFERROR(VLOOKUP(通常分様式!L180,―!$C$2:$D$2,2,FALSE),0)</f>
        <v>0</v>
      </c>
      <c r="M174">
        <f>IFERROR(VLOOKUP(通常分様式!M180,―!$E$2:$F$6,2,FALSE),0)</f>
        <v>0</v>
      </c>
      <c r="N174">
        <f>IFERROR(VLOOKUP(通常分様式!N180,―!$G$2:$H$2,2,FALSE),0)</f>
        <v>0</v>
      </c>
      <c r="O174">
        <f>IFERROR(VLOOKUP(通常分様式!O180,―!$AH$2:$AI$12,2,FALSE),0)</f>
        <v>0</v>
      </c>
      <c r="AA174">
        <f>IFERROR(VLOOKUP(通常分様式!AB180,―!$I$2:$J$3,2,FALSE),0)</f>
        <v>0</v>
      </c>
      <c r="AB174">
        <f>IFERROR(VLOOKUP(通常分様式!AC180,―!$K$2:$L$3,2,FALSE),0)</f>
        <v>0</v>
      </c>
      <c r="AC174">
        <f>IFERROR(VLOOKUP(通常分様式!AD180,―!$M$2:$N$3,2,FALSE),0)</f>
        <v>0</v>
      </c>
      <c r="AD174">
        <f>IFERROR(VLOOKUP(通常分様式!AE180,―!$O$2:$P$3,2,FALSE),0)</f>
        <v>0</v>
      </c>
      <c r="AE174">
        <v>1</v>
      </c>
      <c r="AF174">
        <f>IFERROR(VLOOKUP(通常分様式!AF180,―!$X$2:$Y$30,2,FALSE),0)</f>
        <v>0</v>
      </c>
      <c r="AG174">
        <f>IFERROR(VLOOKUP(通常分様式!AG180,―!$X$2:$Y$30,2,FALSE),0)</f>
        <v>0</v>
      </c>
      <c r="AL174">
        <f>IFERROR(VLOOKUP(通常分様式!AL180,―!$AA$2:$AB$11,2,FALSE),0)</f>
        <v>0</v>
      </c>
      <c r="AM174">
        <f t="shared" si="20"/>
        <v>0</v>
      </c>
      <c r="AN174" s="508">
        <f t="shared" si="21"/>
        <v>0</v>
      </c>
      <c r="AO174" s="508">
        <f t="shared" si="22"/>
        <v>0</v>
      </c>
      <c r="AP174" s="508">
        <f t="shared" si="23"/>
        <v>0</v>
      </c>
      <c r="AQ174" s="508">
        <f t="shared" si="24"/>
        <v>0</v>
      </c>
      <c r="AR174" s="510">
        <f t="shared" si="25"/>
        <v>0</v>
      </c>
      <c r="AS174" s="510">
        <f t="shared" si="26"/>
        <v>0</v>
      </c>
      <c r="AT174" s="508">
        <f t="shared" si="27"/>
        <v>0</v>
      </c>
      <c r="AU174" s="508" t="str">
        <f t="shared" si="28"/>
        <v>交付金の区分_○_×</v>
      </c>
      <c r="AV174" s="508" t="str">
        <f t="shared" si="29"/>
        <v>交付金の区分_×</v>
      </c>
      <c r="AW174" t="str">
        <f>IF(通常分様式!E180="","",IF(PRODUCT(D174:AL174)=0,"error",""))</f>
        <v/>
      </c>
      <c r="AX174">
        <f>IF(通常分様式!H180="妊娠出産子育て支援交付金",1,0)</f>
        <v>0</v>
      </c>
    </row>
    <row r="175" spans="1:50">
      <c r="A175">
        <v>181</v>
      </c>
      <c r="C175">
        <v>151</v>
      </c>
      <c r="D175">
        <f>IFERROR(VLOOKUP(通常分様式!D181,―!$AJ$2:$AK$2,2,FALSE),0)</f>
        <v>0</v>
      </c>
      <c r="E175">
        <f>IFERROR(VLOOKUP(通常分様式!E181,―!$A$2:$B$3,2,FALSE),0)</f>
        <v>0</v>
      </c>
      <c r="F175">
        <f>IFERROR(VLOOKUP(通常分様式!F181,―!$AD$2:$AE$3,2,FALSE),0)</f>
        <v>0</v>
      </c>
      <c r="G175">
        <f>IFERROR(VLOOKUP(通常分様式!G181,―!$AD$5:$AE$6,2,FALSE),0)</f>
        <v>0</v>
      </c>
      <c r="J175">
        <f>IFERROR(VLOOKUP(通常分様式!J181,―!$AF$14:$AG$15,2,FALSE),0)</f>
        <v>0</v>
      </c>
      <c r="K175">
        <f>IFERROR(VLOOKUP(通常分様式!K181,―!$AF$14:$AG$15,2,FALSE),0)</f>
        <v>0</v>
      </c>
      <c r="L175">
        <f>IFERROR(VLOOKUP(通常分様式!L181,―!$C$2:$D$2,2,FALSE),0)</f>
        <v>0</v>
      </c>
      <c r="M175">
        <f>IFERROR(VLOOKUP(通常分様式!M181,―!$E$2:$F$6,2,FALSE),0)</f>
        <v>0</v>
      </c>
      <c r="N175">
        <f>IFERROR(VLOOKUP(通常分様式!N181,―!$G$2:$H$2,2,FALSE),0)</f>
        <v>0</v>
      </c>
      <c r="O175">
        <f>IFERROR(VLOOKUP(通常分様式!O181,―!$AH$2:$AI$12,2,FALSE),0)</f>
        <v>0</v>
      </c>
      <c r="AA175">
        <f>IFERROR(VLOOKUP(通常分様式!AB181,―!$I$2:$J$3,2,FALSE),0)</f>
        <v>0</v>
      </c>
      <c r="AB175">
        <f>IFERROR(VLOOKUP(通常分様式!AC181,―!$K$2:$L$3,2,FALSE),0)</f>
        <v>0</v>
      </c>
      <c r="AC175">
        <f>IFERROR(VLOOKUP(通常分様式!AD181,―!$M$2:$N$3,2,FALSE),0)</f>
        <v>0</v>
      </c>
      <c r="AD175">
        <f>IFERROR(VLOOKUP(通常分様式!AE181,―!$O$2:$P$3,2,FALSE),0)</f>
        <v>0</v>
      </c>
      <c r="AE175">
        <v>1</v>
      </c>
      <c r="AF175">
        <f>IFERROR(VLOOKUP(通常分様式!AF181,―!$X$2:$Y$30,2,FALSE),0)</f>
        <v>0</v>
      </c>
      <c r="AG175">
        <f>IFERROR(VLOOKUP(通常分様式!AG181,―!$X$2:$Y$30,2,FALSE),0)</f>
        <v>0</v>
      </c>
      <c r="AL175">
        <f>IFERROR(VLOOKUP(通常分様式!AL181,―!$AA$2:$AB$11,2,FALSE),0)</f>
        <v>0</v>
      </c>
      <c r="AM175">
        <f t="shared" si="20"/>
        <v>0</v>
      </c>
      <c r="AN175" s="508">
        <f t="shared" si="21"/>
        <v>0</v>
      </c>
      <c r="AO175" s="508">
        <f t="shared" si="22"/>
        <v>0</v>
      </c>
      <c r="AP175" s="508">
        <f t="shared" si="23"/>
        <v>0</v>
      </c>
      <c r="AQ175" s="508">
        <f t="shared" si="24"/>
        <v>0</v>
      </c>
      <c r="AR175" s="510">
        <f t="shared" si="25"/>
        <v>0</v>
      </c>
      <c r="AS175" s="510">
        <f t="shared" si="26"/>
        <v>0</v>
      </c>
      <c r="AT175" s="508">
        <f t="shared" si="27"/>
        <v>0</v>
      </c>
      <c r="AU175" s="508" t="str">
        <f t="shared" si="28"/>
        <v>交付金の区分_○_×</v>
      </c>
      <c r="AV175" s="508" t="str">
        <f t="shared" si="29"/>
        <v>交付金の区分_×</v>
      </c>
      <c r="AW175" t="str">
        <f>IF(通常分様式!E181="","",IF(PRODUCT(D175:AL175)=0,"error",""))</f>
        <v/>
      </c>
      <c r="AX175">
        <f>IF(通常分様式!H181="妊娠出産子育て支援交付金",1,0)</f>
        <v>0</v>
      </c>
    </row>
    <row r="176" spans="1:50">
      <c r="A176">
        <v>182</v>
      </c>
      <c r="C176">
        <v>152</v>
      </c>
      <c r="D176">
        <f>IFERROR(VLOOKUP(通常分様式!D182,―!$AJ$2:$AK$2,2,FALSE),0)</f>
        <v>0</v>
      </c>
      <c r="E176">
        <f>IFERROR(VLOOKUP(通常分様式!E182,―!$A$2:$B$3,2,FALSE),0)</f>
        <v>0</v>
      </c>
      <c r="F176">
        <f>IFERROR(VLOOKUP(通常分様式!F182,―!$AD$2:$AE$3,2,FALSE),0)</f>
        <v>0</v>
      </c>
      <c r="G176">
        <f>IFERROR(VLOOKUP(通常分様式!G182,―!$AD$5:$AE$6,2,FALSE),0)</f>
        <v>0</v>
      </c>
      <c r="J176">
        <f>IFERROR(VLOOKUP(通常分様式!J182,―!$AF$14:$AG$15,2,FALSE),0)</f>
        <v>0</v>
      </c>
      <c r="K176">
        <f>IFERROR(VLOOKUP(通常分様式!K182,―!$AF$14:$AG$15,2,FALSE),0)</f>
        <v>0</v>
      </c>
      <c r="L176">
        <f>IFERROR(VLOOKUP(通常分様式!L182,―!$C$2:$D$2,2,FALSE),0)</f>
        <v>0</v>
      </c>
      <c r="M176">
        <f>IFERROR(VLOOKUP(通常分様式!M182,―!$E$2:$F$6,2,FALSE),0)</f>
        <v>0</v>
      </c>
      <c r="N176">
        <f>IFERROR(VLOOKUP(通常分様式!N182,―!$G$2:$H$2,2,FALSE),0)</f>
        <v>0</v>
      </c>
      <c r="O176">
        <f>IFERROR(VLOOKUP(通常分様式!O182,―!$AH$2:$AI$12,2,FALSE),0)</f>
        <v>0</v>
      </c>
      <c r="AA176">
        <f>IFERROR(VLOOKUP(通常分様式!AB182,―!$I$2:$J$3,2,FALSE),0)</f>
        <v>0</v>
      </c>
      <c r="AB176">
        <f>IFERROR(VLOOKUP(通常分様式!AC182,―!$K$2:$L$3,2,FALSE),0)</f>
        <v>0</v>
      </c>
      <c r="AC176">
        <f>IFERROR(VLOOKUP(通常分様式!AD182,―!$M$2:$N$3,2,FALSE),0)</f>
        <v>0</v>
      </c>
      <c r="AD176">
        <f>IFERROR(VLOOKUP(通常分様式!AE182,―!$O$2:$P$3,2,FALSE),0)</f>
        <v>0</v>
      </c>
      <c r="AE176">
        <v>1</v>
      </c>
      <c r="AF176">
        <f>IFERROR(VLOOKUP(通常分様式!AF182,―!$X$2:$Y$30,2,FALSE),0)</f>
        <v>0</v>
      </c>
      <c r="AG176">
        <f>IFERROR(VLOOKUP(通常分様式!AG182,―!$X$2:$Y$30,2,FALSE),0)</f>
        <v>0</v>
      </c>
      <c r="AL176">
        <f>IFERROR(VLOOKUP(通常分様式!AL182,―!$AA$2:$AB$11,2,FALSE),0)</f>
        <v>0</v>
      </c>
      <c r="AM176">
        <f t="shared" si="20"/>
        <v>0</v>
      </c>
      <c r="AN176" s="508">
        <f t="shared" si="21"/>
        <v>0</v>
      </c>
      <c r="AO176" s="508">
        <f t="shared" si="22"/>
        <v>0</v>
      </c>
      <c r="AP176" s="508">
        <f t="shared" si="23"/>
        <v>0</v>
      </c>
      <c r="AQ176" s="508">
        <f t="shared" si="24"/>
        <v>0</v>
      </c>
      <c r="AR176" s="510">
        <f t="shared" si="25"/>
        <v>0</v>
      </c>
      <c r="AS176" s="510">
        <f t="shared" si="26"/>
        <v>0</v>
      </c>
      <c r="AT176" s="508">
        <f t="shared" si="27"/>
        <v>0</v>
      </c>
      <c r="AU176" s="508" t="str">
        <f t="shared" si="28"/>
        <v>交付金の区分_○_×</v>
      </c>
      <c r="AV176" s="508" t="str">
        <f t="shared" si="29"/>
        <v>交付金の区分_×</v>
      </c>
      <c r="AW176" t="str">
        <f>IF(通常分様式!E182="","",IF(PRODUCT(D176:AL176)=0,"error",""))</f>
        <v/>
      </c>
      <c r="AX176">
        <f>IF(通常分様式!H182="妊娠出産子育て支援交付金",1,0)</f>
        <v>0</v>
      </c>
    </row>
    <row r="177" spans="1:50">
      <c r="A177">
        <v>183</v>
      </c>
      <c r="C177">
        <v>153</v>
      </c>
      <c r="D177">
        <f>IFERROR(VLOOKUP(通常分様式!D183,―!$AJ$2:$AK$2,2,FALSE),0)</f>
        <v>0</v>
      </c>
      <c r="E177">
        <f>IFERROR(VLOOKUP(通常分様式!E183,―!$A$2:$B$3,2,FALSE),0)</f>
        <v>0</v>
      </c>
      <c r="F177">
        <f>IFERROR(VLOOKUP(通常分様式!F183,―!$AD$2:$AE$3,2,FALSE),0)</f>
        <v>0</v>
      </c>
      <c r="G177">
        <f>IFERROR(VLOOKUP(通常分様式!G183,―!$AD$5:$AE$6,2,FALSE),0)</f>
        <v>0</v>
      </c>
      <c r="J177">
        <f>IFERROR(VLOOKUP(通常分様式!J183,―!$AF$14:$AG$15,2,FALSE),0)</f>
        <v>0</v>
      </c>
      <c r="K177">
        <f>IFERROR(VLOOKUP(通常分様式!K183,―!$AF$14:$AG$15,2,FALSE),0)</f>
        <v>0</v>
      </c>
      <c r="L177">
        <f>IFERROR(VLOOKUP(通常分様式!L183,―!$C$2:$D$2,2,FALSE),0)</f>
        <v>0</v>
      </c>
      <c r="M177">
        <f>IFERROR(VLOOKUP(通常分様式!M183,―!$E$2:$F$6,2,FALSE),0)</f>
        <v>0</v>
      </c>
      <c r="N177">
        <f>IFERROR(VLOOKUP(通常分様式!N183,―!$G$2:$H$2,2,FALSE),0)</f>
        <v>0</v>
      </c>
      <c r="O177">
        <f>IFERROR(VLOOKUP(通常分様式!O183,―!$AH$2:$AI$12,2,FALSE),0)</f>
        <v>0</v>
      </c>
      <c r="AA177">
        <f>IFERROR(VLOOKUP(通常分様式!AB183,―!$I$2:$J$3,2,FALSE),0)</f>
        <v>0</v>
      </c>
      <c r="AB177">
        <f>IFERROR(VLOOKUP(通常分様式!AC183,―!$K$2:$L$3,2,FALSE),0)</f>
        <v>0</v>
      </c>
      <c r="AC177">
        <f>IFERROR(VLOOKUP(通常分様式!AD183,―!$M$2:$N$3,2,FALSE),0)</f>
        <v>0</v>
      </c>
      <c r="AD177">
        <f>IFERROR(VLOOKUP(通常分様式!AE183,―!$O$2:$P$3,2,FALSE),0)</f>
        <v>0</v>
      </c>
      <c r="AE177">
        <v>1</v>
      </c>
      <c r="AF177">
        <f>IFERROR(VLOOKUP(通常分様式!AF183,―!$X$2:$Y$30,2,FALSE),0)</f>
        <v>0</v>
      </c>
      <c r="AG177">
        <f>IFERROR(VLOOKUP(通常分様式!AG183,―!$X$2:$Y$30,2,FALSE),0)</f>
        <v>0</v>
      </c>
      <c r="AL177">
        <f>IFERROR(VLOOKUP(通常分様式!AL183,―!$AA$2:$AB$11,2,FALSE),0)</f>
        <v>0</v>
      </c>
      <c r="AM177">
        <f t="shared" si="20"/>
        <v>0</v>
      </c>
      <c r="AN177" s="508">
        <f t="shared" si="21"/>
        <v>0</v>
      </c>
      <c r="AO177" s="508">
        <f t="shared" si="22"/>
        <v>0</v>
      </c>
      <c r="AP177" s="508">
        <f t="shared" si="23"/>
        <v>0</v>
      </c>
      <c r="AQ177" s="508">
        <f t="shared" si="24"/>
        <v>0</v>
      </c>
      <c r="AR177" s="510">
        <f t="shared" si="25"/>
        <v>0</v>
      </c>
      <c r="AS177" s="510">
        <f t="shared" si="26"/>
        <v>0</v>
      </c>
      <c r="AT177" s="508">
        <f t="shared" si="27"/>
        <v>0</v>
      </c>
      <c r="AU177" s="508" t="str">
        <f t="shared" si="28"/>
        <v>交付金の区分_○_×</v>
      </c>
      <c r="AV177" s="508" t="str">
        <f t="shared" si="29"/>
        <v>交付金の区分_×</v>
      </c>
      <c r="AW177" t="str">
        <f>IF(通常分様式!E183="","",IF(PRODUCT(D177:AL177)=0,"error",""))</f>
        <v/>
      </c>
      <c r="AX177">
        <f>IF(通常分様式!H183="妊娠出産子育て支援交付金",1,0)</f>
        <v>0</v>
      </c>
    </row>
    <row r="178" spans="1:50">
      <c r="A178">
        <v>184</v>
      </c>
      <c r="C178">
        <v>154</v>
      </c>
      <c r="D178">
        <f>IFERROR(VLOOKUP(通常分様式!D184,―!$AJ$2:$AK$2,2,FALSE),0)</f>
        <v>0</v>
      </c>
      <c r="E178">
        <f>IFERROR(VLOOKUP(通常分様式!E184,―!$A$2:$B$3,2,FALSE),0)</f>
        <v>0</v>
      </c>
      <c r="F178">
        <f>IFERROR(VLOOKUP(通常分様式!F184,―!$AD$2:$AE$3,2,FALSE),0)</f>
        <v>0</v>
      </c>
      <c r="G178">
        <f>IFERROR(VLOOKUP(通常分様式!G184,―!$AD$5:$AE$6,2,FALSE),0)</f>
        <v>0</v>
      </c>
      <c r="J178">
        <f>IFERROR(VLOOKUP(通常分様式!J184,―!$AF$14:$AG$15,2,FALSE),0)</f>
        <v>0</v>
      </c>
      <c r="K178">
        <f>IFERROR(VLOOKUP(通常分様式!K184,―!$AF$14:$AG$15,2,FALSE),0)</f>
        <v>0</v>
      </c>
      <c r="L178">
        <f>IFERROR(VLOOKUP(通常分様式!L184,―!$C$2:$D$2,2,FALSE),0)</f>
        <v>0</v>
      </c>
      <c r="M178">
        <f>IFERROR(VLOOKUP(通常分様式!M184,―!$E$2:$F$6,2,FALSE),0)</f>
        <v>0</v>
      </c>
      <c r="N178">
        <f>IFERROR(VLOOKUP(通常分様式!N184,―!$G$2:$H$2,2,FALSE),0)</f>
        <v>0</v>
      </c>
      <c r="O178">
        <f>IFERROR(VLOOKUP(通常分様式!O184,―!$AH$2:$AI$12,2,FALSE),0)</f>
        <v>0</v>
      </c>
      <c r="AA178">
        <f>IFERROR(VLOOKUP(通常分様式!AB184,―!$I$2:$J$3,2,FALSE),0)</f>
        <v>0</v>
      </c>
      <c r="AB178">
        <f>IFERROR(VLOOKUP(通常分様式!AC184,―!$K$2:$L$3,2,FALSE),0)</f>
        <v>0</v>
      </c>
      <c r="AC178">
        <f>IFERROR(VLOOKUP(通常分様式!AD184,―!$M$2:$N$3,2,FALSE),0)</f>
        <v>0</v>
      </c>
      <c r="AD178">
        <f>IFERROR(VLOOKUP(通常分様式!AE184,―!$O$2:$P$3,2,FALSE),0)</f>
        <v>0</v>
      </c>
      <c r="AE178">
        <v>1</v>
      </c>
      <c r="AF178">
        <f>IFERROR(VLOOKUP(通常分様式!AF184,―!$X$2:$Y$30,2,FALSE),0)</f>
        <v>0</v>
      </c>
      <c r="AG178">
        <f>IFERROR(VLOOKUP(通常分様式!AG184,―!$X$2:$Y$30,2,FALSE),0)</f>
        <v>0</v>
      </c>
      <c r="AL178">
        <f>IFERROR(VLOOKUP(通常分様式!AL184,―!$AA$2:$AB$11,2,FALSE),0)</f>
        <v>0</v>
      </c>
      <c r="AM178">
        <f t="shared" si="20"/>
        <v>0</v>
      </c>
      <c r="AN178" s="508">
        <f t="shared" si="21"/>
        <v>0</v>
      </c>
      <c r="AO178" s="508">
        <f t="shared" si="22"/>
        <v>0</v>
      </c>
      <c r="AP178" s="508">
        <f t="shared" si="23"/>
        <v>0</v>
      </c>
      <c r="AQ178" s="508">
        <f t="shared" si="24"/>
        <v>0</v>
      </c>
      <c r="AR178" s="510">
        <f t="shared" si="25"/>
        <v>0</v>
      </c>
      <c r="AS178" s="510">
        <f t="shared" si="26"/>
        <v>0</v>
      </c>
      <c r="AT178" s="508">
        <f t="shared" si="27"/>
        <v>0</v>
      </c>
      <c r="AU178" s="508" t="str">
        <f t="shared" si="28"/>
        <v>交付金の区分_○_×</v>
      </c>
      <c r="AV178" s="508" t="str">
        <f t="shared" si="29"/>
        <v>交付金の区分_×</v>
      </c>
      <c r="AW178" t="str">
        <f>IF(通常分様式!E184="","",IF(PRODUCT(D178:AL178)=0,"error",""))</f>
        <v/>
      </c>
      <c r="AX178">
        <f>IF(通常分様式!H184="妊娠出産子育て支援交付金",1,0)</f>
        <v>0</v>
      </c>
    </row>
    <row r="179" spans="1:50">
      <c r="A179">
        <v>185</v>
      </c>
      <c r="C179">
        <v>155</v>
      </c>
      <c r="D179">
        <f>IFERROR(VLOOKUP(通常分様式!D185,―!$AJ$2:$AK$2,2,FALSE),0)</f>
        <v>0</v>
      </c>
      <c r="E179">
        <f>IFERROR(VLOOKUP(通常分様式!E185,―!$A$2:$B$3,2,FALSE),0)</f>
        <v>0</v>
      </c>
      <c r="F179">
        <f>IFERROR(VLOOKUP(通常分様式!F185,―!$AD$2:$AE$3,2,FALSE),0)</f>
        <v>0</v>
      </c>
      <c r="G179">
        <f>IFERROR(VLOOKUP(通常分様式!G185,―!$AD$5:$AE$6,2,FALSE),0)</f>
        <v>0</v>
      </c>
      <c r="J179">
        <f>IFERROR(VLOOKUP(通常分様式!J185,―!$AF$14:$AG$15,2,FALSE),0)</f>
        <v>0</v>
      </c>
      <c r="K179">
        <f>IFERROR(VLOOKUP(通常分様式!K185,―!$AF$14:$AG$15,2,FALSE),0)</f>
        <v>0</v>
      </c>
      <c r="L179">
        <f>IFERROR(VLOOKUP(通常分様式!L185,―!$C$2:$D$2,2,FALSE),0)</f>
        <v>0</v>
      </c>
      <c r="M179">
        <f>IFERROR(VLOOKUP(通常分様式!M185,―!$E$2:$F$6,2,FALSE),0)</f>
        <v>0</v>
      </c>
      <c r="N179">
        <f>IFERROR(VLOOKUP(通常分様式!N185,―!$G$2:$H$2,2,FALSE),0)</f>
        <v>0</v>
      </c>
      <c r="O179">
        <f>IFERROR(VLOOKUP(通常分様式!O185,―!$AH$2:$AI$12,2,FALSE),0)</f>
        <v>0</v>
      </c>
      <c r="AA179">
        <f>IFERROR(VLOOKUP(通常分様式!AB185,―!$I$2:$J$3,2,FALSE),0)</f>
        <v>0</v>
      </c>
      <c r="AB179">
        <f>IFERROR(VLOOKUP(通常分様式!AC185,―!$K$2:$L$3,2,FALSE),0)</f>
        <v>0</v>
      </c>
      <c r="AC179">
        <f>IFERROR(VLOOKUP(通常分様式!AD185,―!$M$2:$N$3,2,FALSE),0)</f>
        <v>0</v>
      </c>
      <c r="AD179">
        <f>IFERROR(VLOOKUP(通常分様式!AE185,―!$O$2:$P$3,2,FALSE),0)</f>
        <v>0</v>
      </c>
      <c r="AE179">
        <v>1</v>
      </c>
      <c r="AF179">
        <f>IFERROR(VLOOKUP(通常分様式!AF185,―!$X$2:$Y$30,2,FALSE),0)</f>
        <v>0</v>
      </c>
      <c r="AG179">
        <f>IFERROR(VLOOKUP(通常分様式!AG185,―!$X$2:$Y$30,2,FALSE),0)</f>
        <v>0</v>
      </c>
      <c r="AL179">
        <f>IFERROR(VLOOKUP(通常分様式!AL185,―!$AA$2:$AB$11,2,FALSE),0)</f>
        <v>0</v>
      </c>
      <c r="AM179">
        <f t="shared" si="20"/>
        <v>0</v>
      </c>
      <c r="AN179" s="508">
        <f t="shared" si="21"/>
        <v>0</v>
      </c>
      <c r="AO179" s="508">
        <f t="shared" si="22"/>
        <v>0</v>
      </c>
      <c r="AP179" s="508">
        <f t="shared" si="23"/>
        <v>0</v>
      </c>
      <c r="AQ179" s="508">
        <f t="shared" si="24"/>
        <v>0</v>
      </c>
      <c r="AR179" s="510">
        <f t="shared" si="25"/>
        <v>0</v>
      </c>
      <c r="AS179" s="510">
        <f t="shared" si="26"/>
        <v>0</v>
      </c>
      <c r="AT179" s="508">
        <f t="shared" si="27"/>
        <v>0</v>
      </c>
      <c r="AU179" s="508" t="str">
        <f t="shared" si="28"/>
        <v>交付金の区分_○_×</v>
      </c>
      <c r="AV179" s="508" t="str">
        <f t="shared" si="29"/>
        <v>交付金の区分_×</v>
      </c>
      <c r="AW179" t="str">
        <f>IF(通常分様式!E185="","",IF(PRODUCT(D179:AL179)=0,"error",""))</f>
        <v/>
      </c>
      <c r="AX179">
        <f>IF(通常分様式!H185="妊娠出産子育て支援交付金",1,0)</f>
        <v>0</v>
      </c>
    </row>
    <row r="180" spans="1:50">
      <c r="A180">
        <v>186</v>
      </c>
      <c r="C180">
        <v>156</v>
      </c>
      <c r="D180">
        <f>IFERROR(VLOOKUP(通常分様式!D186,―!$AJ$2:$AK$2,2,FALSE),0)</f>
        <v>0</v>
      </c>
      <c r="E180">
        <f>IFERROR(VLOOKUP(通常分様式!E186,―!$A$2:$B$3,2,FALSE),0)</f>
        <v>0</v>
      </c>
      <c r="F180">
        <f>IFERROR(VLOOKUP(通常分様式!F186,―!$AD$2:$AE$3,2,FALSE),0)</f>
        <v>0</v>
      </c>
      <c r="G180">
        <f>IFERROR(VLOOKUP(通常分様式!G186,―!$AD$5:$AE$6,2,FALSE),0)</f>
        <v>0</v>
      </c>
      <c r="J180">
        <f>IFERROR(VLOOKUP(通常分様式!J186,―!$AF$14:$AG$15,2,FALSE),0)</f>
        <v>0</v>
      </c>
      <c r="K180">
        <f>IFERROR(VLOOKUP(通常分様式!K186,―!$AF$14:$AG$15,2,FALSE),0)</f>
        <v>0</v>
      </c>
      <c r="L180">
        <f>IFERROR(VLOOKUP(通常分様式!L186,―!$C$2:$D$2,2,FALSE),0)</f>
        <v>0</v>
      </c>
      <c r="M180">
        <f>IFERROR(VLOOKUP(通常分様式!M186,―!$E$2:$F$6,2,FALSE),0)</f>
        <v>0</v>
      </c>
      <c r="N180">
        <f>IFERROR(VLOOKUP(通常分様式!N186,―!$G$2:$H$2,2,FALSE),0)</f>
        <v>0</v>
      </c>
      <c r="O180">
        <f>IFERROR(VLOOKUP(通常分様式!O186,―!$AH$2:$AI$12,2,FALSE),0)</f>
        <v>0</v>
      </c>
      <c r="AA180">
        <f>IFERROR(VLOOKUP(通常分様式!AB186,―!$I$2:$J$3,2,FALSE),0)</f>
        <v>0</v>
      </c>
      <c r="AB180">
        <f>IFERROR(VLOOKUP(通常分様式!AC186,―!$K$2:$L$3,2,FALSE),0)</f>
        <v>0</v>
      </c>
      <c r="AC180">
        <f>IFERROR(VLOOKUP(通常分様式!AD186,―!$M$2:$N$3,2,FALSE),0)</f>
        <v>0</v>
      </c>
      <c r="AD180">
        <f>IFERROR(VLOOKUP(通常分様式!AE186,―!$O$2:$P$3,2,FALSE),0)</f>
        <v>0</v>
      </c>
      <c r="AE180">
        <v>1</v>
      </c>
      <c r="AF180">
        <f>IFERROR(VLOOKUP(通常分様式!AF186,―!$X$2:$Y$30,2,FALSE),0)</f>
        <v>0</v>
      </c>
      <c r="AG180">
        <f>IFERROR(VLOOKUP(通常分様式!AG186,―!$X$2:$Y$30,2,FALSE),0)</f>
        <v>0</v>
      </c>
      <c r="AL180">
        <f>IFERROR(VLOOKUP(通常分様式!AL186,―!$AA$2:$AB$11,2,FALSE),0)</f>
        <v>0</v>
      </c>
      <c r="AM180">
        <f t="shared" si="20"/>
        <v>0</v>
      </c>
      <c r="AN180" s="508">
        <f t="shared" si="21"/>
        <v>0</v>
      </c>
      <c r="AO180" s="508">
        <f t="shared" si="22"/>
        <v>0</v>
      </c>
      <c r="AP180" s="508">
        <f t="shared" si="23"/>
        <v>0</v>
      </c>
      <c r="AQ180" s="508">
        <f t="shared" si="24"/>
        <v>0</v>
      </c>
      <c r="AR180" s="510">
        <f t="shared" si="25"/>
        <v>0</v>
      </c>
      <c r="AS180" s="510">
        <f t="shared" si="26"/>
        <v>0</v>
      </c>
      <c r="AT180" s="508">
        <f t="shared" si="27"/>
        <v>0</v>
      </c>
      <c r="AU180" s="508" t="str">
        <f t="shared" si="28"/>
        <v>交付金の区分_○_×</v>
      </c>
      <c r="AV180" s="508" t="str">
        <f t="shared" si="29"/>
        <v>交付金の区分_×</v>
      </c>
      <c r="AW180" t="str">
        <f>IF(通常分様式!E186="","",IF(PRODUCT(D180:AL180)=0,"error",""))</f>
        <v/>
      </c>
      <c r="AX180">
        <f>IF(通常分様式!H186="妊娠出産子育て支援交付金",1,0)</f>
        <v>0</v>
      </c>
    </row>
    <row r="181" spans="1:50">
      <c r="A181">
        <v>187</v>
      </c>
      <c r="C181">
        <v>157</v>
      </c>
      <c r="D181">
        <f>IFERROR(VLOOKUP(通常分様式!D187,―!$AJ$2:$AK$2,2,FALSE),0)</f>
        <v>0</v>
      </c>
      <c r="E181">
        <f>IFERROR(VLOOKUP(通常分様式!E187,―!$A$2:$B$3,2,FALSE),0)</f>
        <v>0</v>
      </c>
      <c r="F181">
        <f>IFERROR(VLOOKUP(通常分様式!F187,―!$AD$2:$AE$3,2,FALSE),0)</f>
        <v>0</v>
      </c>
      <c r="G181">
        <f>IFERROR(VLOOKUP(通常分様式!G187,―!$AD$5:$AE$6,2,FALSE),0)</f>
        <v>0</v>
      </c>
      <c r="J181">
        <f>IFERROR(VLOOKUP(通常分様式!J187,―!$AF$14:$AG$15,2,FALSE),0)</f>
        <v>0</v>
      </c>
      <c r="K181">
        <f>IFERROR(VLOOKUP(通常分様式!K187,―!$AF$14:$AG$15,2,FALSE),0)</f>
        <v>0</v>
      </c>
      <c r="L181">
        <f>IFERROR(VLOOKUP(通常分様式!L187,―!$C$2:$D$2,2,FALSE),0)</f>
        <v>0</v>
      </c>
      <c r="M181">
        <f>IFERROR(VLOOKUP(通常分様式!M187,―!$E$2:$F$6,2,FALSE),0)</f>
        <v>0</v>
      </c>
      <c r="N181">
        <f>IFERROR(VLOOKUP(通常分様式!N187,―!$G$2:$H$2,2,FALSE),0)</f>
        <v>0</v>
      </c>
      <c r="O181">
        <f>IFERROR(VLOOKUP(通常分様式!O187,―!$AH$2:$AI$12,2,FALSE),0)</f>
        <v>0</v>
      </c>
      <c r="AA181">
        <f>IFERROR(VLOOKUP(通常分様式!AB187,―!$I$2:$J$3,2,FALSE),0)</f>
        <v>0</v>
      </c>
      <c r="AB181">
        <f>IFERROR(VLOOKUP(通常分様式!AC187,―!$K$2:$L$3,2,FALSE),0)</f>
        <v>0</v>
      </c>
      <c r="AC181">
        <f>IFERROR(VLOOKUP(通常分様式!AD187,―!$M$2:$N$3,2,FALSE),0)</f>
        <v>0</v>
      </c>
      <c r="AD181">
        <f>IFERROR(VLOOKUP(通常分様式!AE187,―!$O$2:$P$3,2,FALSE),0)</f>
        <v>0</v>
      </c>
      <c r="AE181">
        <v>1</v>
      </c>
      <c r="AF181">
        <f>IFERROR(VLOOKUP(通常分様式!AF187,―!$X$2:$Y$30,2,FALSE),0)</f>
        <v>0</v>
      </c>
      <c r="AG181">
        <f>IFERROR(VLOOKUP(通常分様式!AG187,―!$X$2:$Y$30,2,FALSE),0)</f>
        <v>0</v>
      </c>
      <c r="AL181">
        <f>IFERROR(VLOOKUP(通常分様式!AL187,―!$AA$2:$AB$11,2,FALSE),0)</f>
        <v>0</v>
      </c>
      <c r="AM181">
        <f t="shared" si="20"/>
        <v>0</v>
      </c>
      <c r="AN181" s="508">
        <f t="shared" si="21"/>
        <v>0</v>
      </c>
      <c r="AO181" s="508">
        <f t="shared" si="22"/>
        <v>0</v>
      </c>
      <c r="AP181" s="508">
        <f t="shared" si="23"/>
        <v>0</v>
      </c>
      <c r="AQ181" s="508">
        <f t="shared" si="24"/>
        <v>0</v>
      </c>
      <c r="AR181" s="510">
        <f t="shared" si="25"/>
        <v>0</v>
      </c>
      <c r="AS181" s="510">
        <f t="shared" si="26"/>
        <v>0</v>
      </c>
      <c r="AT181" s="508">
        <f t="shared" si="27"/>
        <v>0</v>
      </c>
      <c r="AU181" s="508" t="str">
        <f t="shared" si="28"/>
        <v>交付金の区分_○_×</v>
      </c>
      <c r="AV181" s="508" t="str">
        <f t="shared" si="29"/>
        <v>交付金の区分_×</v>
      </c>
      <c r="AW181" t="str">
        <f>IF(通常分様式!E187="","",IF(PRODUCT(D181:AL181)=0,"error",""))</f>
        <v/>
      </c>
      <c r="AX181">
        <f>IF(通常分様式!H187="妊娠出産子育て支援交付金",1,0)</f>
        <v>0</v>
      </c>
    </row>
    <row r="182" spans="1:50">
      <c r="A182">
        <v>188</v>
      </c>
      <c r="C182">
        <v>158</v>
      </c>
      <c r="D182">
        <f>IFERROR(VLOOKUP(通常分様式!D188,―!$AJ$2:$AK$2,2,FALSE),0)</f>
        <v>0</v>
      </c>
      <c r="E182">
        <f>IFERROR(VLOOKUP(通常分様式!E188,―!$A$2:$B$3,2,FALSE),0)</f>
        <v>0</v>
      </c>
      <c r="F182">
        <f>IFERROR(VLOOKUP(通常分様式!F188,―!$AD$2:$AE$3,2,FALSE),0)</f>
        <v>0</v>
      </c>
      <c r="G182">
        <f>IFERROR(VLOOKUP(通常分様式!G188,―!$AD$5:$AE$6,2,FALSE),0)</f>
        <v>0</v>
      </c>
      <c r="J182">
        <f>IFERROR(VLOOKUP(通常分様式!J188,―!$AF$14:$AG$15,2,FALSE),0)</f>
        <v>0</v>
      </c>
      <c r="K182">
        <f>IFERROR(VLOOKUP(通常分様式!K188,―!$AF$14:$AG$15,2,FALSE),0)</f>
        <v>0</v>
      </c>
      <c r="L182">
        <f>IFERROR(VLOOKUP(通常分様式!L188,―!$C$2:$D$2,2,FALSE),0)</f>
        <v>0</v>
      </c>
      <c r="M182">
        <f>IFERROR(VLOOKUP(通常分様式!M188,―!$E$2:$F$6,2,FALSE),0)</f>
        <v>0</v>
      </c>
      <c r="N182">
        <f>IFERROR(VLOOKUP(通常分様式!N188,―!$G$2:$H$2,2,FALSE),0)</f>
        <v>0</v>
      </c>
      <c r="O182">
        <f>IFERROR(VLOOKUP(通常分様式!O188,―!$AH$2:$AI$12,2,FALSE),0)</f>
        <v>0</v>
      </c>
      <c r="AA182">
        <f>IFERROR(VLOOKUP(通常分様式!AB188,―!$I$2:$J$3,2,FALSE),0)</f>
        <v>0</v>
      </c>
      <c r="AB182">
        <f>IFERROR(VLOOKUP(通常分様式!AC188,―!$K$2:$L$3,2,FALSE),0)</f>
        <v>0</v>
      </c>
      <c r="AC182">
        <f>IFERROR(VLOOKUP(通常分様式!AD188,―!$M$2:$N$3,2,FALSE),0)</f>
        <v>0</v>
      </c>
      <c r="AD182">
        <f>IFERROR(VLOOKUP(通常分様式!AE188,―!$O$2:$P$3,2,FALSE),0)</f>
        <v>0</v>
      </c>
      <c r="AE182">
        <v>1</v>
      </c>
      <c r="AF182">
        <f>IFERROR(VLOOKUP(通常分様式!AF188,―!$X$2:$Y$30,2,FALSE),0)</f>
        <v>0</v>
      </c>
      <c r="AG182">
        <f>IFERROR(VLOOKUP(通常分様式!AG188,―!$X$2:$Y$30,2,FALSE),0)</f>
        <v>0</v>
      </c>
      <c r="AL182">
        <f>IFERROR(VLOOKUP(通常分様式!AL188,―!$AA$2:$AB$11,2,FALSE),0)</f>
        <v>0</v>
      </c>
      <c r="AM182">
        <f t="shared" si="20"/>
        <v>0</v>
      </c>
      <c r="AN182" s="508">
        <f t="shared" si="21"/>
        <v>0</v>
      </c>
      <c r="AO182" s="508">
        <f t="shared" si="22"/>
        <v>0</v>
      </c>
      <c r="AP182" s="508">
        <f t="shared" si="23"/>
        <v>0</v>
      </c>
      <c r="AQ182" s="508">
        <f t="shared" si="24"/>
        <v>0</v>
      </c>
      <c r="AR182" s="510">
        <f t="shared" si="25"/>
        <v>0</v>
      </c>
      <c r="AS182" s="510">
        <f t="shared" si="26"/>
        <v>0</v>
      </c>
      <c r="AT182" s="508">
        <f t="shared" si="27"/>
        <v>0</v>
      </c>
      <c r="AU182" s="508" t="str">
        <f t="shared" si="28"/>
        <v>交付金の区分_○_×</v>
      </c>
      <c r="AV182" s="508" t="str">
        <f t="shared" si="29"/>
        <v>交付金の区分_×</v>
      </c>
      <c r="AW182" t="str">
        <f>IF(通常分様式!E188="","",IF(PRODUCT(D182:AL182)=0,"error",""))</f>
        <v/>
      </c>
      <c r="AX182">
        <f>IF(通常分様式!H188="妊娠出産子育て支援交付金",1,0)</f>
        <v>0</v>
      </c>
    </row>
    <row r="183" spans="1:50">
      <c r="A183">
        <v>189</v>
      </c>
      <c r="C183">
        <v>159</v>
      </c>
      <c r="D183">
        <f>IFERROR(VLOOKUP(通常分様式!D189,―!$AJ$2:$AK$2,2,FALSE),0)</f>
        <v>0</v>
      </c>
      <c r="E183">
        <f>IFERROR(VLOOKUP(通常分様式!E189,―!$A$2:$B$3,2,FALSE),0)</f>
        <v>0</v>
      </c>
      <c r="F183">
        <f>IFERROR(VLOOKUP(通常分様式!F189,―!$AD$2:$AE$3,2,FALSE),0)</f>
        <v>0</v>
      </c>
      <c r="G183">
        <f>IFERROR(VLOOKUP(通常分様式!G189,―!$AD$5:$AE$6,2,FALSE),0)</f>
        <v>0</v>
      </c>
      <c r="J183">
        <f>IFERROR(VLOOKUP(通常分様式!J189,―!$AF$14:$AG$15,2,FALSE),0)</f>
        <v>0</v>
      </c>
      <c r="K183">
        <f>IFERROR(VLOOKUP(通常分様式!K189,―!$AF$14:$AG$15,2,FALSE),0)</f>
        <v>0</v>
      </c>
      <c r="L183">
        <f>IFERROR(VLOOKUP(通常分様式!L189,―!$C$2:$D$2,2,FALSE),0)</f>
        <v>0</v>
      </c>
      <c r="M183">
        <f>IFERROR(VLOOKUP(通常分様式!M189,―!$E$2:$F$6,2,FALSE),0)</f>
        <v>0</v>
      </c>
      <c r="N183">
        <f>IFERROR(VLOOKUP(通常分様式!N189,―!$G$2:$H$2,2,FALSE),0)</f>
        <v>0</v>
      </c>
      <c r="O183">
        <f>IFERROR(VLOOKUP(通常分様式!O189,―!$AH$2:$AI$12,2,FALSE),0)</f>
        <v>0</v>
      </c>
      <c r="AA183">
        <f>IFERROR(VLOOKUP(通常分様式!AB189,―!$I$2:$J$3,2,FALSE),0)</f>
        <v>0</v>
      </c>
      <c r="AB183">
        <f>IFERROR(VLOOKUP(通常分様式!AC189,―!$K$2:$L$3,2,FALSE),0)</f>
        <v>0</v>
      </c>
      <c r="AC183">
        <f>IFERROR(VLOOKUP(通常分様式!AD189,―!$M$2:$N$3,2,FALSE),0)</f>
        <v>0</v>
      </c>
      <c r="AD183">
        <f>IFERROR(VLOOKUP(通常分様式!AE189,―!$O$2:$P$3,2,FALSE),0)</f>
        <v>0</v>
      </c>
      <c r="AE183">
        <v>1</v>
      </c>
      <c r="AF183">
        <f>IFERROR(VLOOKUP(通常分様式!AF189,―!$X$2:$Y$30,2,FALSE),0)</f>
        <v>0</v>
      </c>
      <c r="AG183">
        <f>IFERROR(VLOOKUP(通常分様式!AG189,―!$X$2:$Y$30,2,FALSE),0)</f>
        <v>0</v>
      </c>
      <c r="AL183">
        <f>IFERROR(VLOOKUP(通常分様式!AL189,―!$AA$2:$AB$11,2,FALSE),0)</f>
        <v>0</v>
      </c>
      <c r="AM183">
        <f t="shared" si="20"/>
        <v>0</v>
      </c>
      <c r="AN183" s="508">
        <f t="shared" si="21"/>
        <v>0</v>
      </c>
      <c r="AO183" s="508">
        <f t="shared" si="22"/>
        <v>0</v>
      </c>
      <c r="AP183" s="508">
        <f t="shared" si="23"/>
        <v>0</v>
      </c>
      <c r="AQ183" s="508">
        <f t="shared" si="24"/>
        <v>0</v>
      </c>
      <c r="AR183" s="510">
        <f t="shared" si="25"/>
        <v>0</v>
      </c>
      <c r="AS183" s="510">
        <f t="shared" si="26"/>
        <v>0</v>
      </c>
      <c r="AT183" s="508">
        <f t="shared" si="27"/>
        <v>0</v>
      </c>
      <c r="AU183" s="508" t="str">
        <f t="shared" si="28"/>
        <v>交付金の区分_○_×</v>
      </c>
      <c r="AV183" s="508" t="str">
        <f t="shared" si="29"/>
        <v>交付金の区分_×</v>
      </c>
      <c r="AW183" t="str">
        <f>IF(通常分様式!E189="","",IF(PRODUCT(D183:AL183)=0,"error",""))</f>
        <v/>
      </c>
      <c r="AX183">
        <f>IF(通常分様式!H189="妊娠出産子育て支援交付金",1,0)</f>
        <v>0</v>
      </c>
    </row>
    <row r="184" spans="1:50">
      <c r="A184">
        <v>190</v>
      </c>
      <c r="C184">
        <v>160</v>
      </c>
      <c r="D184">
        <f>IFERROR(VLOOKUP(通常分様式!D190,―!$AJ$2:$AK$2,2,FALSE),0)</f>
        <v>0</v>
      </c>
      <c r="E184">
        <f>IFERROR(VLOOKUP(通常分様式!E190,―!$A$2:$B$3,2,FALSE),0)</f>
        <v>0</v>
      </c>
      <c r="F184">
        <f>IFERROR(VLOOKUP(通常分様式!F190,―!$AD$2:$AE$3,2,FALSE),0)</f>
        <v>0</v>
      </c>
      <c r="G184">
        <f>IFERROR(VLOOKUP(通常分様式!G190,―!$AD$5:$AE$6,2,FALSE),0)</f>
        <v>0</v>
      </c>
      <c r="J184">
        <f>IFERROR(VLOOKUP(通常分様式!J190,―!$AF$14:$AG$15,2,FALSE),0)</f>
        <v>0</v>
      </c>
      <c r="K184">
        <f>IFERROR(VLOOKUP(通常分様式!K190,―!$AF$14:$AG$15,2,FALSE),0)</f>
        <v>0</v>
      </c>
      <c r="L184">
        <f>IFERROR(VLOOKUP(通常分様式!L190,―!$C$2:$D$2,2,FALSE),0)</f>
        <v>0</v>
      </c>
      <c r="M184">
        <f>IFERROR(VLOOKUP(通常分様式!M190,―!$E$2:$F$6,2,FALSE),0)</f>
        <v>0</v>
      </c>
      <c r="N184">
        <f>IFERROR(VLOOKUP(通常分様式!N190,―!$G$2:$H$2,2,FALSE),0)</f>
        <v>0</v>
      </c>
      <c r="O184">
        <f>IFERROR(VLOOKUP(通常分様式!O190,―!$AH$2:$AI$12,2,FALSE),0)</f>
        <v>0</v>
      </c>
      <c r="AA184">
        <f>IFERROR(VLOOKUP(通常分様式!AB190,―!$I$2:$J$3,2,FALSE),0)</f>
        <v>0</v>
      </c>
      <c r="AB184">
        <f>IFERROR(VLOOKUP(通常分様式!AC190,―!$K$2:$L$3,2,FALSE),0)</f>
        <v>0</v>
      </c>
      <c r="AC184">
        <f>IFERROR(VLOOKUP(通常分様式!AD190,―!$M$2:$N$3,2,FALSE),0)</f>
        <v>0</v>
      </c>
      <c r="AD184">
        <f>IFERROR(VLOOKUP(通常分様式!AE190,―!$O$2:$P$3,2,FALSE),0)</f>
        <v>0</v>
      </c>
      <c r="AE184">
        <v>1</v>
      </c>
      <c r="AF184">
        <f>IFERROR(VLOOKUP(通常分様式!AF190,―!$X$2:$Y$30,2,FALSE),0)</f>
        <v>0</v>
      </c>
      <c r="AG184">
        <f>IFERROR(VLOOKUP(通常分様式!AG190,―!$X$2:$Y$30,2,FALSE),0)</f>
        <v>0</v>
      </c>
      <c r="AL184">
        <f>IFERROR(VLOOKUP(通常分様式!AL190,―!$AA$2:$AB$11,2,FALSE),0)</f>
        <v>0</v>
      </c>
      <c r="AM184">
        <f t="shared" si="20"/>
        <v>0</v>
      </c>
      <c r="AN184" s="508">
        <f t="shared" si="21"/>
        <v>0</v>
      </c>
      <c r="AO184" s="508">
        <f t="shared" si="22"/>
        <v>0</v>
      </c>
      <c r="AP184" s="508">
        <f t="shared" si="23"/>
        <v>0</v>
      </c>
      <c r="AQ184" s="508">
        <f t="shared" si="24"/>
        <v>0</v>
      </c>
      <c r="AR184" s="510">
        <f t="shared" si="25"/>
        <v>0</v>
      </c>
      <c r="AS184" s="510">
        <f t="shared" si="26"/>
        <v>0</v>
      </c>
      <c r="AT184" s="508">
        <f t="shared" si="27"/>
        <v>0</v>
      </c>
      <c r="AU184" s="508" t="str">
        <f t="shared" si="28"/>
        <v>交付金の区分_○_×</v>
      </c>
      <c r="AV184" s="508" t="str">
        <f t="shared" si="29"/>
        <v>交付金の区分_×</v>
      </c>
      <c r="AW184" t="str">
        <f>IF(通常分様式!E190="","",IF(PRODUCT(D184:AL184)=0,"error",""))</f>
        <v/>
      </c>
      <c r="AX184">
        <f>IF(通常分様式!H190="妊娠出産子育て支援交付金",1,0)</f>
        <v>0</v>
      </c>
    </row>
    <row r="185" spans="1:50">
      <c r="A185">
        <v>191</v>
      </c>
      <c r="C185">
        <v>161</v>
      </c>
      <c r="D185">
        <f>IFERROR(VLOOKUP(通常分様式!D191,―!$AJ$2:$AK$2,2,FALSE),0)</f>
        <v>0</v>
      </c>
      <c r="E185">
        <f>IFERROR(VLOOKUP(通常分様式!E191,―!$A$2:$B$3,2,FALSE),0)</f>
        <v>0</v>
      </c>
      <c r="F185">
        <f>IFERROR(VLOOKUP(通常分様式!F191,―!$AD$2:$AE$3,2,FALSE),0)</f>
        <v>0</v>
      </c>
      <c r="G185">
        <f>IFERROR(VLOOKUP(通常分様式!G191,―!$AD$5:$AE$6,2,FALSE),0)</f>
        <v>0</v>
      </c>
      <c r="J185">
        <f>IFERROR(VLOOKUP(通常分様式!J191,―!$AF$14:$AG$15,2,FALSE),0)</f>
        <v>0</v>
      </c>
      <c r="K185">
        <f>IFERROR(VLOOKUP(通常分様式!K191,―!$AF$14:$AG$15,2,FALSE),0)</f>
        <v>0</v>
      </c>
      <c r="L185">
        <f>IFERROR(VLOOKUP(通常分様式!L191,―!$C$2:$D$2,2,FALSE),0)</f>
        <v>0</v>
      </c>
      <c r="M185">
        <f>IFERROR(VLOOKUP(通常分様式!M191,―!$E$2:$F$6,2,FALSE),0)</f>
        <v>0</v>
      </c>
      <c r="N185">
        <f>IFERROR(VLOOKUP(通常分様式!N191,―!$G$2:$H$2,2,FALSE),0)</f>
        <v>0</v>
      </c>
      <c r="O185">
        <f>IFERROR(VLOOKUP(通常分様式!O191,―!$AH$2:$AI$12,2,FALSE),0)</f>
        <v>0</v>
      </c>
      <c r="AA185">
        <f>IFERROR(VLOOKUP(通常分様式!AB191,―!$I$2:$J$3,2,FALSE),0)</f>
        <v>0</v>
      </c>
      <c r="AB185">
        <f>IFERROR(VLOOKUP(通常分様式!AC191,―!$K$2:$L$3,2,FALSE),0)</f>
        <v>0</v>
      </c>
      <c r="AC185">
        <f>IFERROR(VLOOKUP(通常分様式!AD191,―!$M$2:$N$3,2,FALSE),0)</f>
        <v>0</v>
      </c>
      <c r="AD185">
        <f>IFERROR(VLOOKUP(通常分様式!AE191,―!$O$2:$P$3,2,FALSE),0)</f>
        <v>0</v>
      </c>
      <c r="AE185">
        <v>1</v>
      </c>
      <c r="AF185">
        <f>IFERROR(VLOOKUP(通常分様式!AF191,―!$X$2:$Y$30,2,FALSE),0)</f>
        <v>0</v>
      </c>
      <c r="AG185">
        <f>IFERROR(VLOOKUP(通常分様式!AG191,―!$X$2:$Y$30,2,FALSE),0)</f>
        <v>0</v>
      </c>
      <c r="AL185">
        <f>IFERROR(VLOOKUP(通常分様式!AL191,―!$AA$2:$AB$11,2,FALSE),0)</f>
        <v>0</v>
      </c>
      <c r="AM185">
        <f t="shared" si="20"/>
        <v>0</v>
      </c>
      <c r="AN185" s="508">
        <f t="shared" si="21"/>
        <v>0</v>
      </c>
      <c r="AO185" s="508">
        <f t="shared" si="22"/>
        <v>0</v>
      </c>
      <c r="AP185" s="508">
        <f t="shared" si="23"/>
        <v>0</v>
      </c>
      <c r="AQ185" s="508">
        <f t="shared" si="24"/>
        <v>0</v>
      </c>
      <c r="AR185" s="510">
        <f t="shared" si="25"/>
        <v>0</v>
      </c>
      <c r="AS185" s="510">
        <f t="shared" si="26"/>
        <v>0</v>
      </c>
      <c r="AT185" s="508">
        <f t="shared" si="27"/>
        <v>0</v>
      </c>
      <c r="AU185" s="508" t="str">
        <f t="shared" si="28"/>
        <v>交付金の区分_○_×</v>
      </c>
      <c r="AV185" s="508" t="str">
        <f t="shared" si="29"/>
        <v>交付金の区分_×</v>
      </c>
      <c r="AW185" t="str">
        <f>IF(通常分様式!E191="","",IF(PRODUCT(D185:AL185)=0,"error",""))</f>
        <v/>
      </c>
      <c r="AX185">
        <f>IF(通常分様式!H191="妊娠出産子育て支援交付金",1,0)</f>
        <v>0</v>
      </c>
    </row>
    <row r="186" spans="1:50">
      <c r="A186">
        <v>192</v>
      </c>
      <c r="C186">
        <v>162</v>
      </c>
      <c r="D186">
        <f>IFERROR(VLOOKUP(通常分様式!D192,―!$AJ$2:$AK$2,2,FALSE),0)</f>
        <v>0</v>
      </c>
      <c r="E186">
        <f>IFERROR(VLOOKUP(通常分様式!E192,―!$A$2:$B$3,2,FALSE),0)</f>
        <v>0</v>
      </c>
      <c r="F186">
        <f>IFERROR(VLOOKUP(通常分様式!F192,―!$AD$2:$AE$3,2,FALSE),0)</f>
        <v>0</v>
      </c>
      <c r="G186">
        <f>IFERROR(VLOOKUP(通常分様式!G192,―!$AD$5:$AE$6,2,FALSE),0)</f>
        <v>0</v>
      </c>
      <c r="J186">
        <f>IFERROR(VLOOKUP(通常分様式!J192,―!$AF$14:$AG$15,2,FALSE),0)</f>
        <v>0</v>
      </c>
      <c r="K186">
        <f>IFERROR(VLOOKUP(通常分様式!K192,―!$AF$14:$AG$15,2,FALSE),0)</f>
        <v>0</v>
      </c>
      <c r="L186">
        <f>IFERROR(VLOOKUP(通常分様式!L192,―!$C$2:$D$2,2,FALSE),0)</f>
        <v>0</v>
      </c>
      <c r="M186">
        <f>IFERROR(VLOOKUP(通常分様式!M192,―!$E$2:$F$6,2,FALSE),0)</f>
        <v>0</v>
      </c>
      <c r="N186">
        <f>IFERROR(VLOOKUP(通常分様式!N192,―!$G$2:$H$2,2,FALSE),0)</f>
        <v>0</v>
      </c>
      <c r="O186">
        <f>IFERROR(VLOOKUP(通常分様式!O192,―!$AH$2:$AI$12,2,FALSE),0)</f>
        <v>0</v>
      </c>
      <c r="AA186">
        <f>IFERROR(VLOOKUP(通常分様式!AB192,―!$I$2:$J$3,2,FALSE),0)</f>
        <v>0</v>
      </c>
      <c r="AB186">
        <f>IFERROR(VLOOKUP(通常分様式!AC192,―!$K$2:$L$3,2,FALSE),0)</f>
        <v>0</v>
      </c>
      <c r="AC186">
        <f>IFERROR(VLOOKUP(通常分様式!AD192,―!$M$2:$N$3,2,FALSE),0)</f>
        <v>0</v>
      </c>
      <c r="AD186">
        <f>IFERROR(VLOOKUP(通常分様式!AE192,―!$O$2:$P$3,2,FALSE),0)</f>
        <v>0</v>
      </c>
      <c r="AE186">
        <v>1</v>
      </c>
      <c r="AF186">
        <f>IFERROR(VLOOKUP(通常分様式!AF192,―!$X$2:$Y$30,2,FALSE),0)</f>
        <v>0</v>
      </c>
      <c r="AG186">
        <f>IFERROR(VLOOKUP(通常分様式!AG192,―!$X$2:$Y$30,2,FALSE),0)</f>
        <v>0</v>
      </c>
      <c r="AL186">
        <f>IFERROR(VLOOKUP(通常分様式!AL192,―!$AA$2:$AB$11,2,FALSE),0)</f>
        <v>0</v>
      </c>
      <c r="AM186">
        <f t="shared" si="20"/>
        <v>0</v>
      </c>
      <c r="AN186" s="508">
        <f t="shared" si="21"/>
        <v>0</v>
      </c>
      <c r="AO186" s="508">
        <f t="shared" si="22"/>
        <v>0</v>
      </c>
      <c r="AP186" s="508">
        <f t="shared" si="23"/>
        <v>0</v>
      </c>
      <c r="AQ186" s="508">
        <f t="shared" si="24"/>
        <v>0</v>
      </c>
      <c r="AR186" s="510">
        <f t="shared" si="25"/>
        <v>0</v>
      </c>
      <c r="AS186" s="510">
        <f t="shared" si="26"/>
        <v>0</v>
      </c>
      <c r="AT186" s="508">
        <f t="shared" si="27"/>
        <v>0</v>
      </c>
      <c r="AU186" s="508" t="str">
        <f t="shared" si="28"/>
        <v>交付金の区分_○_×</v>
      </c>
      <c r="AV186" s="508" t="str">
        <f t="shared" si="29"/>
        <v>交付金の区分_×</v>
      </c>
      <c r="AW186" t="str">
        <f>IF(通常分様式!E192="","",IF(PRODUCT(D186:AL186)=0,"error",""))</f>
        <v/>
      </c>
      <c r="AX186">
        <f>IF(通常分様式!H192="妊娠出産子育て支援交付金",1,0)</f>
        <v>0</v>
      </c>
    </row>
    <row r="187" spans="1:50">
      <c r="A187">
        <v>193</v>
      </c>
      <c r="C187">
        <v>163</v>
      </c>
      <c r="D187">
        <f>IFERROR(VLOOKUP(通常分様式!D193,―!$AJ$2:$AK$2,2,FALSE),0)</f>
        <v>0</v>
      </c>
      <c r="E187">
        <f>IFERROR(VLOOKUP(通常分様式!E193,―!$A$2:$B$3,2,FALSE),0)</f>
        <v>0</v>
      </c>
      <c r="F187">
        <f>IFERROR(VLOOKUP(通常分様式!F193,―!$AD$2:$AE$3,2,FALSE),0)</f>
        <v>0</v>
      </c>
      <c r="G187">
        <f>IFERROR(VLOOKUP(通常分様式!G193,―!$AD$5:$AE$6,2,FALSE),0)</f>
        <v>0</v>
      </c>
      <c r="J187">
        <f>IFERROR(VLOOKUP(通常分様式!J193,―!$AF$14:$AG$15,2,FALSE),0)</f>
        <v>0</v>
      </c>
      <c r="K187">
        <f>IFERROR(VLOOKUP(通常分様式!K193,―!$AF$14:$AG$15,2,FALSE),0)</f>
        <v>0</v>
      </c>
      <c r="L187">
        <f>IFERROR(VLOOKUP(通常分様式!L193,―!$C$2:$D$2,2,FALSE),0)</f>
        <v>0</v>
      </c>
      <c r="M187">
        <f>IFERROR(VLOOKUP(通常分様式!M193,―!$E$2:$F$6,2,FALSE),0)</f>
        <v>0</v>
      </c>
      <c r="N187">
        <f>IFERROR(VLOOKUP(通常分様式!N193,―!$G$2:$H$2,2,FALSE),0)</f>
        <v>0</v>
      </c>
      <c r="O187">
        <f>IFERROR(VLOOKUP(通常分様式!O193,―!$AH$2:$AI$12,2,FALSE),0)</f>
        <v>0</v>
      </c>
      <c r="AA187">
        <f>IFERROR(VLOOKUP(通常分様式!AB193,―!$I$2:$J$3,2,FALSE),0)</f>
        <v>0</v>
      </c>
      <c r="AB187">
        <f>IFERROR(VLOOKUP(通常分様式!AC193,―!$K$2:$L$3,2,FALSE),0)</f>
        <v>0</v>
      </c>
      <c r="AC187">
        <f>IFERROR(VLOOKUP(通常分様式!AD193,―!$M$2:$N$3,2,FALSE),0)</f>
        <v>0</v>
      </c>
      <c r="AD187">
        <f>IFERROR(VLOOKUP(通常分様式!AE193,―!$O$2:$P$3,2,FALSE),0)</f>
        <v>0</v>
      </c>
      <c r="AE187">
        <v>1</v>
      </c>
      <c r="AF187">
        <f>IFERROR(VLOOKUP(通常分様式!AF193,―!$X$2:$Y$30,2,FALSE),0)</f>
        <v>0</v>
      </c>
      <c r="AG187">
        <f>IFERROR(VLOOKUP(通常分様式!AG193,―!$X$2:$Y$30,2,FALSE),0)</f>
        <v>0</v>
      </c>
      <c r="AL187">
        <f>IFERROR(VLOOKUP(通常分様式!AL193,―!$AA$2:$AB$11,2,FALSE),0)</f>
        <v>0</v>
      </c>
      <c r="AM187">
        <f t="shared" si="20"/>
        <v>0</v>
      </c>
      <c r="AN187" s="508">
        <f t="shared" si="21"/>
        <v>0</v>
      </c>
      <c r="AO187" s="508">
        <f t="shared" si="22"/>
        <v>0</v>
      </c>
      <c r="AP187" s="508">
        <f t="shared" si="23"/>
        <v>0</v>
      </c>
      <c r="AQ187" s="508">
        <f t="shared" si="24"/>
        <v>0</v>
      </c>
      <c r="AR187" s="510">
        <f t="shared" si="25"/>
        <v>0</v>
      </c>
      <c r="AS187" s="510">
        <f t="shared" si="26"/>
        <v>0</v>
      </c>
      <c r="AT187" s="508">
        <f t="shared" si="27"/>
        <v>0</v>
      </c>
      <c r="AU187" s="508" t="str">
        <f t="shared" si="28"/>
        <v>交付金の区分_○_×</v>
      </c>
      <c r="AV187" s="508" t="str">
        <f t="shared" si="29"/>
        <v>交付金の区分_×</v>
      </c>
      <c r="AW187" t="str">
        <f>IF(通常分様式!E193="","",IF(PRODUCT(D187:AL187)=0,"error",""))</f>
        <v/>
      </c>
      <c r="AX187">
        <f>IF(通常分様式!H193="妊娠出産子育て支援交付金",1,0)</f>
        <v>0</v>
      </c>
    </row>
    <row r="188" spans="1:50">
      <c r="A188">
        <v>194</v>
      </c>
      <c r="C188">
        <v>164</v>
      </c>
      <c r="D188">
        <f>IFERROR(VLOOKUP(通常分様式!D194,―!$AJ$2:$AK$2,2,FALSE),0)</f>
        <v>0</v>
      </c>
      <c r="E188">
        <f>IFERROR(VLOOKUP(通常分様式!E194,―!$A$2:$B$3,2,FALSE),0)</f>
        <v>0</v>
      </c>
      <c r="F188">
        <f>IFERROR(VLOOKUP(通常分様式!F194,―!$AD$2:$AE$3,2,FALSE),0)</f>
        <v>0</v>
      </c>
      <c r="G188">
        <f>IFERROR(VLOOKUP(通常分様式!G194,―!$AD$5:$AE$6,2,FALSE),0)</f>
        <v>0</v>
      </c>
      <c r="J188">
        <f>IFERROR(VLOOKUP(通常分様式!J194,―!$AF$14:$AG$15,2,FALSE),0)</f>
        <v>0</v>
      </c>
      <c r="K188">
        <f>IFERROR(VLOOKUP(通常分様式!K194,―!$AF$14:$AG$15,2,FALSE),0)</f>
        <v>0</v>
      </c>
      <c r="L188">
        <f>IFERROR(VLOOKUP(通常分様式!L194,―!$C$2:$D$2,2,FALSE),0)</f>
        <v>0</v>
      </c>
      <c r="M188">
        <f>IFERROR(VLOOKUP(通常分様式!M194,―!$E$2:$F$6,2,FALSE),0)</f>
        <v>0</v>
      </c>
      <c r="N188">
        <f>IFERROR(VLOOKUP(通常分様式!N194,―!$G$2:$H$2,2,FALSE),0)</f>
        <v>0</v>
      </c>
      <c r="O188">
        <f>IFERROR(VLOOKUP(通常分様式!O194,―!$AH$2:$AI$12,2,FALSE),0)</f>
        <v>0</v>
      </c>
      <c r="AA188">
        <f>IFERROR(VLOOKUP(通常分様式!AB194,―!$I$2:$J$3,2,FALSE),0)</f>
        <v>0</v>
      </c>
      <c r="AB188">
        <f>IFERROR(VLOOKUP(通常分様式!AC194,―!$K$2:$L$3,2,FALSE),0)</f>
        <v>0</v>
      </c>
      <c r="AC188">
        <f>IFERROR(VLOOKUP(通常分様式!AD194,―!$M$2:$N$3,2,FALSE),0)</f>
        <v>0</v>
      </c>
      <c r="AD188">
        <f>IFERROR(VLOOKUP(通常分様式!AE194,―!$O$2:$P$3,2,FALSE),0)</f>
        <v>0</v>
      </c>
      <c r="AE188">
        <v>1</v>
      </c>
      <c r="AF188">
        <f>IFERROR(VLOOKUP(通常分様式!AF194,―!$X$2:$Y$30,2,FALSE),0)</f>
        <v>0</v>
      </c>
      <c r="AG188">
        <f>IFERROR(VLOOKUP(通常分様式!AG194,―!$X$2:$Y$30,2,FALSE),0)</f>
        <v>0</v>
      </c>
      <c r="AL188">
        <f>IFERROR(VLOOKUP(通常分様式!AL194,―!$AA$2:$AB$11,2,FALSE),0)</f>
        <v>0</v>
      </c>
      <c r="AM188">
        <f t="shared" si="20"/>
        <v>0</v>
      </c>
      <c r="AN188" s="508">
        <f t="shared" si="21"/>
        <v>0</v>
      </c>
      <c r="AO188" s="508">
        <f t="shared" si="22"/>
        <v>0</v>
      </c>
      <c r="AP188" s="508">
        <f t="shared" si="23"/>
        <v>0</v>
      </c>
      <c r="AQ188" s="508">
        <f t="shared" si="24"/>
        <v>0</v>
      </c>
      <c r="AR188" s="510">
        <f t="shared" si="25"/>
        <v>0</v>
      </c>
      <c r="AS188" s="510">
        <f t="shared" si="26"/>
        <v>0</v>
      </c>
      <c r="AT188" s="508">
        <f t="shared" si="27"/>
        <v>0</v>
      </c>
      <c r="AU188" s="508" t="str">
        <f t="shared" si="28"/>
        <v>交付金の区分_○_×</v>
      </c>
      <c r="AV188" s="508" t="str">
        <f t="shared" si="29"/>
        <v>交付金の区分_×</v>
      </c>
      <c r="AW188" t="str">
        <f>IF(通常分様式!E194="","",IF(PRODUCT(D188:AL188)=0,"error",""))</f>
        <v/>
      </c>
      <c r="AX188">
        <f>IF(通常分様式!H194="妊娠出産子育て支援交付金",1,0)</f>
        <v>0</v>
      </c>
    </row>
    <row r="189" spans="1:50">
      <c r="A189">
        <v>195</v>
      </c>
      <c r="C189">
        <v>165</v>
      </c>
      <c r="D189">
        <f>IFERROR(VLOOKUP(通常分様式!D195,―!$AJ$2:$AK$2,2,FALSE),0)</f>
        <v>0</v>
      </c>
      <c r="E189">
        <f>IFERROR(VLOOKUP(通常分様式!E195,―!$A$2:$B$3,2,FALSE),0)</f>
        <v>0</v>
      </c>
      <c r="F189">
        <f>IFERROR(VLOOKUP(通常分様式!F195,―!$AD$2:$AE$3,2,FALSE),0)</f>
        <v>0</v>
      </c>
      <c r="G189">
        <f>IFERROR(VLOOKUP(通常分様式!G195,―!$AD$5:$AE$6,2,FALSE),0)</f>
        <v>0</v>
      </c>
      <c r="J189">
        <f>IFERROR(VLOOKUP(通常分様式!J195,―!$AF$14:$AG$15,2,FALSE),0)</f>
        <v>0</v>
      </c>
      <c r="K189">
        <f>IFERROR(VLOOKUP(通常分様式!K195,―!$AF$14:$AG$15,2,FALSE),0)</f>
        <v>0</v>
      </c>
      <c r="L189">
        <f>IFERROR(VLOOKUP(通常分様式!L195,―!$C$2:$D$2,2,FALSE),0)</f>
        <v>0</v>
      </c>
      <c r="M189">
        <f>IFERROR(VLOOKUP(通常分様式!M195,―!$E$2:$F$6,2,FALSE),0)</f>
        <v>0</v>
      </c>
      <c r="N189">
        <f>IFERROR(VLOOKUP(通常分様式!N195,―!$G$2:$H$2,2,FALSE),0)</f>
        <v>0</v>
      </c>
      <c r="O189">
        <f>IFERROR(VLOOKUP(通常分様式!O195,―!$AH$2:$AI$12,2,FALSE),0)</f>
        <v>0</v>
      </c>
      <c r="AA189">
        <f>IFERROR(VLOOKUP(通常分様式!AB195,―!$I$2:$J$3,2,FALSE),0)</f>
        <v>0</v>
      </c>
      <c r="AB189">
        <f>IFERROR(VLOOKUP(通常分様式!AC195,―!$K$2:$L$3,2,FALSE),0)</f>
        <v>0</v>
      </c>
      <c r="AC189">
        <f>IFERROR(VLOOKUP(通常分様式!AD195,―!$M$2:$N$3,2,FALSE),0)</f>
        <v>0</v>
      </c>
      <c r="AD189">
        <f>IFERROR(VLOOKUP(通常分様式!AE195,―!$O$2:$P$3,2,FALSE),0)</f>
        <v>0</v>
      </c>
      <c r="AE189">
        <v>1</v>
      </c>
      <c r="AF189">
        <f>IFERROR(VLOOKUP(通常分様式!AF195,―!$X$2:$Y$30,2,FALSE),0)</f>
        <v>0</v>
      </c>
      <c r="AG189">
        <f>IFERROR(VLOOKUP(通常分様式!AG195,―!$X$2:$Y$30,2,FALSE),0)</f>
        <v>0</v>
      </c>
      <c r="AL189">
        <f>IFERROR(VLOOKUP(通常分様式!AL195,―!$AA$2:$AB$11,2,FALSE),0)</f>
        <v>0</v>
      </c>
      <c r="AM189">
        <f t="shared" si="20"/>
        <v>0</v>
      </c>
      <c r="AN189" s="508">
        <f t="shared" si="21"/>
        <v>0</v>
      </c>
      <c r="AO189" s="508">
        <f t="shared" si="22"/>
        <v>0</v>
      </c>
      <c r="AP189" s="508">
        <f t="shared" si="23"/>
        <v>0</v>
      </c>
      <c r="AQ189" s="508">
        <f t="shared" si="24"/>
        <v>0</v>
      </c>
      <c r="AR189" s="510">
        <f t="shared" si="25"/>
        <v>0</v>
      </c>
      <c r="AS189" s="510">
        <f t="shared" si="26"/>
        <v>0</v>
      </c>
      <c r="AT189" s="508">
        <f t="shared" si="27"/>
        <v>0</v>
      </c>
      <c r="AU189" s="508" t="str">
        <f t="shared" si="28"/>
        <v>交付金の区分_○_×</v>
      </c>
      <c r="AV189" s="508" t="str">
        <f t="shared" si="29"/>
        <v>交付金の区分_×</v>
      </c>
      <c r="AW189" t="str">
        <f>IF(通常分様式!E195="","",IF(PRODUCT(D189:AL189)=0,"error",""))</f>
        <v/>
      </c>
      <c r="AX189">
        <f>IF(通常分様式!H195="妊娠出産子育て支援交付金",1,0)</f>
        <v>0</v>
      </c>
    </row>
    <row r="190" spans="1:50">
      <c r="A190">
        <v>196</v>
      </c>
      <c r="C190">
        <v>166</v>
      </c>
      <c r="D190">
        <f>IFERROR(VLOOKUP(通常分様式!D196,―!$AJ$2:$AK$2,2,FALSE),0)</f>
        <v>0</v>
      </c>
      <c r="E190">
        <f>IFERROR(VLOOKUP(通常分様式!E196,―!$A$2:$B$3,2,FALSE),0)</f>
        <v>0</v>
      </c>
      <c r="F190">
        <f>IFERROR(VLOOKUP(通常分様式!F196,―!$AD$2:$AE$3,2,FALSE),0)</f>
        <v>0</v>
      </c>
      <c r="G190">
        <f>IFERROR(VLOOKUP(通常分様式!G196,―!$AD$5:$AE$6,2,FALSE),0)</f>
        <v>0</v>
      </c>
      <c r="J190">
        <f>IFERROR(VLOOKUP(通常分様式!J196,―!$AF$14:$AG$15,2,FALSE),0)</f>
        <v>0</v>
      </c>
      <c r="K190">
        <f>IFERROR(VLOOKUP(通常分様式!K196,―!$AF$14:$AG$15,2,FALSE),0)</f>
        <v>0</v>
      </c>
      <c r="L190">
        <f>IFERROR(VLOOKUP(通常分様式!L196,―!$C$2:$D$2,2,FALSE),0)</f>
        <v>0</v>
      </c>
      <c r="M190">
        <f>IFERROR(VLOOKUP(通常分様式!M196,―!$E$2:$F$6,2,FALSE),0)</f>
        <v>0</v>
      </c>
      <c r="N190">
        <f>IFERROR(VLOOKUP(通常分様式!N196,―!$G$2:$H$2,2,FALSE),0)</f>
        <v>0</v>
      </c>
      <c r="O190">
        <f>IFERROR(VLOOKUP(通常分様式!O196,―!$AH$2:$AI$12,2,FALSE),0)</f>
        <v>0</v>
      </c>
      <c r="AA190">
        <f>IFERROR(VLOOKUP(通常分様式!AB196,―!$I$2:$J$3,2,FALSE),0)</f>
        <v>0</v>
      </c>
      <c r="AB190">
        <f>IFERROR(VLOOKUP(通常分様式!AC196,―!$K$2:$L$3,2,FALSE),0)</f>
        <v>0</v>
      </c>
      <c r="AC190">
        <f>IFERROR(VLOOKUP(通常分様式!AD196,―!$M$2:$N$3,2,FALSE),0)</f>
        <v>0</v>
      </c>
      <c r="AD190">
        <f>IFERROR(VLOOKUP(通常分様式!AE196,―!$O$2:$P$3,2,FALSE),0)</f>
        <v>0</v>
      </c>
      <c r="AE190">
        <v>1</v>
      </c>
      <c r="AF190">
        <f>IFERROR(VLOOKUP(通常分様式!AF196,―!$X$2:$Y$30,2,FALSE),0)</f>
        <v>0</v>
      </c>
      <c r="AG190">
        <f>IFERROR(VLOOKUP(通常分様式!AG196,―!$X$2:$Y$30,2,FALSE),0)</f>
        <v>0</v>
      </c>
      <c r="AL190">
        <f>IFERROR(VLOOKUP(通常分様式!AL196,―!$AA$2:$AB$11,2,FALSE),0)</f>
        <v>0</v>
      </c>
      <c r="AM190">
        <f t="shared" si="20"/>
        <v>0</v>
      </c>
      <c r="AN190" s="508">
        <f t="shared" si="21"/>
        <v>0</v>
      </c>
      <c r="AO190" s="508">
        <f t="shared" si="22"/>
        <v>0</v>
      </c>
      <c r="AP190" s="508">
        <f t="shared" si="23"/>
        <v>0</v>
      </c>
      <c r="AQ190" s="508">
        <f t="shared" si="24"/>
        <v>0</v>
      </c>
      <c r="AR190" s="510">
        <f t="shared" si="25"/>
        <v>0</v>
      </c>
      <c r="AS190" s="510">
        <f t="shared" si="26"/>
        <v>0</v>
      </c>
      <c r="AT190" s="508">
        <f t="shared" si="27"/>
        <v>0</v>
      </c>
      <c r="AU190" s="508" t="str">
        <f t="shared" si="28"/>
        <v>交付金の区分_○_×</v>
      </c>
      <c r="AV190" s="508" t="str">
        <f t="shared" si="29"/>
        <v>交付金の区分_×</v>
      </c>
      <c r="AW190" t="str">
        <f>IF(通常分様式!E196="","",IF(PRODUCT(D190:AL190)=0,"error",""))</f>
        <v/>
      </c>
      <c r="AX190">
        <f>IF(通常分様式!H196="妊娠出産子育て支援交付金",1,0)</f>
        <v>0</v>
      </c>
    </row>
    <row r="191" spans="1:50">
      <c r="A191">
        <v>197</v>
      </c>
      <c r="C191">
        <v>167</v>
      </c>
      <c r="D191">
        <f>IFERROR(VLOOKUP(通常分様式!D197,―!$AJ$2:$AK$2,2,FALSE),0)</f>
        <v>0</v>
      </c>
      <c r="E191">
        <f>IFERROR(VLOOKUP(通常分様式!E197,―!$A$2:$B$3,2,FALSE),0)</f>
        <v>0</v>
      </c>
      <c r="F191">
        <f>IFERROR(VLOOKUP(通常分様式!F197,―!$AD$2:$AE$3,2,FALSE),0)</f>
        <v>0</v>
      </c>
      <c r="G191">
        <f>IFERROR(VLOOKUP(通常分様式!G197,―!$AD$5:$AE$6,2,FALSE),0)</f>
        <v>0</v>
      </c>
      <c r="J191">
        <f>IFERROR(VLOOKUP(通常分様式!J197,―!$AF$14:$AG$15,2,FALSE),0)</f>
        <v>0</v>
      </c>
      <c r="K191">
        <f>IFERROR(VLOOKUP(通常分様式!K197,―!$AF$14:$AG$15,2,FALSE),0)</f>
        <v>0</v>
      </c>
      <c r="L191">
        <f>IFERROR(VLOOKUP(通常分様式!L197,―!$C$2:$D$2,2,FALSE),0)</f>
        <v>0</v>
      </c>
      <c r="M191">
        <f>IFERROR(VLOOKUP(通常分様式!M197,―!$E$2:$F$6,2,FALSE),0)</f>
        <v>0</v>
      </c>
      <c r="N191">
        <f>IFERROR(VLOOKUP(通常分様式!N197,―!$G$2:$H$2,2,FALSE),0)</f>
        <v>0</v>
      </c>
      <c r="O191">
        <f>IFERROR(VLOOKUP(通常分様式!O197,―!$AH$2:$AI$12,2,FALSE),0)</f>
        <v>0</v>
      </c>
      <c r="AA191">
        <f>IFERROR(VLOOKUP(通常分様式!AB197,―!$I$2:$J$3,2,FALSE),0)</f>
        <v>0</v>
      </c>
      <c r="AB191">
        <f>IFERROR(VLOOKUP(通常分様式!AC197,―!$K$2:$L$3,2,FALSE),0)</f>
        <v>0</v>
      </c>
      <c r="AC191">
        <f>IFERROR(VLOOKUP(通常分様式!AD197,―!$M$2:$N$3,2,FALSE),0)</f>
        <v>0</v>
      </c>
      <c r="AD191">
        <f>IFERROR(VLOOKUP(通常分様式!AE197,―!$O$2:$P$3,2,FALSE),0)</f>
        <v>0</v>
      </c>
      <c r="AE191">
        <v>1</v>
      </c>
      <c r="AF191">
        <f>IFERROR(VLOOKUP(通常分様式!AF197,―!$X$2:$Y$30,2,FALSE),0)</f>
        <v>0</v>
      </c>
      <c r="AG191">
        <f>IFERROR(VLOOKUP(通常分様式!AG197,―!$X$2:$Y$30,2,FALSE),0)</f>
        <v>0</v>
      </c>
      <c r="AL191">
        <f>IFERROR(VLOOKUP(通常分様式!AL197,―!$AA$2:$AB$11,2,FALSE),0)</f>
        <v>0</v>
      </c>
      <c r="AM191">
        <f t="shared" si="20"/>
        <v>0</v>
      </c>
      <c r="AN191" s="508">
        <f t="shared" si="21"/>
        <v>0</v>
      </c>
      <c r="AO191" s="508">
        <f t="shared" si="22"/>
        <v>0</v>
      </c>
      <c r="AP191" s="508">
        <f t="shared" si="23"/>
        <v>0</v>
      </c>
      <c r="AQ191" s="508">
        <f t="shared" si="24"/>
        <v>0</v>
      </c>
      <c r="AR191" s="510">
        <f t="shared" si="25"/>
        <v>0</v>
      </c>
      <c r="AS191" s="510">
        <f t="shared" si="26"/>
        <v>0</v>
      </c>
      <c r="AT191" s="508">
        <f t="shared" si="27"/>
        <v>0</v>
      </c>
      <c r="AU191" s="508" t="str">
        <f t="shared" si="28"/>
        <v>交付金の区分_○_×</v>
      </c>
      <c r="AV191" s="508" t="str">
        <f t="shared" si="29"/>
        <v>交付金の区分_×</v>
      </c>
      <c r="AW191" t="str">
        <f>IF(通常分様式!E197="","",IF(PRODUCT(D191:AL191)=0,"error",""))</f>
        <v/>
      </c>
      <c r="AX191">
        <f>IF(通常分様式!H197="妊娠出産子育て支援交付金",1,0)</f>
        <v>0</v>
      </c>
    </row>
    <row r="192" spans="1:50">
      <c r="A192">
        <v>198</v>
      </c>
      <c r="C192">
        <v>168</v>
      </c>
      <c r="D192">
        <f>IFERROR(VLOOKUP(通常分様式!D198,―!$AJ$2:$AK$2,2,FALSE),0)</f>
        <v>0</v>
      </c>
      <c r="E192">
        <f>IFERROR(VLOOKUP(通常分様式!E198,―!$A$2:$B$3,2,FALSE),0)</f>
        <v>0</v>
      </c>
      <c r="F192">
        <f>IFERROR(VLOOKUP(通常分様式!F198,―!$AD$2:$AE$3,2,FALSE),0)</f>
        <v>0</v>
      </c>
      <c r="G192">
        <f>IFERROR(VLOOKUP(通常分様式!G198,―!$AD$5:$AE$6,2,FALSE),0)</f>
        <v>0</v>
      </c>
      <c r="J192">
        <f>IFERROR(VLOOKUP(通常分様式!J198,―!$AF$14:$AG$15,2,FALSE),0)</f>
        <v>0</v>
      </c>
      <c r="K192">
        <f>IFERROR(VLOOKUP(通常分様式!K198,―!$AF$14:$AG$15,2,FALSE),0)</f>
        <v>0</v>
      </c>
      <c r="L192">
        <f>IFERROR(VLOOKUP(通常分様式!L198,―!$C$2:$D$2,2,FALSE),0)</f>
        <v>0</v>
      </c>
      <c r="M192">
        <f>IFERROR(VLOOKUP(通常分様式!M198,―!$E$2:$F$6,2,FALSE),0)</f>
        <v>0</v>
      </c>
      <c r="N192">
        <f>IFERROR(VLOOKUP(通常分様式!N198,―!$G$2:$H$2,2,FALSE),0)</f>
        <v>0</v>
      </c>
      <c r="O192">
        <f>IFERROR(VLOOKUP(通常分様式!O198,―!$AH$2:$AI$12,2,FALSE),0)</f>
        <v>0</v>
      </c>
      <c r="AA192">
        <f>IFERROR(VLOOKUP(通常分様式!AB198,―!$I$2:$J$3,2,FALSE),0)</f>
        <v>0</v>
      </c>
      <c r="AB192">
        <f>IFERROR(VLOOKUP(通常分様式!AC198,―!$K$2:$L$3,2,FALSE),0)</f>
        <v>0</v>
      </c>
      <c r="AC192">
        <f>IFERROR(VLOOKUP(通常分様式!AD198,―!$M$2:$N$3,2,FALSE),0)</f>
        <v>0</v>
      </c>
      <c r="AD192">
        <f>IFERROR(VLOOKUP(通常分様式!AE198,―!$O$2:$P$3,2,FALSE),0)</f>
        <v>0</v>
      </c>
      <c r="AE192">
        <v>1</v>
      </c>
      <c r="AF192">
        <f>IFERROR(VLOOKUP(通常分様式!AF198,―!$X$2:$Y$30,2,FALSE),0)</f>
        <v>0</v>
      </c>
      <c r="AG192">
        <f>IFERROR(VLOOKUP(通常分様式!AG198,―!$X$2:$Y$30,2,FALSE),0)</f>
        <v>0</v>
      </c>
      <c r="AL192">
        <f>IFERROR(VLOOKUP(通常分様式!AL198,―!$AA$2:$AB$11,2,FALSE),0)</f>
        <v>0</v>
      </c>
      <c r="AM192">
        <f t="shared" si="20"/>
        <v>0</v>
      </c>
      <c r="AN192" s="508">
        <f t="shared" si="21"/>
        <v>0</v>
      </c>
      <c r="AO192" s="508">
        <f t="shared" si="22"/>
        <v>0</v>
      </c>
      <c r="AP192" s="508">
        <f t="shared" si="23"/>
        <v>0</v>
      </c>
      <c r="AQ192" s="508">
        <f t="shared" si="24"/>
        <v>0</v>
      </c>
      <c r="AR192" s="510">
        <f t="shared" si="25"/>
        <v>0</v>
      </c>
      <c r="AS192" s="510">
        <f t="shared" si="26"/>
        <v>0</v>
      </c>
      <c r="AT192" s="508">
        <f t="shared" si="27"/>
        <v>0</v>
      </c>
      <c r="AU192" s="508" t="str">
        <f t="shared" si="28"/>
        <v>交付金の区分_○_×</v>
      </c>
      <c r="AV192" s="508" t="str">
        <f t="shared" si="29"/>
        <v>交付金の区分_×</v>
      </c>
      <c r="AW192" t="str">
        <f>IF(通常分様式!E198="","",IF(PRODUCT(D192:AL192)=0,"error",""))</f>
        <v/>
      </c>
      <c r="AX192">
        <f>IF(通常分様式!H198="妊娠出産子育て支援交付金",1,0)</f>
        <v>0</v>
      </c>
    </row>
    <row r="193" spans="1:50">
      <c r="A193">
        <v>199</v>
      </c>
      <c r="C193">
        <v>169</v>
      </c>
      <c r="D193">
        <f>IFERROR(VLOOKUP(通常分様式!D199,―!$AJ$2:$AK$2,2,FALSE),0)</f>
        <v>0</v>
      </c>
      <c r="E193">
        <f>IFERROR(VLOOKUP(通常分様式!E199,―!$A$2:$B$3,2,FALSE),0)</f>
        <v>0</v>
      </c>
      <c r="F193">
        <f>IFERROR(VLOOKUP(通常分様式!F199,―!$AD$2:$AE$3,2,FALSE),0)</f>
        <v>0</v>
      </c>
      <c r="G193">
        <f>IFERROR(VLOOKUP(通常分様式!G199,―!$AD$5:$AE$6,2,FALSE),0)</f>
        <v>0</v>
      </c>
      <c r="J193">
        <f>IFERROR(VLOOKUP(通常分様式!J199,―!$AF$14:$AG$15,2,FALSE),0)</f>
        <v>0</v>
      </c>
      <c r="K193">
        <f>IFERROR(VLOOKUP(通常分様式!K199,―!$AF$14:$AG$15,2,FALSE),0)</f>
        <v>0</v>
      </c>
      <c r="L193">
        <f>IFERROR(VLOOKUP(通常分様式!L199,―!$C$2:$D$2,2,FALSE),0)</f>
        <v>0</v>
      </c>
      <c r="M193">
        <f>IFERROR(VLOOKUP(通常分様式!M199,―!$E$2:$F$6,2,FALSE),0)</f>
        <v>0</v>
      </c>
      <c r="N193">
        <f>IFERROR(VLOOKUP(通常分様式!N199,―!$G$2:$H$2,2,FALSE),0)</f>
        <v>0</v>
      </c>
      <c r="O193">
        <f>IFERROR(VLOOKUP(通常分様式!O199,―!$AH$2:$AI$12,2,FALSE),0)</f>
        <v>0</v>
      </c>
      <c r="AA193">
        <f>IFERROR(VLOOKUP(通常分様式!AB199,―!$I$2:$J$3,2,FALSE),0)</f>
        <v>0</v>
      </c>
      <c r="AB193">
        <f>IFERROR(VLOOKUP(通常分様式!AC199,―!$K$2:$L$3,2,FALSE),0)</f>
        <v>0</v>
      </c>
      <c r="AC193">
        <f>IFERROR(VLOOKUP(通常分様式!AD199,―!$M$2:$N$3,2,FALSE),0)</f>
        <v>0</v>
      </c>
      <c r="AD193">
        <f>IFERROR(VLOOKUP(通常分様式!AE199,―!$O$2:$P$3,2,FALSE),0)</f>
        <v>0</v>
      </c>
      <c r="AE193">
        <v>1</v>
      </c>
      <c r="AF193">
        <f>IFERROR(VLOOKUP(通常分様式!AF199,―!$X$2:$Y$30,2,FALSE),0)</f>
        <v>0</v>
      </c>
      <c r="AG193">
        <f>IFERROR(VLOOKUP(通常分様式!AG199,―!$X$2:$Y$30,2,FALSE),0)</f>
        <v>0</v>
      </c>
      <c r="AL193">
        <f>IFERROR(VLOOKUP(通常分様式!AL199,―!$AA$2:$AB$11,2,FALSE),0)</f>
        <v>0</v>
      </c>
      <c r="AM193">
        <f t="shared" si="20"/>
        <v>0</v>
      </c>
      <c r="AN193" s="508">
        <f t="shared" si="21"/>
        <v>0</v>
      </c>
      <c r="AO193" s="508">
        <f t="shared" si="22"/>
        <v>0</v>
      </c>
      <c r="AP193" s="508">
        <f t="shared" si="23"/>
        <v>0</v>
      </c>
      <c r="AQ193" s="508">
        <f t="shared" si="24"/>
        <v>0</v>
      </c>
      <c r="AR193" s="510">
        <f t="shared" si="25"/>
        <v>0</v>
      </c>
      <c r="AS193" s="510">
        <f t="shared" si="26"/>
        <v>0</v>
      </c>
      <c r="AT193" s="508">
        <f t="shared" si="27"/>
        <v>0</v>
      </c>
      <c r="AU193" s="508" t="str">
        <f t="shared" si="28"/>
        <v>交付金の区分_○_×</v>
      </c>
      <c r="AV193" s="508" t="str">
        <f t="shared" si="29"/>
        <v>交付金の区分_×</v>
      </c>
      <c r="AW193" t="str">
        <f>IF(通常分様式!E199="","",IF(PRODUCT(D193:AL193)=0,"error",""))</f>
        <v/>
      </c>
      <c r="AX193">
        <f>IF(通常分様式!H199="妊娠出産子育て支援交付金",1,0)</f>
        <v>0</v>
      </c>
    </row>
    <row r="194" spans="1:50">
      <c r="A194">
        <v>200</v>
      </c>
      <c r="C194">
        <v>170</v>
      </c>
      <c r="D194">
        <f>IFERROR(VLOOKUP(通常分様式!D200,―!$AJ$2:$AK$2,2,FALSE),0)</f>
        <v>0</v>
      </c>
      <c r="E194">
        <f>IFERROR(VLOOKUP(通常分様式!E200,―!$A$2:$B$3,2,FALSE),0)</f>
        <v>0</v>
      </c>
      <c r="F194">
        <f>IFERROR(VLOOKUP(通常分様式!F200,―!$AD$2:$AE$3,2,FALSE),0)</f>
        <v>0</v>
      </c>
      <c r="G194">
        <f>IFERROR(VLOOKUP(通常分様式!G200,―!$AD$5:$AE$6,2,FALSE),0)</f>
        <v>0</v>
      </c>
      <c r="J194">
        <f>IFERROR(VLOOKUP(通常分様式!J200,―!$AF$14:$AG$15,2,FALSE),0)</f>
        <v>0</v>
      </c>
      <c r="K194">
        <f>IFERROR(VLOOKUP(通常分様式!K200,―!$AF$14:$AG$15,2,FALSE),0)</f>
        <v>0</v>
      </c>
      <c r="L194">
        <f>IFERROR(VLOOKUP(通常分様式!L200,―!$C$2:$D$2,2,FALSE),0)</f>
        <v>0</v>
      </c>
      <c r="M194">
        <f>IFERROR(VLOOKUP(通常分様式!M200,―!$E$2:$F$6,2,FALSE),0)</f>
        <v>0</v>
      </c>
      <c r="N194">
        <f>IFERROR(VLOOKUP(通常分様式!N200,―!$G$2:$H$2,2,FALSE),0)</f>
        <v>0</v>
      </c>
      <c r="O194">
        <f>IFERROR(VLOOKUP(通常分様式!O200,―!$AH$2:$AI$12,2,FALSE),0)</f>
        <v>0</v>
      </c>
      <c r="AA194">
        <f>IFERROR(VLOOKUP(通常分様式!AB200,―!$I$2:$J$3,2,FALSE),0)</f>
        <v>0</v>
      </c>
      <c r="AB194">
        <f>IFERROR(VLOOKUP(通常分様式!AC200,―!$K$2:$L$3,2,FALSE),0)</f>
        <v>0</v>
      </c>
      <c r="AC194">
        <f>IFERROR(VLOOKUP(通常分様式!AD200,―!$M$2:$N$3,2,FALSE),0)</f>
        <v>0</v>
      </c>
      <c r="AD194">
        <f>IFERROR(VLOOKUP(通常分様式!AE200,―!$O$2:$P$3,2,FALSE),0)</f>
        <v>0</v>
      </c>
      <c r="AE194">
        <v>1</v>
      </c>
      <c r="AF194">
        <f>IFERROR(VLOOKUP(通常分様式!AF200,―!$X$2:$Y$30,2,FALSE),0)</f>
        <v>0</v>
      </c>
      <c r="AG194">
        <f>IFERROR(VLOOKUP(通常分様式!AG200,―!$X$2:$Y$30,2,FALSE),0)</f>
        <v>0</v>
      </c>
      <c r="AL194">
        <f>IFERROR(VLOOKUP(通常分様式!AL200,―!$AA$2:$AB$11,2,FALSE),0)</f>
        <v>0</v>
      </c>
      <c r="AM194">
        <f t="shared" si="20"/>
        <v>0</v>
      </c>
      <c r="AN194" s="508">
        <f t="shared" si="21"/>
        <v>0</v>
      </c>
      <c r="AO194" s="508">
        <f t="shared" si="22"/>
        <v>0</v>
      </c>
      <c r="AP194" s="508">
        <f t="shared" si="23"/>
        <v>0</v>
      </c>
      <c r="AQ194" s="508">
        <f t="shared" si="24"/>
        <v>0</v>
      </c>
      <c r="AR194" s="510">
        <f t="shared" si="25"/>
        <v>0</v>
      </c>
      <c r="AS194" s="510">
        <f t="shared" si="26"/>
        <v>0</v>
      </c>
      <c r="AT194" s="508">
        <f t="shared" si="27"/>
        <v>0</v>
      </c>
      <c r="AU194" s="508" t="str">
        <f t="shared" si="28"/>
        <v>交付金の区分_○_×</v>
      </c>
      <c r="AV194" s="508" t="str">
        <f t="shared" si="29"/>
        <v>交付金の区分_×</v>
      </c>
      <c r="AW194" t="str">
        <f>IF(通常分様式!E200="","",IF(PRODUCT(D194:AL194)=0,"error",""))</f>
        <v/>
      </c>
      <c r="AX194">
        <f>IF(通常分様式!H200="妊娠出産子育て支援交付金",1,0)</f>
        <v>0</v>
      </c>
    </row>
    <row r="195" spans="1:50">
      <c r="A195">
        <v>201</v>
      </c>
      <c r="C195">
        <v>171</v>
      </c>
      <c r="D195">
        <f>IFERROR(VLOOKUP(通常分様式!D201,―!$AJ$2:$AK$2,2,FALSE),0)</f>
        <v>0</v>
      </c>
      <c r="E195">
        <f>IFERROR(VLOOKUP(通常分様式!E201,―!$A$2:$B$3,2,FALSE),0)</f>
        <v>0</v>
      </c>
      <c r="F195">
        <f>IFERROR(VLOOKUP(通常分様式!F201,―!$AD$2:$AE$3,2,FALSE),0)</f>
        <v>0</v>
      </c>
      <c r="G195">
        <f>IFERROR(VLOOKUP(通常分様式!G201,―!$AD$5:$AE$6,2,FALSE),0)</f>
        <v>0</v>
      </c>
      <c r="J195">
        <f>IFERROR(VLOOKUP(通常分様式!J201,―!$AF$14:$AG$15,2,FALSE),0)</f>
        <v>0</v>
      </c>
      <c r="K195">
        <f>IFERROR(VLOOKUP(通常分様式!K201,―!$AF$14:$AG$15,2,FALSE),0)</f>
        <v>0</v>
      </c>
      <c r="L195">
        <f>IFERROR(VLOOKUP(通常分様式!L201,―!$C$2:$D$2,2,FALSE),0)</f>
        <v>0</v>
      </c>
      <c r="M195">
        <f>IFERROR(VLOOKUP(通常分様式!M201,―!$E$2:$F$6,2,FALSE),0)</f>
        <v>0</v>
      </c>
      <c r="N195">
        <f>IFERROR(VLOOKUP(通常分様式!N201,―!$G$2:$H$2,2,FALSE),0)</f>
        <v>0</v>
      </c>
      <c r="O195">
        <f>IFERROR(VLOOKUP(通常分様式!O201,―!$AH$2:$AI$12,2,FALSE),0)</f>
        <v>0</v>
      </c>
      <c r="AA195">
        <f>IFERROR(VLOOKUP(通常分様式!AB201,―!$I$2:$J$3,2,FALSE),0)</f>
        <v>0</v>
      </c>
      <c r="AB195">
        <f>IFERROR(VLOOKUP(通常分様式!AC201,―!$K$2:$L$3,2,FALSE),0)</f>
        <v>0</v>
      </c>
      <c r="AC195">
        <f>IFERROR(VLOOKUP(通常分様式!AD201,―!$M$2:$N$3,2,FALSE),0)</f>
        <v>0</v>
      </c>
      <c r="AD195">
        <f>IFERROR(VLOOKUP(通常分様式!AE201,―!$O$2:$P$3,2,FALSE),0)</f>
        <v>0</v>
      </c>
      <c r="AE195">
        <v>1</v>
      </c>
      <c r="AF195">
        <f>IFERROR(VLOOKUP(通常分様式!AF201,―!$X$2:$Y$30,2,FALSE),0)</f>
        <v>0</v>
      </c>
      <c r="AG195">
        <f>IFERROR(VLOOKUP(通常分様式!AG201,―!$X$2:$Y$30,2,FALSE),0)</f>
        <v>0</v>
      </c>
      <c r="AL195">
        <f>IFERROR(VLOOKUP(通常分様式!AL201,―!$AA$2:$AB$11,2,FALSE),0)</f>
        <v>0</v>
      </c>
      <c r="AM195">
        <f t="shared" si="20"/>
        <v>0</v>
      </c>
      <c r="AN195" s="508">
        <f t="shared" si="21"/>
        <v>0</v>
      </c>
      <c r="AO195" s="508">
        <f t="shared" si="22"/>
        <v>0</v>
      </c>
      <c r="AP195" s="508">
        <f t="shared" si="23"/>
        <v>0</v>
      </c>
      <c r="AQ195" s="508">
        <f t="shared" si="24"/>
        <v>0</v>
      </c>
      <c r="AR195" s="510">
        <f t="shared" si="25"/>
        <v>0</v>
      </c>
      <c r="AS195" s="510">
        <f t="shared" si="26"/>
        <v>0</v>
      </c>
      <c r="AT195" s="508">
        <f t="shared" si="27"/>
        <v>0</v>
      </c>
      <c r="AU195" s="508" t="str">
        <f t="shared" si="28"/>
        <v>交付金の区分_○_×</v>
      </c>
      <c r="AV195" s="508" t="str">
        <f t="shared" si="29"/>
        <v>交付金の区分_×</v>
      </c>
      <c r="AW195" t="str">
        <f>IF(通常分様式!E201="","",IF(PRODUCT(D195:AL195)=0,"error",""))</f>
        <v/>
      </c>
      <c r="AX195">
        <f>IF(通常分様式!H201="妊娠出産子育て支援交付金",1,0)</f>
        <v>0</v>
      </c>
    </row>
    <row r="196" spans="1:50">
      <c r="A196">
        <v>202</v>
      </c>
      <c r="C196">
        <v>172</v>
      </c>
      <c r="D196">
        <f>IFERROR(VLOOKUP(通常分様式!D202,―!$AJ$2:$AK$2,2,FALSE),0)</f>
        <v>0</v>
      </c>
      <c r="E196">
        <f>IFERROR(VLOOKUP(通常分様式!E202,―!$A$2:$B$3,2,FALSE),0)</f>
        <v>0</v>
      </c>
      <c r="F196">
        <f>IFERROR(VLOOKUP(通常分様式!F202,―!$AD$2:$AE$3,2,FALSE),0)</f>
        <v>0</v>
      </c>
      <c r="G196">
        <f>IFERROR(VLOOKUP(通常分様式!G202,―!$AD$5:$AE$6,2,FALSE),0)</f>
        <v>0</v>
      </c>
      <c r="J196">
        <f>IFERROR(VLOOKUP(通常分様式!J202,―!$AF$14:$AG$15,2,FALSE),0)</f>
        <v>0</v>
      </c>
      <c r="K196">
        <f>IFERROR(VLOOKUP(通常分様式!K202,―!$AF$14:$AG$15,2,FALSE),0)</f>
        <v>0</v>
      </c>
      <c r="L196">
        <f>IFERROR(VLOOKUP(通常分様式!L202,―!$C$2:$D$2,2,FALSE),0)</f>
        <v>0</v>
      </c>
      <c r="M196">
        <f>IFERROR(VLOOKUP(通常分様式!M202,―!$E$2:$F$6,2,FALSE),0)</f>
        <v>0</v>
      </c>
      <c r="N196">
        <f>IFERROR(VLOOKUP(通常分様式!N202,―!$G$2:$H$2,2,FALSE),0)</f>
        <v>0</v>
      </c>
      <c r="O196">
        <f>IFERROR(VLOOKUP(通常分様式!O202,―!$AH$2:$AI$12,2,FALSE),0)</f>
        <v>0</v>
      </c>
      <c r="AA196">
        <f>IFERROR(VLOOKUP(通常分様式!AB202,―!$I$2:$J$3,2,FALSE),0)</f>
        <v>0</v>
      </c>
      <c r="AB196">
        <f>IFERROR(VLOOKUP(通常分様式!AC202,―!$K$2:$L$3,2,FALSE),0)</f>
        <v>0</v>
      </c>
      <c r="AC196">
        <f>IFERROR(VLOOKUP(通常分様式!AD202,―!$M$2:$N$3,2,FALSE),0)</f>
        <v>0</v>
      </c>
      <c r="AD196">
        <f>IFERROR(VLOOKUP(通常分様式!AE202,―!$O$2:$P$3,2,FALSE),0)</f>
        <v>0</v>
      </c>
      <c r="AE196">
        <v>1</v>
      </c>
      <c r="AF196">
        <f>IFERROR(VLOOKUP(通常分様式!AF202,―!$X$2:$Y$30,2,FALSE),0)</f>
        <v>0</v>
      </c>
      <c r="AG196">
        <f>IFERROR(VLOOKUP(通常分様式!AG202,―!$X$2:$Y$30,2,FALSE),0)</f>
        <v>0</v>
      </c>
      <c r="AL196">
        <f>IFERROR(VLOOKUP(通常分様式!AL202,―!$AA$2:$AB$11,2,FALSE),0)</f>
        <v>0</v>
      </c>
      <c r="AM196">
        <f t="shared" si="20"/>
        <v>0</v>
      </c>
      <c r="AN196" s="508">
        <f t="shared" si="21"/>
        <v>0</v>
      </c>
      <c r="AO196" s="508">
        <f t="shared" si="22"/>
        <v>0</v>
      </c>
      <c r="AP196" s="508">
        <f t="shared" si="23"/>
        <v>0</v>
      </c>
      <c r="AQ196" s="508">
        <f t="shared" si="24"/>
        <v>0</v>
      </c>
      <c r="AR196" s="510">
        <f t="shared" si="25"/>
        <v>0</v>
      </c>
      <c r="AS196" s="510">
        <f t="shared" si="26"/>
        <v>0</v>
      </c>
      <c r="AT196" s="508">
        <f t="shared" si="27"/>
        <v>0</v>
      </c>
      <c r="AU196" s="508" t="str">
        <f t="shared" si="28"/>
        <v>交付金の区分_○_×</v>
      </c>
      <c r="AV196" s="508" t="str">
        <f t="shared" si="29"/>
        <v>交付金の区分_×</v>
      </c>
      <c r="AW196" t="str">
        <f>IF(通常分様式!E202="","",IF(PRODUCT(D196:AL196)=0,"error",""))</f>
        <v/>
      </c>
      <c r="AX196">
        <f>IF(通常分様式!H202="妊娠出産子育て支援交付金",1,0)</f>
        <v>0</v>
      </c>
    </row>
    <row r="197" spans="1:50">
      <c r="A197">
        <v>203</v>
      </c>
      <c r="C197">
        <v>173</v>
      </c>
      <c r="D197">
        <f>IFERROR(VLOOKUP(通常分様式!D203,―!$AJ$2:$AK$2,2,FALSE),0)</f>
        <v>0</v>
      </c>
      <c r="E197">
        <f>IFERROR(VLOOKUP(通常分様式!E203,―!$A$2:$B$3,2,FALSE),0)</f>
        <v>0</v>
      </c>
      <c r="F197">
        <f>IFERROR(VLOOKUP(通常分様式!F203,―!$AD$2:$AE$3,2,FALSE),0)</f>
        <v>0</v>
      </c>
      <c r="G197">
        <f>IFERROR(VLOOKUP(通常分様式!G203,―!$AD$5:$AE$6,2,FALSE),0)</f>
        <v>0</v>
      </c>
      <c r="J197">
        <f>IFERROR(VLOOKUP(通常分様式!J203,―!$AF$14:$AG$15,2,FALSE),0)</f>
        <v>0</v>
      </c>
      <c r="K197">
        <f>IFERROR(VLOOKUP(通常分様式!K203,―!$AF$14:$AG$15,2,FALSE),0)</f>
        <v>0</v>
      </c>
      <c r="L197">
        <f>IFERROR(VLOOKUP(通常分様式!L203,―!$C$2:$D$2,2,FALSE),0)</f>
        <v>0</v>
      </c>
      <c r="M197">
        <f>IFERROR(VLOOKUP(通常分様式!M203,―!$E$2:$F$6,2,FALSE),0)</f>
        <v>0</v>
      </c>
      <c r="N197">
        <f>IFERROR(VLOOKUP(通常分様式!N203,―!$G$2:$H$2,2,FALSE),0)</f>
        <v>0</v>
      </c>
      <c r="O197">
        <f>IFERROR(VLOOKUP(通常分様式!O203,―!$AH$2:$AI$12,2,FALSE),0)</f>
        <v>0</v>
      </c>
      <c r="AA197">
        <f>IFERROR(VLOOKUP(通常分様式!AB203,―!$I$2:$J$3,2,FALSE),0)</f>
        <v>0</v>
      </c>
      <c r="AB197">
        <f>IFERROR(VLOOKUP(通常分様式!AC203,―!$K$2:$L$3,2,FALSE),0)</f>
        <v>0</v>
      </c>
      <c r="AC197">
        <f>IFERROR(VLOOKUP(通常分様式!AD203,―!$M$2:$N$3,2,FALSE),0)</f>
        <v>0</v>
      </c>
      <c r="AD197">
        <f>IFERROR(VLOOKUP(通常分様式!AE203,―!$O$2:$P$3,2,FALSE),0)</f>
        <v>0</v>
      </c>
      <c r="AE197">
        <v>1</v>
      </c>
      <c r="AF197">
        <f>IFERROR(VLOOKUP(通常分様式!AF203,―!$X$2:$Y$30,2,FALSE),0)</f>
        <v>0</v>
      </c>
      <c r="AG197">
        <f>IFERROR(VLOOKUP(通常分様式!AG203,―!$X$2:$Y$30,2,FALSE),0)</f>
        <v>0</v>
      </c>
      <c r="AL197">
        <f>IFERROR(VLOOKUP(通常分様式!AL203,―!$AA$2:$AB$11,2,FALSE),0)</f>
        <v>0</v>
      </c>
      <c r="AM197">
        <f t="shared" si="20"/>
        <v>0</v>
      </c>
      <c r="AN197" s="508">
        <f t="shared" si="21"/>
        <v>0</v>
      </c>
      <c r="AO197" s="508">
        <f t="shared" si="22"/>
        <v>0</v>
      </c>
      <c r="AP197" s="508">
        <f t="shared" si="23"/>
        <v>0</v>
      </c>
      <c r="AQ197" s="508">
        <f t="shared" si="24"/>
        <v>0</v>
      </c>
      <c r="AR197" s="510">
        <f t="shared" si="25"/>
        <v>0</v>
      </c>
      <c r="AS197" s="510">
        <f t="shared" si="26"/>
        <v>0</v>
      </c>
      <c r="AT197" s="508">
        <f t="shared" si="27"/>
        <v>0</v>
      </c>
      <c r="AU197" s="508" t="str">
        <f t="shared" si="28"/>
        <v>交付金の区分_○_×</v>
      </c>
      <c r="AV197" s="508" t="str">
        <f t="shared" si="29"/>
        <v>交付金の区分_×</v>
      </c>
      <c r="AW197" t="str">
        <f>IF(通常分様式!E203="","",IF(PRODUCT(D197:AL197)=0,"error",""))</f>
        <v/>
      </c>
      <c r="AX197">
        <f>IF(通常分様式!H203="妊娠出産子育て支援交付金",1,0)</f>
        <v>0</v>
      </c>
    </row>
    <row r="198" spans="1:50">
      <c r="A198">
        <v>204</v>
      </c>
      <c r="C198">
        <v>174</v>
      </c>
      <c r="D198">
        <f>IFERROR(VLOOKUP(通常分様式!D204,―!$AJ$2:$AK$2,2,FALSE),0)</f>
        <v>0</v>
      </c>
      <c r="E198">
        <f>IFERROR(VLOOKUP(通常分様式!E204,―!$A$2:$B$3,2,FALSE),0)</f>
        <v>0</v>
      </c>
      <c r="F198">
        <f>IFERROR(VLOOKUP(通常分様式!F204,―!$AD$2:$AE$3,2,FALSE),0)</f>
        <v>0</v>
      </c>
      <c r="G198">
        <f>IFERROR(VLOOKUP(通常分様式!G204,―!$AD$5:$AE$6,2,FALSE),0)</f>
        <v>0</v>
      </c>
      <c r="J198">
        <f>IFERROR(VLOOKUP(通常分様式!J204,―!$AF$14:$AG$15,2,FALSE),0)</f>
        <v>0</v>
      </c>
      <c r="K198">
        <f>IFERROR(VLOOKUP(通常分様式!K204,―!$AF$14:$AG$15,2,FALSE),0)</f>
        <v>0</v>
      </c>
      <c r="L198">
        <f>IFERROR(VLOOKUP(通常分様式!L204,―!$C$2:$D$2,2,FALSE),0)</f>
        <v>0</v>
      </c>
      <c r="M198">
        <f>IFERROR(VLOOKUP(通常分様式!M204,―!$E$2:$F$6,2,FALSE),0)</f>
        <v>0</v>
      </c>
      <c r="N198">
        <f>IFERROR(VLOOKUP(通常分様式!N204,―!$G$2:$H$2,2,FALSE),0)</f>
        <v>0</v>
      </c>
      <c r="O198">
        <f>IFERROR(VLOOKUP(通常分様式!O204,―!$AH$2:$AI$12,2,FALSE),0)</f>
        <v>0</v>
      </c>
      <c r="AA198">
        <f>IFERROR(VLOOKUP(通常分様式!AB204,―!$I$2:$J$3,2,FALSE),0)</f>
        <v>0</v>
      </c>
      <c r="AB198">
        <f>IFERROR(VLOOKUP(通常分様式!AC204,―!$K$2:$L$3,2,FALSE),0)</f>
        <v>0</v>
      </c>
      <c r="AC198">
        <f>IFERROR(VLOOKUP(通常分様式!AD204,―!$M$2:$N$3,2,FALSE),0)</f>
        <v>0</v>
      </c>
      <c r="AD198">
        <f>IFERROR(VLOOKUP(通常分様式!AE204,―!$O$2:$P$3,2,FALSE),0)</f>
        <v>0</v>
      </c>
      <c r="AE198">
        <v>1</v>
      </c>
      <c r="AF198">
        <f>IFERROR(VLOOKUP(通常分様式!AF204,―!$X$2:$Y$30,2,FALSE),0)</f>
        <v>0</v>
      </c>
      <c r="AG198">
        <f>IFERROR(VLOOKUP(通常分様式!AG204,―!$X$2:$Y$30,2,FALSE),0)</f>
        <v>0</v>
      </c>
      <c r="AL198">
        <f>IFERROR(VLOOKUP(通常分様式!AL204,―!$AA$2:$AB$11,2,FALSE),0)</f>
        <v>0</v>
      </c>
      <c r="AM198">
        <f t="shared" si="20"/>
        <v>0</v>
      </c>
      <c r="AN198" s="508">
        <f t="shared" si="21"/>
        <v>0</v>
      </c>
      <c r="AO198" s="508">
        <f t="shared" si="22"/>
        <v>0</v>
      </c>
      <c r="AP198" s="508">
        <f t="shared" si="23"/>
        <v>0</v>
      </c>
      <c r="AQ198" s="508">
        <f t="shared" si="24"/>
        <v>0</v>
      </c>
      <c r="AR198" s="510">
        <f t="shared" si="25"/>
        <v>0</v>
      </c>
      <c r="AS198" s="510">
        <f t="shared" si="26"/>
        <v>0</v>
      </c>
      <c r="AT198" s="508">
        <f t="shared" si="27"/>
        <v>0</v>
      </c>
      <c r="AU198" s="508" t="str">
        <f t="shared" si="28"/>
        <v>交付金の区分_○_×</v>
      </c>
      <c r="AV198" s="508" t="str">
        <f t="shared" si="29"/>
        <v>交付金の区分_×</v>
      </c>
      <c r="AW198" t="str">
        <f>IF(通常分様式!E204="","",IF(PRODUCT(D198:AL198)=0,"error",""))</f>
        <v/>
      </c>
      <c r="AX198">
        <f>IF(通常分様式!H204="妊娠出産子育て支援交付金",1,0)</f>
        <v>0</v>
      </c>
    </row>
    <row r="199" spans="1:50">
      <c r="A199">
        <v>205</v>
      </c>
      <c r="C199">
        <v>175</v>
      </c>
      <c r="D199">
        <f>IFERROR(VLOOKUP(通常分様式!D205,―!$AJ$2:$AK$2,2,FALSE),0)</f>
        <v>0</v>
      </c>
      <c r="E199">
        <f>IFERROR(VLOOKUP(通常分様式!E205,―!$A$2:$B$3,2,FALSE),0)</f>
        <v>0</v>
      </c>
      <c r="F199">
        <f>IFERROR(VLOOKUP(通常分様式!F205,―!$AD$2:$AE$3,2,FALSE),0)</f>
        <v>0</v>
      </c>
      <c r="G199">
        <f>IFERROR(VLOOKUP(通常分様式!G205,―!$AD$5:$AE$6,2,FALSE),0)</f>
        <v>0</v>
      </c>
      <c r="J199">
        <f>IFERROR(VLOOKUP(通常分様式!J205,―!$AF$14:$AG$15,2,FALSE),0)</f>
        <v>0</v>
      </c>
      <c r="K199">
        <f>IFERROR(VLOOKUP(通常分様式!K205,―!$AF$14:$AG$15,2,FALSE),0)</f>
        <v>0</v>
      </c>
      <c r="L199">
        <f>IFERROR(VLOOKUP(通常分様式!L205,―!$C$2:$D$2,2,FALSE),0)</f>
        <v>0</v>
      </c>
      <c r="M199">
        <f>IFERROR(VLOOKUP(通常分様式!M205,―!$E$2:$F$6,2,FALSE),0)</f>
        <v>0</v>
      </c>
      <c r="N199">
        <f>IFERROR(VLOOKUP(通常分様式!N205,―!$G$2:$H$2,2,FALSE),0)</f>
        <v>0</v>
      </c>
      <c r="O199">
        <f>IFERROR(VLOOKUP(通常分様式!O205,―!$AH$2:$AI$12,2,FALSE),0)</f>
        <v>0</v>
      </c>
      <c r="AA199">
        <f>IFERROR(VLOOKUP(通常分様式!AB205,―!$I$2:$J$3,2,FALSE),0)</f>
        <v>0</v>
      </c>
      <c r="AB199">
        <f>IFERROR(VLOOKUP(通常分様式!AC205,―!$K$2:$L$3,2,FALSE),0)</f>
        <v>0</v>
      </c>
      <c r="AC199">
        <f>IFERROR(VLOOKUP(通常分様式!AD205,―!$M$2:$N$3,2,FALSE),0)</f>
        <v>0</v>
      </c>
      <c r="AD199">
        <f>IFERROR(VLOOKUP(通常分様式!AE205,―!$O$2:$P$3,2,FALSE),0)</f>
        <v>0</v>
      </c>
      <c r="AE199">
        <v>1</v>
      </c>
      <c r="AF199">
        <f>IFERROR(VLOOKUP(通常分様式!AF205,―!$X$2:$Y$30,2,FALSE),0)</f>
        <v>0</v>
      </c>
      <c r="AG199">
        <f>IFERROR(VLOOKUP(通常分様式!AG205,―!$X$2:$Y$30,2,FALSE),0)</f>
        <v>0</v>
      </c>
      <c r="AL199">
        <f>IFERROR(VLOOKUP(通常分様式!AL205,―!$AA$2:$AB$11,2,FALSE),0)</f>
        <v>0</v>
      </c>
      <c r="AM199">
        <f t="shared" si="20"/>
        <v>0</v>
      </c>
      <c r="AN199" s="508">
        <f t="shared" si="21"/>
        <v>0</v>
      </c>
      <c r="AO199" s="508">
        <f t="shared" si="22"/>
        <v>0</v>
      </c>
      <c r="AP199" s="508">
        <f t="shared" si="23"/>
        <v>0</v>
      </c>
      <c r="AQ199" s="508">
        <f t="shared" si="24"/>
        <v>0</v>
      </c>
      <c r="AR199" s="510">
        <f t="shared" si="25"/>
        <v>0</v>
      </c>
      <c r="AS199" s="510">
        <f t="shared" si="26"/>
        <v>0</v>
      </c>
      <c r="AT199" s="508">
        <f t="shared" si="27"/>
        <v>0</v>
      </c>
      <c r="AU199" s="508" t="str">
        <f t="shared" si="28"/>
        <v>交付金の区分_○_×</v>
      </c>
      <c r="AV199" s="508" t="str">
        <f t="shared" si="29"/>
        <v>交付金の区分_×</v>
      </c>
      <c r="AW199" t="str">
        <f>IF(通常分様式!E205="","",IF(PRODUCT(D199:AL199)=0,"error",""))</f>
        <v/>
      </c>
      <c r="AX199">
        <f>IF(通常分様式!H205="妊娠出産子育て支援交付金",1,0)</f>
        <v>0</v>
      </c>
    </row>
    <row r="200" spans="1:50">
      <c r="A200">
        <v>206</v>
      </c>
      <c r="C200">
        <v>176</v>
      </c>
      <c r="D200">
        <f>IFERROR(VLOOKUP(通常分様式!D206,―!$AJ$2:$AK$2,2,FALSE),0)</f>
        <v>0</v>
      </c>
      <c r="E200">
        <f>IFERROR(VLOOKUP(通常分様式!E206,―!$A$2:$B$3,2,FALSE),0)</f>
        <v>0</v>
      </c>
      <c r="F200">
        <f>IFERROR(VLOOKUP(通常分様式!F206,―!$AD$2:$AE$3,2,FALSE),0)</f>
        <v>0</v>
      </c>
      <c r="G200">
        <f>IFERROR(VLOOKUP(通常分様式!G206,―!$AD$5:$AE$6,2,FALSE),0)</f>
        <v>0</v>
      </c>
      <c r="J200">
        <f>IFERROR(VLOOKUP(通常分様式!J206,―!$AF$14:$AG$15,2,FALSE),0)</f>
        <v>0</v>
      </c>
      <c r="K200">
        <f>IFERROR(VLOOKUP(通常分様式!K206,―!$AF$14:$AG$15,2,FALSE),0)</f>
        <v>0</v>
      </c>
      <c r="L200">
        <f>IFERROR(VLOOKUP(通常分様式!L206,―!$C$2:$D$2,2,FALSE),0)</f>
        <v>0</v>
      </c>
      <c r="M200">
        <f>IFERROR(VLOOKUP(通常分様式!M206,―!$E$2:$F$6,2,FALSE),0)</f>
        <v>0</v>
      </c>
      <c r="N200">
        <f>IFERROR(VLOOKUP(通常分様式!N206,―!$G$2:$H$2,2,FALSE),0)</f>
        <v>0</v>
      </c>
      <c r="O200">
        <f>IFERROR(VLOOKUP(通常分様式!O206,―!$AH$2:$AI$12,2,FALSE),0)</f>
        <v>0</v>
      </c>
      <c r="AA200">
        <f>IFERROR(VLOOKUP(通常分様式!AB206,―!$I$2:$J$3,2,FALSE),0)</f>
        <v>0</v>
      </c>
      <c r="AB200">
        <f>IFERROR(VLOOKUP(通常分様式!AC206,―!$K$2:$L$3,2,FALSE),0)</f>
        <v>0</v>
      </c>
      <c r="AC200">
        <f>IFERROR(VLOOKUP(通常分様式!AD206,―!$M$2:$N$3,2,FALSE),0)</f>
        <v>0</v>
      </c>
      <c r="AD200">
        <f>IFERROR(VLOOKUP(通常分様式!AE206,―!$O$2:$P$3,2,FALSE),0)</f>
        <v>0</v>
      </c>
      <c r="AE200">
        <v>1</v>
      </c>
      <c r="AF200">
        <f>IFERROR(VLOOKUP(通常分様式!AF206,―!$X$2:$Y$30,2,FALSE),0)</f>
        <v>0</v>
      </c>
      <c r="AG200">
        <f>IFERROR(VLOOKUP(通常分様式!AG206,―!$X$2:$Y$30,2,FALSE),0)</f>
        <v>0</v>
      </c>
      <c r="AL200">
        <f>IFERROR(VLOOKUP(通常分様式!AL206,―!$AA$2:$AB$11,2,FALSE),0)</f>
        <v>0</v>
      </c>
      <c r="AM200">
        <f t="shared" si="20"/>
        <v>0</v>
      </c>
      <c r="AN200" s="508">
        <f t="shared" si="21"/>
        <v>0</v>
      </c>
      <c r="AO200" s="508">
        <f t="shared" si="22"/>
        <v>0</v>
      </c>
      <c r="AP200" s="508">
        <f t="shared" si="23"/>
        <v>0</v>
      </c>
      <c r="AQ200" s="508">
        <f t="shared" si="24"/>
        <v>0</v>
      </c>
      <c r="AR200" s="510">
        <f t="shared" si="25"/>
        <v>0</v>
      </c>
      <c r="AS200" s="510">
        <f t="shared" si="26"/>
        <v>0</v>
      </c>
      <c r="AT200" s="508">
        <f t="shared" si="27"/>
        <v>0</v>
      </c>
      <c r="AU200" s="508" t="str">
        <f t="shared" si="28"/>
        <v>交付金の区分_○_×</v>
      </c>
      <c r="AV200" s="508" t="str">
        <f t="shared" si="29"/>
        <v>交付金の区分_×</v>
      </c>
      <c r="AW200" t="str">
        <f>IF(通常分様式!E206="","",IF(PRODUCT(D200:AL200)=0,"error",""))</f>
        <v/>
      </c>
      <c r="AX200">
        <f>IF(通常分様式!H206="妊娠出産子育て支援交付金",1,0)</f>
        <v>0</v>
      </c>
    </row>
    <row r="201" spans="1:50">
      <c r="A201">
        <v>207</v>
      </c>
      <c r="C201">
        <v>177</v>
      </c>
      <c r="D201">
        <f>IFERROR(VLOOKUP(通常分様式!D207,―!$AJ$2:$AK$2,2,FALSE),0)</f>
        <v>0</v>
      </c>
      <c r="E201">
        <f>IFERROR(VLOOKUP(通常分様式!E207,―!$A$2:$B$3,2,FALSE),0)</f>
        <v>0</v>
      </c>
      <c r="F201">
        <f>IFERROR(VLOOKUP(通常分様式!F207,―!$AD$2:$AE$3,2,FALSE),0)</f>
        <v>0</v>
      </c>
      <c r="G201">
        <f>IFERROR(VLOOKUP(通常分様式!G207,―!$AD$5:$AE$6,2,FALSE),0)</f>
        <v>0</v>
      </c>
      <c r="J201">
        <f>IFERROR(VLOOKUP(通常分様式!J207,―!$AF$14:$AG$15,2,FALSE),0)</f>
        <v>0</v>
      </c>
      <c r="K201">
        <f>IFERROR(VLOOKUP(通常分様式!K207,―!$AF$14:$AG$15,2,FALSE),0)</f>
        <v>0</v>
      </c>
      <c r="L201">
        <f>IFERROR(VLOOKUP(通常分様式!L207,―!$C$2:$D$2,2,FALSE),0)</f>
        <v>0</v>
      </c>
      <c r="M201">
        <f>IFERROR(VLOOKUP(通常分様式!M207,―!$E$2:$F$6,2,FALSE),0)</f>
        <v>0</v>
      </c>
      <c r="N201">
        <f>IFERROR(VLOOKUP(通常分様式!N207,―!$G$2:$H$2,2,FALSE),0)</f>
        <v>0</v>
      </c>
      <c r="O201">
        <f>IFERROR(VLOOKUP(通常分様式!O207,―!$AH$2:$AI$12,2,FALSE),0)</f>
        <v>0</v>
      </c>
      <c r="AA201">
        <f>IFERROR(VLOOKUP(通常分様式!AB207,―!$I$2:$J$3,2,FALSE),0)</f>
        <v>0</v>
      </c>
      <c r="AB201">
        <f>IFERROR(VLOOKUP(通常分様式!AC207,―!$K$2:$L$3,2,FALSE),0)</f>
        <v>0</v>
      </c>
      <c r="AC201">
        <f>IFERROR(VLOOKUP(通常分様式!AD207,―!$M$2:$N$3,2,FALSE),0)</f>
        <v>0</v>
      </c>
      <c r="AD201">
        <f>IFERROR(VLOOKUP(通常分様式!AE207,―!$O$2:$P$3,2,FALSE),0)</f>
        <v>0</v>
      </c>
      <c r="AE201">
        <v>1</v>
      </c>
      <c r="AF201">
        <f>IFERROR(VLOOKUP(通常分様式!AF207,―!$X$2:$Y$30,2,FALSE),0)</f>
        <v>0</v>
      </c>
      <c r="AG201">
        <f>IFERROR(VLOOKUP(通常分様式!AG207,―!$X$2:$Y$30,2,FALSE),0)</f>
        <v>0</v>
      </c>
      <c r="AL201">
        <f>IFERROR(VLOOKUP(通常分様式!AL207,―!$AA$2:$AB$11,2,FALSE),0)</f>
        <v>0</v>
      </c>
      <c r="AM201">
        <f t="shared" si="20"/>
        <v>0</v>
      </c>
      <c r="AN201" s="508">
        <f t="shared" si="21"/>
        <v>0</v>
      </c>
      <c r="AO201" s="508">
        <f t="shared" si="22"/>
        <v>0</v>
      </c>
      <c r="AP201" s="508">
        <f t="shared" si="23"/>
        <v>0</v>
      </c>
      <c r="AQ201" s="508">
        <f t="shared" si="24"/>
        <v>0</v>
      </c>
      <c r="AR201" s="510">
        <f t="shared" si="25"/>
        <v>0</v>
      </c>
      <c r="AS201" s="510">
        <f t="shared" si="26"/>
        <v>0</v>
      </c>
      <c r="AT201" s="508">
        <f t="shared" si="27"/>
        <v>0</v>
      </c>
      <c r="AU201" s="508" t="str">
        <f t="shared" si="28"/>
        <v>交付金の区分_○_×</v>
      </c>
      <c r="AV201" s="508" t="str">
        <f t="shared" si="29"/>
        <v>交付金の区分_×</v>
      </c>
      <c r="AW201" t="str">
        <f>IF(通常分様式!E207="","",IF(PRODUCT(D201:AL201)=0,"error",""))</f>
        <v/>
      </c>
      <c r="AX201">
        <f>IF(通常分様式!H207="妊娠出産子育て支援交付金",1,0)</f>
        <v>0</v>
      </c>
    </row>
    <row r="202" spans="1:50">
      <c r="A202">
        <v>208</v>
      </c>
      <c r="C202">
        <v>178</v>
      </c>
      <c r="D202">
        <f>IFERROR(VLOOKUP(通常分様式!D208,―!$AJ$2:$AK$2,2,FALSE),0)</f>
        <v>0</v>
      </c>
      <c r="E202">
        <f>IFERROR(VLOOKUP(通常分様式!E208,―!$A$2:$B$3,2,FALSE),0)</f>
        <v>0</v>
      </c>
      <c r="F202">
        <f>IFERROR(VLOOKUP(通常分様式!F208,―!$AD$2:$AE$3,2,FALSE),0)</f>
        <v>0</v>
      </c>
      <c r="G202">
        <f>IFERROR(VLOOKUP(通常分様式!G208,―!$AD$5:$AE$6,2,FALSE),0)</f>
        <v>0</v>
      </c>
      <c r="J202">
        <f>IFERROR(VLOOKUP(通常分様式!J208,―!$AF$14:$AG$15,2,FALSE),0)</f>
        <v>0</v>
      </c>
      <c r="K202">
        <f>IFERROR(VLOOKUP(通常分様式!K208,―!$AF$14:$AG$15,2,FALSE),0)</f>
        <v>0</v>
      </c>
      <c r="L202">
        <f>IFERROR(VLOOKUP(通常分様式!L208,―!$C$2:$D$2,2,FALSE),0)</f>
        <v>0</v>
      </c>
      <c r="M202">
        <f>IFERROR(VLOOKUP(通常分様式!M208,―!$E$2:$F$6,2,FALSE),0)</f>
        <v>0</v>
      </c>
      <c r="N202">
        <f>IFERROR(VLOOKUP(通常分様式!N208,―!$G$2:$H$2,2,FALSE),0)</f>
        <v>0</v>
      </c>
      <c r="O202">
        <f>IFERROR(VLOOKUP(通常分様式!O208,―!$AH$2:$AI$12,2,FALSE),0)</f>
        <v>0</v>
      </c>
      <c r="AA202">
        <f>IFERROR(VLOOKUP(通常分様式!AB208,―!$I$2:$J$3,2,FALSE),0)</f>
        <v>0</v>
      </c>
      <c r="AB202">
        <f>IFERROR(VLOOKUP(通常分様式!AC208,―!$K$2:$L$3,2,FALSE),0)</f>
        <v>0</v>
      </c>
      <c r="AC202">
        <f>IFERROR(VLOOKUP(通常分様式!AD208,―!$M$2:$N$3,2,FALSE),0)</f>
        <v>0</v>
      </c>
      <c r="AD202">
        <f>IFERROR(VLOOKUP(通常分様式!AE208,―!$O$2:$P$3,2,FALSE),0)</f>
        <v>0</v>
      </c>
      <c r="AE202">
        <v>1</v>
      </c>
      <c r="AF202">
        <f>IFERROR(VLOOKUP(通常分様式!AF208,―!$X$2:$Y$30,2,FALSE),0)</f>
        <v>0</v>
      </c>
      <c r="AG202">
        <f>IFERROR(VLOOKUP(通常分様式!AG208,―!$X$2:$Y$30,2,FALSE),0)</f>
        <v>0</v>
      </c>
      <c r="AL202">
        <f>IFERROR(VLOOKUP(通常分様式!AL208,―!$AA$2:$AB$11,2,FALSE),0)</f>
        <v>0</v>
      </c>
      <c r="AM202">
        <f t="shared" si="20"/>
        <v>0</v>
      </c>
      <c r="AN202" s="508">
        <f t="shared" si="21"/>
        <v>0</v>
      </c>
      <c r="AO202" s="508">
        <f t="shared" si="22"/>
        <v>0</v>
      </c>
      <c r="AP202" s="508">
        <f t="shared" si="23"/>
        <v>0</v>
      </c>
      <c r="AQ202" s="508">
        <f t="shared" si="24"/>
        <v>0</v>
      </c>
      <c r="AR202" s="510">
        <f t="shared" si="25"/>
        <v>0</v>
      </c>
      <c r="AS202" s="510">
        <f t="shared" si="26"/>
        <v>0</v>
      </c>
      <c r="AT202" s="508">
        <f t="shared" si="27"/>
        <v>0</v>
      </c>
      <c r="AU202" s="508" t="str">
        <f t="shared" si="28"/>
        <v>交付金の区分_○_×</v>
      </c>
      <c r="AV202" s="508" t="str">
        <f t="shared" si="29"/>
        <v>交付金の区分_×</v>
      </c>
      <c r="AW202" t="str">
        <f>IF(通常分様式!E208="","",IF(PRODUCT(D202:AL202)=0,"error",""))</f>
        <v/>
      </c>
      <c r="AX202">
        <f>IF(通常分様式!H208="妊娠出産子育て支援交付金",1,0)</f>
        <v>0</v>
      </c>
    </row>
    <row r="203" spans="1:50">
      <c r="A203">
        <v>209</v>
      </c>
      <c r="C203">
        <v>179</v>
      </c>
      <c r="D203">
        <f>IFERROR(VLOOKUP(通常分様式!D209,―!$AJ$2:$AK$2,2,FALSE),0)</f>
        <v>0</v>
      </c>
      <c r="E203">
        <f>IFERROR(VLOOKUP(通常分様式!E209,―!$A$2:$B$3,2,FALSE),0)</f>
        <v>0</v>
      </c>
      <c r="F203">
        <f>IFERROR(VLOOKUP(通常分様式!F209,―!$AD$2:$AE$3,2,FALSE),0)</f>
        <v>0</v>
      </c>
      <c r="G203">
        <f>IFERROR(VLOOKUP(通常分様式!G209,―!$AD$5:$AE$6,2,FALSE),0)</f>
        <v>0</v>
      </c>
      <c r="J203">
        <f>IFERROR(VLOOKUP(通常分様式!J209,―!$AF$14:$AG$15,2,FALSE),0)</f>
        <v>0</v>
      </c>
      <c r="K203">
        <f>IFERROR(VLOOKUP(通常分様式!K209,―!$AF$14:$AG$15,2,FALSE),0)</f>
        <v>0</v>
      </c>
      <c r="L203">
        <f>IFERROR(VLOOKUP(通常分様式!L209,―!$C$2:$D$2,2,FALSE),0)</f>
        <v>0</v>
      </c>
      <c r="M203">
        <f>IFERROR(VLOOKUP(通常分様式!M209,―!$E$2:$F$6,2,FALSE),0)</f>
        <v>0</v>
      </c>
      <c r="N203">
        <f>IFERROR(VLOOKUP(通常分様式!N209,―!$G$2:$H$2,2,FALSE),0)</f>
        <v>0</v>
      </c>
      <c r="O203">
        <f>IFERROR(VLOOKUP(通常分様式!O209,―!$AH$2:$AI$12,2,FALSE),0)</f>
        <v>0</v>
      </c>
      <c r="AA203">
        <f>IFERROR(VLOOKUP(通常分様式!AB209,―!$I$2:$J$3,2,FALSE),0)</f>
        <v>0</v>
      </c>
      <c r="AB203">
        <f>IFERROR(VLOOKUP(通常分様式!AC209,―!$K$2:$L$3,2,FALSE),0)</f>
        <v>0</v>
      </c>
      <c r="AC203">
        <f>IFERROR(VLOOKUP(通常分様式!AD209,―!$M$2:$N$3,2,FALSE),0)</f>
        <v>0</v>
      </c>
      <c r="AD203">
        <f>IFERROR(VLOOKUP(通常分様式!AE209,―!$O$2:$P$3,2,FALSE),0)</f>
        <v>0</v>
      </c>
      <c r="AE203">
        <v>1</v>
      </c>
      <c r="AF203">
        <f>IFERROR(VLOOKUP(通常分様式!AF209,―!$X$2:$Y$30,2,FALSE),0)</f>
        <v>0</v>
      </c>
      <c r="AG203">
        <f>IFERROR(VLOOKUP(通常分様式!AG209,―!$X$2:$Y$30,2,FALSE),0)</f>
        <v>0</v>
      </c>
      <c r="AL203">
        <f>IFERROR(VLOOKUP(通常分様式!AL209,―!$AA$2:$AB$11,2,FALSE),0)</f>
        <v>0</v>
      </c>
      <c r="AM203">
        <f t="shared" si="20"/>
        <v>0</v>
      </c>
      <c r="AN203" s="508">
        <f t="shared" si="21"/>
        <v>0</v>
      </c>
      <c r="AO203" s="508">
        <f t="shared" si="22"/>
        <v>0</v>
      </c>
      <c r="AP203" s="508">
        <f t="shared" si="23"/>
        <v>0</v>
      </c>
      <c r="AQ203" s="508">
        <f t="shared" si="24"/>
        <v>0</v>
      </c>
      <c r="AR203" s="510">
        <f t="shared" si="25"/>
        <v>0</v>
      </c>
      <c r="AS203" s="510">
        <f t="shared" si="26"/>
        <v>0</v>
      </c>
      <c r="AT203" s="508">
        <f t="shared" si="27"/>
        <v>0</v>
      </c>
      <c r="AU203" s="508" t="str">
        <f t="shared" si="28"/>
        <v>交付金の区分_○_×</v>
      </c>
      <c r="AV203" s="508" t="str">
        <f t="shared" si="29"/>
        <v>交付金の区分_×</v>
      </c>
      <c r="AW203" t="str">
        <f>IF(通常分様式!E209="","",IF(PRODUCT(D203:AL203)=0,"error",""))</f>
        <v/>
      </c>
      <c r="AX203">
        <f>IF(通常分様式!H209="妊娠出産子育て支援交付金",1,0)</f>
        <v>0</v>
      </c>
    </row>
    <row r="204" spans="1:50">
      <c r="A204">
        <v>210</v>
      </c>
      <c r="C204">
        <v>180</v>
      </c>
      <c r="D204">
        <f>IFERROR(VLOOKUP(通常分様式!D210,―!$AJ$2:$AK$2,2,FALSE),0)</f>
        <v>0</v>
      </c>
      <c r="E204">
        <f>IFERROR(VLOOKUP(通常分様式!E210,―!$A$2:$B$3,2,FALSE),0)</f>
        <v>0</v>
      </c>
      <c r="F204">
        <f>IFERROR(VLOOKUP(通常分様式!F210,―!$AD$2:$AE$3,2,FALSE),0)</f>
        <v>0</v>
      </c>
      <c r="G204">
        <f>IFERROR(VLOOKUP(通常分様式!G210,―!$AD$5:$AE$6,2,FALSE),0)</f>
        <v>0</v>
      </c>
      <c r="J204">
        <f>IFERROR(VLOOKUP(通常分様式!J210,―!$AF$14:$AG$15,2,FALSE),0)</f>
        <v>0</v>
      </c>
      <c r="K204">
        <f>IFERROR(VLOOKUP(通常分様式!K210,―!$AF$14:$AG$15,2,FALSE),0)</f>
        <v>0</v>
      </c>
      <c r="L204">
        <f>IFERROR(VLOOKUP(通常分様式!L210,―!$C$2:$D$2,2,FALSE),0)</f>
        <v>0</v>
      </c>
      <c r="M204">
        <f>IFERROR(VLOOKUP(通常分様式!M210,―!$E$2:$F$6,2,FALSE),0)</f>
        <v>0</v>
      </c>
      <c r="N204">
        <f>IFERROR(VLOOKUP(通常分様式!N210,―!$G$2:$H$2,2,FALSE),0)</f>
        <v>0</v>
      </c>
      <c r="O204">
        <f>IFERROR(VLOOKUP(通常分様式!O210,―!$AH$2:$AI$12,2,FALSE),0)</f>
        <v>0</v>
      </c>
      <c r="AA204">
        <f>IFERROR(VLOOKUP(通常分様式!AB210,―!$I$2:$J$3,2,FALSE),0)</f>
        <v>0</v>
      </c>
      <c r="AB204">
        <f>IFERROR(VLOOKUP(通常分様式!AC210,―!$K$2:$L$3,2,FALSE),0)</f>
        <v>0</v>
      </c>
      <c r="AC204">
        <f>IFERROR(VLOOKUP(通常分様式!AD210,―!$M$2:$N$3,2,FALSE),0)</f>
        <v>0</v>
      </c>
      <c r="AD204">
        <f>IFERROR(VLOOKUP(通常分様式!AE210,―!$O$2:$P$3,2,FALSE),0)</f>
        <v>0</v>
      </c>
      <c r="AE204">
        <v>1</v>
      </c>
      <c r="AF204">
        <f>IFERROR(VLOOKUP(通常分様式!AF210,―!$X$2:$Y$30,2,FALSE),0)</f>
        <v>0</v>
      </c>
      <c r="AG204">
        <f>IFERROR(VLOOKUP(通常分様式!AG210,―!$X$2:$Y$30,2,FALSE),0)</f>
        <v>0</v>
      </c>
      <c r="AL204">
        <f>IFERROR(VLOOKUP(通常分様式!AL210,―!$AA$2:$AB$11,2,FALSE),0)</f>
        <v>0</v>
      </c>
      <c r="AM204">
        <f t="shared" si="20"/>
        <v>0</v>
      </c>
      <c r="AN204" s="508">
        <f t="shared" si="21"/>
        <v>0</v>
      </c>
      <c r="AO204" s="508">
        <f t="shared" si="22"/>
        <v>0</v>
      </c>
      <c r="AP204" s="508">
        <f t="shared" si="23"/>
        <v>0</v>
      </c>
      <c r="AQ204" s="508">
        <f t="shared" si="24"/>
        <v>0</v>
      </c>
      <c r="AR204" s="510">
        <f t="shared" si="25"/>
        <v>0</v>
      </c>
      <c r="AS204" s="510">
        <f t="shared" si="26"/>
        <v>0</v>
      </c>
      <c r="AT204" s="508">
        <f t="shared" si="27"/>
        <v>0</v>
      </c>
      <c r="AU204" s="508" t="str">
        <f t="shared" si="28"/>
        <v>交付金の区分_○_×</v>
      </c>
      <c r="AV204" s="508" t="str">
        <f t="shared" si="29"/>
        <v>交付金の区分_×</v>
      </c>
      <c r="AW204" t="str">
        <f>IF(通常分様式!E210="","",IF(PRODUCT(D204:AL204)=0,"error",""))</f>
        <v/>
      </c>
      <c r="AX204">
        <f>IF(通常分様式!H210="妊娠出産子育て支援交付金",1,0)</f>
        <v>0</v>
      </c>
    </row>
    <row r="205" spans="1:50">
      <c r="A205">
        <v>211</v>
      </c>
      <c r="C205">
        <v>181</v>
      </c>
      <c r="D205">
        <f>IFERROR(VLOOKUP(通常分様式!D211,―!$AJ$2:$AK$2,2,FALSE),0)</f>
        <v>0</v>
      </c>
      <c r="E205">
        <f>IFERROR(VLOOKUP(通常分様式!E211,―!$A$2:$B$3,2,FALSE),0)</f>
        <v>0</v>
      </c>
      <c r="F205">
        <f>IFERROR(VLOOKUP(通常分様式!F211,―!$AD$2:$AE$3,2,FALSE),0)</f>
        <v>0</v>
      </c>
      <c r="G205">
        <f>IFERROR(VLOOKUP(通常分様式!G211,―!$AD$5:$AE$6,2,FALSE),0)</f>
        <v>0</v>
      </c>
      <c r="J205">
        <f>IFERROR(VLOOKUP(通常分様式!J211,―!$AF$14:$AG$15,2,FALSE),0)</f>
        <v>0</v>
      </c>
      <c r="K205">
        <f>IFERROR(VLOOKUP(通常分様式!K211,―!$AF$14:$AG$15,2,FALSE),0)</f>
        <v>0</v>
      </c>
      <c r="L205">
        <f>IFERROR(VLOOKUP(通常分様式!L211,―!$C$2:$D$2,2,FALSE),0)</f>
        <v>0</v>
      </c>
      <c r="M205">
        <f>IFERROR(VLOOKUP(通常分様式!M211,―!$E$2:$F$6,2,FALSE),0)</f>
        <v>0</v>
      </c>
      <c r="N205">
        <f>IFERROR(VLOOKUP(通常分様式!N211,―!$G$2:$H$2,2,FALSE),0)</f>
        <v>0</v>
      </c>
      <c r="O205">
        <f>IFERROR(VLOOKUP(通常分様式!O211,―!$AH$2:$AI$12,2,FALSE),0)</f>
        <v>0</v>
      </c>
      <c r="AA205">
        <f>IFERROR(VLOOKUP(通常分様式!AB211,―!$I$2:$J$3,2,FALSE),0)</f>
        <v>0</v>
      </c>
      <c r="AB205">
        <f>IFERROR(VLOOKUP(通常分様式!AC211,―!$K$2:$L$3,2,FALSE),0)</f>
        <v>0</v>
      </c>
      <c r="AC205">
        <f>IFERROR(VLOOKUP(通常分様式!AD211,―!$M$2:$N$3,2,FALSE),0)</f>
        <v>0</v>
      </c>
      <c r="AD205">
        <f>IFERROR(VLOOKUP(通常分様式!AE211,―!$O$2:$P$3,2,FALSE),0)</f>
        <v>0</v>
      </c>
      <c r="AE205">
        <v>1</v>
      </c>
      <c r="AF205">
        <f>IFERROR(VLOOKUP(通常分様式!AF211,―!$X$2:$Y$30,2,FALSE),0)</f>
        <v>0</v>
      </c>
      <c r="AG205">
        <f>IFERROR(VLOOKUP(通常分様式!AG211,―!$X$2:$Y$30,2,FALSE),0)</f>
        <v>0</v>
      </c>
      <c r="AL205">
        <f>IFERROR(VLOOKUP(通常分様式!AL211,―!$AA$2:$AB$11,2,FALSE),0)</f>
        <v>0</v>
      </c>
      <c r="AM205">
        <f t="shared" si="20"/>
        <v>0</v>
      </c>
      <c r="AN205" s="508">
        <f t="shared" si="21"/>
        <v>0</v>
      </c>
      <c r="AO205" s="508">
        <f t="shared" si="22"/>
        <v>0</v>
      </c>
      <c r="AP205" s="508">
        <f t="shared" si="23"/>
        <v>0</v>
      </c>
      <c r="AQ205" s="508">
        <f t="shared" si="24"/>
        <v>0</v>
      </c>
      <c r="AR205" s="510">
        <f t="shared" si="25"/>
        <v>0</v>
      </c>
      <c r="AS205" s="510">
        <f t="shared" si="26"/>
        <v>0</v>
      </c>
      <c r="AT205" s="508">
        <f t="shared" si="27"/>
        <v>0</v>
      </c>
      <c r="AU205" s="508" t="str">
        <f t="shared" si="28"/>
        <v>交付金の区分_○_×</v>
      </c>
      <c r="AV205" s="508" t="str">
        <f t="shared" si="29"/>
        <v>交付金の区分_×</v>
      </c>
      <c r="AW205" t="str">
        <f>IF(通常分様式!E211="","",IF(PRODUCT(D205:AL205)=0,"error",""))</f>
        <v/>
      </c>
      <c r="AX205">
        <f>IF(通常分様式!H211="妊娠出産子育て支援交付金",1,0)</f>
        <v>0</v>
      </c>
    </row>
    <row r="206" spans="1:50">
      <c r="A206">
        <v>212</v>
      </c>
      <c r="C206">
        <v>182</v>
      </c>
      <c r="D206">
        <f>IFERROR(VLOOKUP(通常分様式!D212,―!$AJ$2:$AK$2,2,FALSE),0)</f>
        <v>0</v>
      </c>
      <c r="E206">
        <f>IFERROR(VLOOKUP(通常分様式!E212,―!$A$2:$B$3,2,FALSE),0)</f>
        <v>0</v>
      </c>
      <c r="F206">
        <f>IFERROR(VLOOKUP(通常分様式!F212,―!$AD$2:$AE$3,2,FALSE),0)</f>
        <v>0</v>
      </c>
      <c r="G206">
        <f>IFERROR(VLOOKUP(通常分様式!G212,―!$AD$5:$AE$6,2,FALSE),0)</f>
        <v>0</v>
      </c>
      <c r="J206">
        <f>IFERROR(VLOOKUP(通常分様式!J212,―!$AF$14:$AG$15,2,FALSE),0)</f>
        <v>0</v>
      </c>
      <c r="K206">
        <f>IFERROR(VLOOKUP(通常分様式!K212,―!$AF$14:$AG$15,2,FALSE),0)</f>
        <v>0</v>
      </c>
      <c r="L206">
        <f>IFERROR(VLOOKUP(通常分様式!L212,―!$C$2:$D$2,2,FALSE),0)</f>
        <v>0</v>
      </c>
      <c r="M206">
        <f>IFERROR(VLOOKUP(通常分様式!M212,―!$E$2:$F$6,2,FALSE),0)</f>
        <v>0</v>
      </c>
      <c r="N206">
        <f>IFERROR(VLOOKUP(通常分様式!N212,―!$G$2:$H$2,2,FALSE),0)</f>
        <v>0</v>
      </c>
      <c r="O206">
        <f>IFERROR(VLOOKUP(通常分様式!O212,―!$AH$2:$AI$12,2,FALSE),0)</f>
        <v>0</v>
      </c>
      <c r="AA206">
        <f>IFERROR(VLOOKUP(通常分様式!AB212,―!$I$2:$J$3,2,FALSE),0)</f>
        <v>0</v>
      </c>
      <c r="AB206">
        <f>IFERROR(VLOOKUP(通常分様式!AC212,―!$K$2:$L$3,2,FALSE),0)</f>
        <v>0</v>
      </c>
      <c r="AC206">
        <f>IFERROR(VLOOKUP(通常分様式!AD212,―!$M$2:$N$3,2,FALSE),0)</f>
        <v>0</v>
      </c>
      <c r="AD206">
        <f>IFERROR(VLOOKUP(通常分様式!AE212,―!$O$2:$P$3,2,FALSE),0)</f>
        <v>0</v>
      </c>
      <c r="AE206">
        <v>1</v>
      </c>
      <c r="AF206">
        <f>IFERROR(VLOOKUP(通常分様式!AF212,―!$X$2:$Y$30,2,FALSE),0)</f>
        <v>0</v>
      </c>
      <c r="AG206">
        <f>IFERROR(VLOOKUP(通常分様式!AG212,―!$X$2:$Y$30,2,FALSE),0)</f>
        <v>0</v>
      </c>
      <c r="AL206">
        <f>IFERROR(VLOOKUP(通常分様式!AL212,―!$AA$2:$AB$11,2,FALSE),0)</f>
        <v>0</v>
      </c>
      <c r="AM206">
        <f t="shared" si="20"/>
        <v>0</v>
      </c>
      <c r="AN206" s="508">
        <f t="shared" si="21"/>
        <v>0</v>
      </c>
      <c r="AO206" s="508">
        <f t="shared" si="22"/>
        <v>0</v>
      </c>
      <c r="AP206" s="508">
        <f t="shared" si="23"/>
        <v>0</v>
      </c>
      <c r="AQ206" s="508">
        <f t="shared" si="24"/>
        <v>0</v>
      </c>
      <c r="AR206" s="510">
        <f t="shared" si="25"/>
        <v>0</v>
      </c>
      <c r="AS206" s="510">
        <f t="shared" si="26"/>
        <v>0</v>
      </c>
      <c r="AT206" s="508">
        <f t="shared" si="27"/>
        <v>0</v>
      </c>
      <c r="AU206" s="508" t="str">
        <f t="shared" si="28"/>
        <v>交付金の区分_○_×</v>
      </c>
      <c r="AV206" s="508" t="str">
        <f t="shared" si="29"/>
        <v>交付金の区分_×</v>
      </c>
      <c r="AW206" t="str">
        <f>IF(通常分様式!E212="","",IF(PRODUCT(D206:AL206)=0,"error",""))</f>
        <v/>
      </c>
      <c r="AX206">
        <f>IF(通常分様式!H212="妊娠出産子育て支援交付金",1,0)</f>
        <v>0</v>
      </c>
    </row>
    <row r="207" spans="1:50">
      <c r="A207">
        <v>213</v>
      </c>
      <c r="C207">
        <v>183</v>
      </c>
      <c r="D207">
        <f>IFERROR(VLOOKUP(通常分様式!D213,―!$AJ$2:$AK$2,2,FALSE),0)</f>
        <v>0</v>
      </c>
      <c r="E207">
        <f>IFERROR(VLOOKUP(通常分様式!E213,―!$A$2:$B$3,2,FALSE),0)</f>
        <v>0</v>
      </c>
      <c r="F207">
        <f>IFERROR(VLOOKUP(通常分様式!F213,―!$AD$2:$AE$3,2,FALSE),0)</f>
        <v>0</v>
      </c>
      <c r="G207">
        <f>IFERROR(VLOOKUP(通常分様式!G213,―!$AD$5:$AE$6,2,FALSE),0)</f>
        <v>0</v>
      </c>
      <c r="J207">
        <f>IFERROR(VLOOKUP(通常分様式!J213,―!$AF$14:$AG$15,2,FALSE),0)</f>
        <v>0</v>
      </c>
      <c r="K207">
        <f>IFERROR(VLOOKUP(通常分様式!K213,―!$AF$14:$AG$15,2,FALSE),0)</f>
        <v>0</v>
      </c>
      <c r="L207">
        <f>IFERROR(VLOOKUP(通常分様式!L213,―!$C$2:$D$2,2,FALSE),0)</f>
        <v>0</v>
      </c>
      <c r="M207">
        <f>IFERROR(VLOOKUP(通常分様式!M213,―!$E$2:$F$6,2,FALSE),0)</f>
        <v>0</v>
      </c>
      <c r="N207">
        <f>IFERROR(VLOOKUP(通常分様式!N213,―!$G$2:$H$2,2,FALSE),0)</f>
        <v>0</v>
      </c>
      <c r="O207">
        <f>IFERROR(VLOOKUP(通常分様式!O213,―!$AH$2:$AI$12,2,FALSE),0)</f>
        <v>0</v>
      </c>
      <c r="AA207">
        <f>IFERROR(VLOOKUP(通常分様式!AB213,―!$I$2:$J$3,2,FALSE),0)</f>
        <v>0</v>
      </c>
      <c r="AB207">
        <f>IFERROR(VLOOKUP(通常分様式!AC213,―!$K$2:$L$3,2,FALSE),0)</f>
        <v>0</v>
      </c>
      <c r="AC207">
        <f>IFERROR(VLOOKUP(通常分様式!AD213,―!$M$2:$N$3,2,FALSE),0)</f>
        <v>0</v>
      </c>
      <c r="AD207">
        <f>IFERROR(VLOOKUP(通常分様式!AE213,―!$O$2:$P$3,2,FALSE),0)</f>
        <v>0</v>
      </c>
      <c r="AE207">
        <v>1</v>
      </c>
      <c r="AF207">
        <f>IFERROR(VLOOKUP(通常分様式!AF213,―!$X$2:$Y$30,2,FALSE),0)</f>
        <v>0</v>
      </c>
      <c r="AG207">
        <f>IFERROR(VLOOKUP(通常分様式!AG213,―!$X$2:$Y$30,2,FALSE),0)</f>
        <v>0</v>
      </c>
      <c r="AL207">
        <f>IFERROR(VLOOKUP(通常分様式!AL213,―!$AA$2:$AB$11,2,FALSE),0)</f>
        <v>0</v>
      </c>
      <c r="AM207">
        <f t="shared" si="20"/>
        <v>0</v>
      </c>
      <c r="AN207" s="508">
        <f t="shared" si="21"/>
        <v>0</v>
      </c>
      <c r="AO207" s="508">
        <f t="shared" si="22"/>
        <v>0</v>
      </c>
      <c r="AP207" s="508">
        <f t="shared" si="23"/>
        <v>0</v>
      </c>
      <c r="AQ207" s="508">
        <f t="shared" si="24"/>
        <v>0</v>
      </c>
      <c r="AR207" s="510">
        <f t="shared" si="25"/>
        <v>0</v>
      </c>
      <c r="AS207" s="510">
        <f t="shared" si="26"/>
        <v>0</v>
      </c>
      <c r="AT207" s="508">
        <f t="shared" si="27"/>
        <v>0</v>
      </c>
      <c r="AU207" s="508" t="str">
        <f t="shared" si="28"/>
        <v>交付金の区分_○_×</v>
      </c>
      <c r="AV207" s="508" t="str">
        <f t="shared" si="29"/>
        <v>交付金の区分_×</v>
      </c>
      <c r="AW207" t="str">
        <f>IF(通常分様式!E213="","",IF(PRODUCT(D207:AL207)=0,"error",""))</f>
        <v/>
      </c>
      <c r="AX207">
        <f>IF(通常分様式!H213="妊娠出産子育て支援交付金",1,0)</f>
        <v>0</v>
      </c>
    </row>
    <row r="208" spans="1:50">
      <c r="A208">
        <v>214</v>
      </c>
      <c r="C208">
        <v>184</v>
      </c>
      <c r="D208">
        <f>IFERROR(VLOOKUP(通常分様式!D214,―!$AJ$2:$AK$2,2,FALSE),0)</f>
        <v>0</v>
      </c>
      <c r="E208">
        <f>IFERROR(VLOOKUP(通常分様式!E214,―!$A$2:$B$3,2,FALSE),0)</f>
        <v>0</v>
      </c>
      <c r="F208">
        <f>IFERROR(VLOOKUP(通常分様式!F214,―!$AD$2:$AE$3,2,FALSE),0)</f>
        <v>0</v>
      </c>
      <c r="G208">
        <f>IFERROR(VLOOKUP(通常分様式!G214,―!$AD$5:$AE$6,2,FALSE),0)</f>
        <v>0</v>
      </c>
      <c r="J208">
        <f>IFERROR(VLOOKUP(通常分様式!J214,―!$AF$14:$AG$15,2,FALSE),0)</f>
        <v>0</v>
      </c>
      <c r="K208">
        <f>IFERROR(VLOOKUP(通常分様式!K214,―!$AF$14:$AG$15,2,FALSE),0)</f>
        <v>0</v>
      </c>
      <c r="L208">
        <f>IFERROR(VLOOKUP(通常分様式!L214,―!$C$2:$D$2,2,FALSE),0)</f>
        <v>0</v>
      </c>
      <c r="M208">
        <f>IFERROR(VLOOKUP(通常分様式!M214,―!$E$2:$F$6,2,FALSE),0)</f>
        <v>0</v>
      </c>
      <c r="N208">
        <f>IFERROR(VLOOKUP(通常分様式!N214,―!$G$2:$H$2,2,FALSE),0)</f>
        <v>0</v>
      </c>
      <c r="O208">
        <f>IFERROR(VLOOKUP(通常分様式!O214,―!$AH$2:$AI$12,2,FALSE),0)</f>
        <v>0</v>
      </c>
      <c r="AA208">
        <f>IFERROR(VLOOKUP(通常分様式!AB214,―!$I$2:$J$3,2,FALSE),0)</f>
        <v>0</v>
      </c>
      <c r="AB208">
        <f>IFERROR(VLOOKUP(通常分様式!AC214,―!$K$2:$L$3,2,FALSE),0)</f>
        <v>0</v>
      </c>
      <c r="AC208">
        <f>IFERROR(VLOOKUP(通常分様式!AD214,―!$M$2:$N$3,2,FALSE),0)</f>
        <v>0</v>
      </c>
      <c r="AD208">
        <f>IFERROR(VLOOKUP(通常分様式!AE214,―!$O$2:$P$3,2,FALSE),0)</f>
        <v>0</v>
      </c>
      <c r="AE208">
        <v>1</v>
      </c>
      <c r="AF208">
        <f>IFERROR(VLOOKUP(通常分様式!AF214,―!$X$2:$Y$30,2,FALSE),0)</f>
        <v>0</v>
      </c>
      <c r="AG208">
        <f>IFERROR(VLOOKUP(通常分様式!AG214,―!$X$2:$Y$30,2,FALSE),0)</f>
        <v>0</v>
      </c>
      <c r="AL208">
        <f>IFERROR(VLOOKUP(通常分様式!AL214,―!$AA$2:$AB$11,2,FALSE),0)</f>
        <v>0</v>
      </c>
      <c r="AM208">
        <f t="shared" si="20"/>
        <v>0</v>
      </c>
      <c r="AN208" s="508">
        <f t="shared" si="21"/>
        <v>0</v>
      </c>
      <c r="AO208" s="508">
        <f t="shared" si="22"/>
        <v>0</v>
      </c>
      <c r="AP208" s="508">
        <f t="shared" si="23"/>
        <v>0</v>
      </c>
      <c r="AQ208" s="508">
        <f t="shared" si="24"/>
        <v>0</v>
      </c>
      <c r="AR208" s="510">
        <f t="shared" si="25"/>
        <v>0</v>
      </c>
      <c r="AS208" s="510">
        <f t="shared" si="26"/>
        <v>0</v>
      </c>
      <c r="AT208" s="508">
        <f t="shared" si="27"/>
        <v>0</v>
      </c>
      <c r="AU208" s="508" t="str">
        <f t="shared" si="28"/>
        <v>交付金の区分_○_×</v>
      </c>
      <c r="AV208" s="508" t="str">
        <f t="shared" si="29"/>
        <v>交付金の区分_×</v>
      </c>
      <c r="AW208" t="str">
        <f>IF(通常分様式!E214="","",IF(PRODUCT(D208:AL208)=0,"error",""))</f>
        <v/>
      </c>
      <c r="AX208">
        <f>IF(通常分様式!H214="妊娠出産子育て支援交付金",1,0)</f>
        <v>0</v>
      </c>
    </row>
    <row r="209" spans="1:50">
      <c r="A209">
        <v>215</v>
      </c>
      <c r="C209">
        <v>185</v>
      </c>
      <c r="D209">
        <f>IFERROR(VLOOKUP(通常分様式!D215,―!$AJ$2:$AK$2,2,FALSE),0)</f>
        <v>0</v>
      </c>
      <c r="E209">
        <f>IFERROR(VLOOKUP(通常分様式!E215,―!$A$2:$B$3,2,FALSE),0)</f>
        <v>0</v>
      </c>
      <c r="F209">
        <f>IFERROR(VLOOKUP(通常分様式!F215,―!$AD$2:$AE$3,2,FALSE),0)</f>
        <v>0</v>
      </c>
      <c r="G209">
        <f>IFERROR(VLOOKUP(通常分様式!G215,―!$AD$5:$AE$6,2,FALSE),0)</f>
        <v>0</v>
      </c>
      <c r="J209">
        <f>IFERROR(VLOOKUP(通常分様式!J215,―!$AF$14:$AG$15,2,FALSE),0)</f>
        <v>0</v>
      </c>
      <c r="K209">
        <f>IFERROR(VLOOKUP(通常分様式!K215,―!$AF$14:$AG$15,2,FALSE),0)</f>
        <v>0</v>
      </c>
      <c r="L209">
        <f>IFERROR(VLOOKUP(通常分様式!L215,―!$C$2:$D$2,2,FALSE),0)</f>
        <v>0</v>
      </c>
      <c r="M209">
        <f>IFERROR(VLOOKUP(通常分様式!M215,―!$E$2:$F$6,2,FALSE),0)</f>
        <v>0</v>
      </c>
      <c r="N209">
        <f>IFERROR(VLOOKUP(通常分様式!N215,―!$G$2:$H$2,2,FALSE),0)</f>
        <v>0</v>
      </c>
      <c r="O209">
        <f>IFERROR(VLOOKUP(通常分様式!O215,―!$AH$2:$AI$12,2,FALSE),0)</f>
        <v>0</v>
      </c>
      <c r="AA209">
        <f>IFERROR(VLOOKUP(通常分様式!AB215,―!$I$2:$J$3,2,FALSE),0)</f>
        <v>0</v>
      </c>
      <c r="AB209">
        <f>IFERROR(VLOOKUP(通常分様式!AC215,―!$K$2:$L$3,2,FALSE),0)</f>
        <v>0</v>
      </c>
      <c r="AC209">
        <f>IFERROR(VLOOKUP(通常分様式!AD215,―!$M$2:$N$3,2,FALSE),0)</f>
        <v>0</v>
      </c>
      <c r="AD209">
        <f>IFERROR(VLOOKUP(通常分様式!AE215,―!$O$2:$P$3,2,FALSE),0)</f>
        <v>0</v>
      </c>
      <c r="AE209">
        <v>1</v>
      </c>
      <c r="AF209">
        <f>IFERROR(VLOOKUP(通常分様式!AF215,―!$X$2:$Y$30,2,FALSE),0)</f>
        <v>0</v>
      </c>
      <c r="AG209">
        <f>IFERROR(VLOOKUP(通常分様式!AG215,―!$X$2:$Y$30,2,FALSE),0)</f>
        <v>0</v>
      </c>
      <c r="AL209">
        <f>IFERROR(VLOOKUP(通常分様式!AL215,―!$AA$2:$AB$11,2,FALSE),0)</f>
        <v>0</v>
      </c>
      <c r="AM209">
        <f t="shared" si="20"/>
        <v>0</v>
      </c>
      <c r="AN209" s="508">
        <f t="shared" si="21"/>
        <v>0</v>
      </c>
      <c r="AO209" s="508">
        <f t="shared" si="22"/>
        <v>0</v>
      </c>
      <c r="AP209" s="508">
        <f t="shared" si="23"/>
        <v>0</v>
      </c>
      <c r="AQ209" s="508">
        <f t="shared" si="24"/>
        <v>0</v>
      </c>
      <c r="AR209" s="510">
        <f t="shared" si="25"/>
        <v>0</v>
      </c>
      <c r="AS209" s="510">
        <f t="shared" si="26"/>
        <v>0</v>
      </c>
      <c r="AT209" s="508">
        <f t="shared" si="27"/>
        <v>0</v>
      </c>
      <c r="AU209" s="508" t="str">
        <f t="shared" si="28"/>
        <v>交付金の区分_○_×</v>
      </c>
      <c r="AV209" s="508" t="str">
        <f t="shared" si="29"/>
        <v>交付金の区分_×</v>
      </c>
      <c r="AW209" t="str">
        <f>IF(通常分様式!E215="","",IF(PRODUCT(D209:AL209)=0,"error",""))</f>
        <v/>
      </c>
      <c r="AX209">
        <f>IF(通常分様式!H215="妊娠出産子育て支援交付金",1,0)</f>
        <v>0</v>
      </c>
    </row>
    <row r="210" spans="1:50">
      <c r="A210">
        <v>216</v>
      </c>
      <c r="C210">
        <v>186</v>
      </c>
      <c r="D210">
        <f>IFERROR(VLOOKUP(通常分様式!D216,―!$AJ$2:$AK$2,2,FALSE),0)</f>
        <v>0</v>
      </c>
      <c r="E210">
        <f>IFERROR(VLOOKUP(通常分様式!E216,―!$A$2:$B$3,2,FALSE),0)</f>
        <v>0</v>
      </c>
      <c r="F210">
        <f>IFERROR(VLOOKUP(通常分様式!F216,―!$AD$2:$AE$3,2,FALSE),0)</f>
        <v>0</v>
      </c>
      <c r="G210">
        <f>IFERROR(VLOOKUP(通常分様式!G216,―!$AD$5:$AE$6,2,FALSE),0)</f>
        <v>0</v>
      </c>
      <c r="J210">
        <f>IFERROR(VLOOKUP(通常分様式!J216,―!$AF$14:$AG$15,2,FALSE),0)</f>
        <v>0</v>
      </c>
      <c r="K210">
        <f>IFERROR(VLOOKUP(通常分様式!K216,―!$AF$14:$AG$15,2,FALSE),0)</f>
        <v>0</v>
      </c>
      <c r="L210">
        <f>IFERROR(VLOOKUP(通常分様式!L216,―!$C$2:$D$2,2,FALSE),0)</f>
        <v>0</v>
      </c>
      <c r="M210">
        <f>IFERROR(VLOOKUP(通常分様式!M216,―!$E$2:$F$6,2,FALSE),0)</f>
        <v>0</v>
      </c>
      <c r="N210">
        <f>IFERROR(VLOOKUP(通常分様式!N216,―!$G$2:$H$2,2,FALSE),0)</f>
        <v>0</v>
      </c>
      <c r="O210">
        <f>IFERROR(VLOOKUP(通常分様式!O216,―!$AH$2:$AI$12,2,FALSE),0)</f>
        <v>0</v>
      </c>
      <c r="AA210">
        <f>IFERROR(VLOOKUP(通常分様式!AB216,―!$I$2:$J$3,2,FALSE),0)</f>
        <v>0</v>
      </c>
      <c r="AB210">
        <f>IFERROR(VLOOKUP(通常分様式!AC216,―!$K$2:$L$3,2,FALSE),0)</f>
        <v>0</v>
      </c>
      <c r="AC210">
        <f>IFERROR(VLOOKUP(通常分様式!AD216,―!$M$2:$N$3,2,FALSE),0)</f>
        <v>0</v>
      </c>
      <c r="AD210">
        <f>IFERROR(VLOOKUP(通常分様式!AE216,―!$O$2:$P$3,2,FALSE),0)</f>
        <v>0</v>
      </c>
      <c r="AE210">
        <v>1</v>
      </c>
      <c r="AF210">
        <f>IFERROR(VLOOKUP(通常分様式!AF216,―!$X$2:$Y$30,2,FALSE),0)</f>
        <v>0</v>
      </c>
      <c r="AG210">
        <f>IFERROR(VLOOKUP(通常分様式!AG216,―!$X$2:$Y$30,2,FALSE),0)</f>
        <v>0</v>
      </c>
      <c r="AL210">
        <f>IFERROR(VLOOKUP(通常分様式!AL216,―!$AA$2:$AB$11,2,FALSE),0)</f>
        <v>0</v>
      </c>
      <c r="AM210">
        <f t="shared" si="20"/>
        <v>0</v>
      </c>
      <c r="AN210" s="508">
        <f t="shared" si="21"/>
        <v>0</v>
      </c>
      <c r="AO210" s="508">
        <f t="shared" si="22"/>
        <v>0</v>
      </c>
      <c r="AP210" s="508">
        <f t="shared" si="23"/>
        <v>0</v>
      </c>
      <c r="AQ210" s="508">
        <f t="shared" si="24"/>
        <v>0</v>
      </c>
      <c r="AR210" s="510">
        <f t="shared" si="25"/>
        <v>0</v>
      </c>
      <c r="AS210" s="510">
        <f t="shared" si="26"/>
        <v>0</v>
      </c>
      <c r="AT210" s="508">
        <f t="shared" si="27"/>
        <v>0</v>
      </c>
      <c r="AU210" s="508" t="str">
        <f t="shared" si="28"/>
        <v>交付金の区分_○_×</v>
      </c>
      <c r="AV210" s="508" t="str">
        <f t="shared" si="29"/>
        <v>交付金の区分_×</v>
      </c>
      <c r="AW210" t="str">
        <f>IF(通常分様式!E216="","",IF(PRODUCT(D210:AL210)=0,"error",""))</f>
        <v/>
      </c>
      <c r="AX210">
        <f>IF(通常分様式!H216="妊娠出産子育て支援交付金",1,0)</f>
        <v>0</v>
      </c>
    </row>
    <row r="211" spans="1:50">
      <c r="A211">
        <v>217</v>
      </c>
      <c r="C211">
        <v>187</v>
      </c>
      <c r="D211">
        <f>IFERROR(VLOOKUP(通常分様式!D217,―!$AJ$2:$AK$2,2,FALSE),0)</f>
        <v>0</v>
      </c>
      <c r="E211">
        <f>IFERROR(VLOOKUP(通常分様式!E217,―!$A$2:$B$3,2,FALSE),0)</f>
        <v>0</v>
      </c>
      <c r="F211">
        <f>IFERROR(VLOOKUP(通常分様式!F217,―!$AD$2:$AE$3,2,FALSE),0)</f>
        <v>0</v>
      </c>
      <c r="G211">
        <f>IFERROR(VLOOKUP(通常分様式!G217,―!$AD$5:$AE$6,2,FALSE),0)</f>
        <v>0</v>
      </c>
      <c r="J211">
        <f>IFERROR(VLOOKUP(通常分様式!J217,―!$AF$14:$AG$15,2,FALSE),0)</f>
        <v>0</v>
      </c>
      <c r="K211">
        <f>IFERROR(VLOOKUP(通常分様式!K217,―!$AF$14:$AG$15,2,FALSE),0)</f>
        <v>0</v>
      </c>
      <c r="L211">
        <f>IFERROR(VLOOKUP(通常分様式!L217,―!$C$2:$D$2,2,FALSE),0)</f>
        <v>0</v>
      </c>
      <c r="M211">
        <f>IFERROR(VLOOKUP(通常分様式!M217,―!$E$2:$F$6,2,FALSE),0)</f>
        <v>0</v>
      </c>
      <c r="N211">
        <f>IFERROR(VLOOKUP(通常分様式!N217,―!$G$2:$H$2,2,FALSE),0)</f>
        <v>0</v>
      </c>
      <c r="O211">
        <f>IFERROR(VLOOKUP(通常分様式!O217,―!$AH$2:$AI$12,2,FALSE),0)</f>
        <v>0</v>
      </c>
      <c r="AA211">
        <f>IFERROR(VLOOKUP(通常分様式!AB217,―!$I$2:$J$3,2,FALSE),0)</f>
        <v>0</v>
      </c>
      <c r="AB211">
        <f>IFERROR(VLOOKUP(通常分様式!AC217,―!$K$2:$L$3,2,FALSE),0)</f>
        <v>0</v>
      </c>
      <c r="AC211">
        <f>IFERROR(VLOOKUP(通常分様式!AD217,―!$M$2:$N$3,2,FALSE),0)</f>
        <v>0</v>
      </c>
      <c r="AD211">
        <f>IFERROR(VLOOKUP(通常分様式!AE217,―!$O$2:$P$3,2,FALSE),0)</f>
        <v>0</v>
      </c>
      <c r="AE211">
        <v>1</v>
      </c>
      <c r="AF211">
        <f>IFERROR(VLOOKUP(通常分様式!AF217,―!$X$2:$Y$30,2,FALSE),0)</f>
        <v>0</v>
      </c>
      <c r="AG211">
        <f>IFERROR(VLOOKUP(通常分様式!AG217,―!$X$2:$Y$30,2,FALSE),0)</f>
        <v>0</v>
      </c>
      <c r="AL211">
        <f>IFERROR(VLOOKUP(通常分様式!AL217,―!$AA$2:$AB$11,2,FALSE),0)</f>
        <v>0</v>
      </c>
      <c r="AM211">
        <f t="shared" si="20"/>
        <v>0</v>
      </c>
      <c r="AN211" s="508">
        <f t="shared" si="21"/>
        <v>0</v>
      </c>
      <c r="AO211" s="508">
        <f t="shared" si="22"/>
        <v>0</v>
      </c>
      <c r="AP211" s="508">
        <f t="shared" si="23"/>
        <v>0</v>
      </c>
      <c r="AQ211" s="508">
        <f t="shared" si="24"/>
        <v>0</v>
      </c>
      <c r="AR211" s="510">
        <f t="shared" si="25"/>
        <v>0</v>
      </c>
      <c r="AS211" s="510">
        <f t="shared" si="26"/>
        <v>0</v>
      </c>
      <c r="AT211" s="508">
        <f t="shared" si="27"/>
        <v>0</v>
      </c>
      <c r="AU211" s="508" t="str">
        <f t="shared" si="28"/>
        <v>交付金の区分_○_×</v>
      </c>
      <c r="AV211" s="508" t="str">
        <f t="shared" si="29"/>
        <v>交付金の区分_×</v>
      </c>
      <c r="AW211" t="str">
        <f>IF(通常分様式!E217="","",IF(PRODUCT(D211:AL211)=0,"error",""))</f>
        <v/>
      </c>
      <c r="AX211">
        <f>IF(通常分様式!H217="妊娠出産子育て支援交付金",1,0)</f>
        <v>0</v>
      </c>
    </row>
    <row r="212" spans="1:50">
      <c r="A212">
        <v>218</v>
      </c>
      <c r="C212">
        <v>188</v>
      </c>
      <c r="D212">
        <f>IFERROR(VLOOKUP(通常分様式!D218,―!$AJ$2:$AK$2,2,FALSE),0)</f>
        <v>0</v>
      </c>
      <c r="E212">
        <f>IFERROR(VLOOKUP(通常分様式!E218,―!$A$2:$B$3,2,FALSE),0)</f>
        <v>0</v>
      </c>
      <c r="F212">
        <f>IFERROR(VLOOKUP(通常分様式!F218,―!$AD$2:$AE$3,2,FALSE),0)</f>
        <v>0</v>
      </c>
      <c r="G212">
        <f>IFERROR(VLOOKUP(通常分様式!G218,―!$AD$5:$AE$6,2,FALSE),0)</f>
        <v>0</v>
      </c>
      <c r="J212">
        <f>IFERROR(VLOOKUP(通常分様式!J218,―!$AF$14:$AG$15,2,FALSE),0)</f>
        <v>0</v>
      </c>
      <c r="K212">
        <f>IFERROR(VLOOKUP(通常分様式!K218,―!$AF$14:$AG$15,2,FALSE),0)</f>
        <v>0</v>
      </c>
      <c r="L212">
        <f>IFERROR(VLOOKUP(通常分様式!L218,―!$C$2:$D$2,2,FALSE),0)</f>
        <v>0</v>
      </c>
      <c r="M212">
        <f>IFERROR(VLOOKUP(通常分様式!M218,―!$E$2:$F$6,2,FALSE),0)</f>
        <v>0</v>
      </c>
      <c r="N212">
        <f>IFERROR(VLOOKUP(通常分様式!N218,―!$G$2:$H$2,2,FALSE),0)</f>
        <v>0</v>
      </c>
      <c r="O212">
        <f>IFERROR(VLOOKUP(通常分様式!O218,―!$AH$2:$AI$12,2,FALSE),0)</f>
        <v>0</v>
      </c>
      <c r="AA212">
        <f>IFERROR(VLOOKUP(通常分様式!AB218,―!$I$2:$J$3,2,FALSE),0)</f>
        <v>0</v>
      </c>
      <c r="AB212">
        <f>IFERROR(VLOOKUP(通常分様式!AC218,―!$K$2:$L$3,2,FALSE),0)</f>
        <v>0</v>
      </c>
      <c r="AC212">
        <f>IFERROR(VLOOKUP(通常分様式!AD218,―!$M$2:$N$3,2,FALSE),0)</f>
        <v>0</v>
      </c>
      <c r="AD212">
        <f>IFERROR(VLOOKUP(通常分様式!AE218,―!$O$2:$P$3,2,FALSE),0)</f>
        <v>0</v>
      </c>
      <c r="AE212">
        <v>1</v>
      </c>
      <c r="AF212">
        <f>IFERROR(VLOOKUP(通常分様式!AF218,―!$X$2:$Y$30,2,FALSE),0)</f>
        <v>0</v>
      </c>
      <c r="AG212">
        <f>IFERROR(VLOOKUP(通常分様式!AG218,―!$X$2:$Y$30,2,FALSE),0)</f>
        <v>0</v>
      </c>
      <c r="AL212">
        <f>IFERROR(VLOOKUP(通常分様式!AL218,―!$AA$2:$AB$11,2,FALSE),0)</f>
        <v>0</v>
      </c>
      <c r="AM212">
        <f t="shared" si="20"/>
        <v>0</v>
      </c>
      <c r="AN212" s="508">
        <f t="shared" si="21"/>
        <v>0</v>
      </c>
      <c r="AO212" s="508">
        <f t="shared" si="22"/>
        <v>0</v>
      </c>
      <c r="AP212" s="508">
        <f t="shared" si="23"/>
        <v>0</v>
      </c>
      <c r="AQ212" s="508">
        <f t="shared" si="24"/>
        <v>0</v>
      </c>
      <c r="AR212" s="510">
        <f t="shared" si="25"/>
        <v>0</v>
      </c>
      <c r="AS212" s="510">
        <f t="shared" si="26"/>
        <v>0</v>
      </c>
      <c r="AT212" s="508">
        <f t="shared" si="27"/>
        <v>0</v>
      </c>
      <c r="AU212" s="508" t="str">
        <f t="shared" si="28"/>
        <v>交付金の区分_○_×</v>
      </c>
      <c r="AV212" s="508" t="str">
        <f t="shared" si="29"/>
        <v>交付金の区分_×</v>
      </c>
      <c r="AW212" t="str">
        <f>IF(通常分様式!E218="","",IF(PRODUCT(D212:AL212)=0,"error",""))</f>
        <v/>
      </c>
      <c r="AX212">
        <f>IF(通常分様式!H218="妊娠出産子育て支援交付金",1,0)</f>
        <v>0</v>
      </c>
    </row>
    <row r="213" spans="1:50">
      <c r="A213">
        <v>219</v>
      </c>
      <c r="C213">
        <v>189</v>
      </c>
      <c r="D213">
        <f>IFERROR(VLOOKUP(通常分様式!D219,―!$AJ$2:$AK$2,2,FALSE),0)</f>
        <v>0</v>
      </c>
      <c r="E213">
        <f>IFERROR(VLOOKUP(通常分様式!E219,―!$A$2:$B$3,2,FALSE),0)</f>
        <v>0</v>
      </c>
      <c r="F213">
        <f>IFERROR(VLOOKUP(通常分様式!F219,―!$AD$2:$AE$3,2,FALSE),0)</f>
        <v>0</v>
      </c>
      <c r="G213">
        <f>IFERROR(VLOOKUP(通常分様式!G219,―!$AD$5:$AE$6,2,FALSE),0)</f>
        <v>0</v>
      </c>
      <c r="J213">
        <f>IFERROR(VLOOKUP(通常分様式!J219,―!$AF$14:$AG$15,2,FALSE),0)</f>
        <v>0</v>
      </c>
      <c r="K213">
        <f>IFERROR(VLOOKUP(通常分様式!K219,―!$AF$14:$AG$15,2,FALSE),0)</f>
        <v>0</v>
      </c>
      <c r="L213">
        <f>IFERROR(VLOOKUP(通常分様式!L219,―!$C$2:$D$2,2,FALSE),0)</f>
        <v>0</v>
      </c>
      <c r="M213">
        <f>IFERROR(VLOOKUP(通常分様式!M219,―!$E$2:$F$6,2,FALSE),0)</f>
        <v>0</v>
      </c>
      <c r="N213">
        <f>IFERROR(VLOOKUP(通常分様式!N219,―!$G$2:$H$2,2,FALSE),0)</f>
        <v>0</v>
      </c>
      <c r="O213">
        <f>IFERROR(VLOOKUP(通常分様式!O219,―!$AH$2:$AI$12,2,FALSE),0)</f>
        <v>0</v>
      </c>
      <c r="AA213">
        <f>IFERROR(VLOOKUP(通常分様式!AB219,―!$I$2:$J$3,2,FALSE),0)</f>
        <v>0</v>
      </c>
      <c r="AB213">
        <f>IFERROR(VLOOKUP(通常分様式!AC219,―!$K$2:$L$3,2,FALSE),0)</f>
        <v>0</v>
      </c>
      <c r="AC213">
        <f>IFERROR(VLOOKUP(通常分様式!AD219,―!$M$2:$N$3,2,FALSE),0)</f>
        <v>0</v>
      </c>
      <c r="AD213">
        <f>IFERROR(VLOOKUP(通常分様式!AE219,―!$O$2:$P$3,2,FALSE),0)</f>
        <v>0</v>
      </c>
      <c r="AE213">
        <v>1</v>
      </c>
      <c r="AF213">
        <f>IFERROR(VLOOKUP(通常分様式!AF219,―!$X$2:$Y$30,2,FALSE),0)</f>
        <v>0</v>
      </c>
      <c r="AG213">
        <f>IFERROR(VLOOKUP(通常分様式!AG219,―!$X$2:$Y$30,2,FALSE),0)</f>
        <v>0</v>
      </c>
      <c r="AL213">
        <f>IFERROR(VLOOKUP(通常分様式!AL219,―!$AA$2:$AB$11,2,FALSE),0)</f>
        <v>0</v>
      </c>
      <c r="AM213">
        <f t="shared" si="20"/>
        <v>0</v>
      </c>
      <c r="AN213" s="508">
        <f t="shared" si="21"/>
        <v>0</v>
      </c>
      <c r="AO213" s="508">
        <f t="shared" si="22"/>
        <v>0</v>
      </c>
      <c r="AP213" s="508">
        <f t="shared" si="23"/>
        <v>0</v>
      </c>
      <c r="AQ213" s="508">
        <f t="shared" si="24"/>
        <v>0</v>
      </c>
      <c r="AR213" s="510">
        <f t="shared" si="25"/>
        <v>0</v>
      </c>
      <c r="AS213" s="510">
        <f t="shared" si="26"/>
        <v>0</v>
      </c>
      <c r="AT213" s="508">
        <f t="shared" si="27"/>
        <v>0</v>
      </c>
      <c r="AU213" s="508" t="str">
        <f t="shared" si="28"/>
        <v>交付金の区分_○_×</v>
      </c>
      <c r="AV213" s="508" t="str">
        <f t="shared" si="29"/>
        <v>交付金の区分_×</v>
      </c>
      <c r="AW213" t="str">
        <f>IF(通常分様式!E219="","",IF(PRODUCT(D213:AL213)=0,"error",""))</f>
        <v/>
      </c>
      <c r="AX213">
        <f>IF(通常分様式!H219="妊娠出産子育て支援交付金",1,0)</f>
        <v>0</v>
      </c>
    </row>
    <row r="214" spans="1:50">
      <c r="A214">
        <v>220</v>
      </c>
      <c r="C214">
        <v>190</v>
      </c>
      <c r="D214">
        <f>IFERROR(VLOOKUP(通常分様式!D220,―!$AJ$2:$AK$2,2,FALSE),0)</f>
        <v>0</v>
      </c>
      <c r="E214">
        <f>IFERROR(VLOOKUP(通常分様式!E220,―!$A$2:$B$3,2,FALSE),0)</f>
        <v>0</v>
      </c>
      <c r="F214">
        <f>IFERROR(VLOOKUP(通常分様式!F220,―!$AD$2:$AE$3,2,FALSE),0)</f>
        <v>0</v>
      </c>
      <c r="G214">
        <f>IFERROR(VLOOKUP(通常分様式!G220,―!$AD$5:$AE$6,2,FALSE),0)</f>
        <v>0</v>
      </c>
      <c r="J214">
        <f>IFERROR(VLOOKUP(通常分様式!J220,―!$AF$14:$AG$15,2,FALSE),0)</f>
        <v>0</v>
      </c>
      <c r="K214">
        <f>IFERROR(VLOOKUP(通常分様式!K220,―!$AF$14:$AG$15,2,FALSE),0)</f>
        <v>0</v>
      </c>
      <c r="L214">
        <f>IFERROR(VLOOKUP(通常分様式!L220,―!$C$2:$D$2,2,FALSE),0)</f>
        <v>0</v>
      </c>
      <c r="M214">
        <f>IFERROR(VLOOKUP(通常分様式!M220,―!$E$2:$F$6,2,FALSE),0)</f>
        <v>0</v>
      </c>
      <c r="N214">
        <f>IFERROR(VLOOKUP(通常分様式!N220,―!$G$2:$H$2,2,FALSE),0)</f>
        <v>0</v>
      </c>
      <c r="O214">
        <f>IFERROR(VLOOKUP(通常分様式!O220,―!$AH$2:$AI$12,2,FALSE),0)</f>
        <v>0</v>
      </c>
      <c r="AA214">
        <f>IFERROR(VLOOKUP(通常分様式!AB220,―!$I$2:$J$3,2,FALSE),0)</f>
        <v>0</v>
      </c>
      <c r="AB214">
        <f>IFERROR(VLOOKUP(通常分様式!AC220,―!$K$2:$L$3,2,FALSE),0)</f>
        <v>0</v>
      </c>
      <c r="AC214">
        <f>IFERROR(VLOOKUP(通常分様式!AD220,―!$M$2:$N$3,2,FALSE),0)</f>
        <v>0</v>
      </c>
      <c r="AD214">
        <f>IFERROR(VLOOKUP(通常分様式!AE220,―!$O$2:$P$3,2,FALSE),0)</f>
        <v>0</v>
      </c>
      <c r="AE214">
        <v>1</v>
      </c>
      <c r="AF214">
        <f>IFERROR(VLOOKUP(通常分様式!AF220,―!$X$2:$Y$30,2,FALSE),0)</f>
        <v>0</v>
      </c>
      <c r="AG214">
        <f>IFERROR(VLOOKUP(通常分様式!AG220,―!$X$2:$Y$30,2,FALSE),0)</f>
        <v>0</v>
      </c>
      <c r="AL214">
        <f>IFERROR(VLOOKUP(通常分様式!AL220,―!$AA$2:$AB$11,2,FALSE),0)</f>
        <v>0</v>
      </c>
      <c r="AM214">
        <f t="shared" si="20"/>
        <v>0</v>
      </c>
      <c r="AN214" s="508">
        <f t="shared" si="21"/>
        <v>0</v>
      </c>
      <c r="AO214" s="508">
        <f t="shared" si="22"/>
        <v>0</v>
      </c>
      <c r="AP214" s="508">
        <f t="shared" si="23"/>
        <v>0</v>
      </c>
      <c r="AQ214" s="508">
        <f t="shared" si="24"/>
        <v>0</v>
      </c>
      <c r="AR214" s="510">
        <f t="shared" si="25"/>
        <v>0</v>
      </c>
      <c r="AS214" s="510">
        <f t="shared" si="26"/>
        <v>0</v>
      </c>
      <c r="AT214" s="508">
        <f t="shared" si="27"/>
        <v>0</v>
      </c>
      <c r="AU214" s="508" t="str">
        <f t="shared" si="28"/>
        <v>交付金の区分_○_×</v>
      </c>
      <c r="AV214" s="508" t="str">
        <f t="shared" si="29"/>
        <v>交付金の区分_×</v>
      </c>
      <c r="AW214" t="str">
        <f>IF(通常分様式!E220="","",IF(PRODUCT(D214:AL214)=0,"error",""))</f>
        <v/>
      </c>
      <c r="AX214">
        <f>IF(通常分様式!H220="妊娠出産子育て支援交付金",1,0)</f>
        <v>0</v>
      </c>
    </row>
    <row r="215" spans="1:50">
      <c r="A215">
        <v>221</v>
      </c>
      <c r="C215">
        <v>191</v>
      </c>
      <c r="D215">
        <f>IFERROR(VLOOKUP(通常分様式!D221,―!$AJ$2:$AK$2,2,FALSE),0)</f>
        <v>0</v>
      </c>
      <c r="E215">
        <f>IFERROR(VLOOKUP(通常分様式!E221,―!$A$2:$B$3,2,FALSE),0)</f>
        <v>0</v>
      </c>
      <c r="F215">
        <f>IFERROR(VLOOKUP(通常分様式!F221,―!$AD$2:$AE$3,2,FALSE),0)</f>
        <v>0</v>
      </c>
      <c r="G215">
        <f>IFERROR(VLOOKUP(通常分様式!G221,―!$AD$5:$AE$6,2,FALSE),0)</f>
        <v>0</v>
      </c>
      <c r="J215">
        <f>IFERROR(VLOOKUP(通常分様式!J221,―!$AF$14:$AG$15,2,FALSE),0)</f>
        <v>0</v>
      </c>
      <c r="K215">
        <f>IFERROR(VLOOKUP(通常分様式!K221,―!$AF$14:$AG$15,2,FALSE),0)</f>
        <v>0</v>
      </c>
      <c r="L215">
        <f>IFERROR(VLOOKUP(通常分様式!L221,―!$C$2:$D$2,2,FALSE),0)</f>
        <v>0</v>
      </c>
      <c r="M215">
        <f>IFERROR(VLOOKUP(通常分様式!M221,―!$E$2:$F$6,2,FALSE),0)</f>
        <v>0</v>
      </c>
      <c r="N215">
        <f>IFERROR(VLOOKUP(通常分様式!N221,―!$G$2:$H$2,2,FALSE),0)</f>
        <v>0</v>
      </c>
      <c r="O215">
        <f>IFERROR(VLOOKUP(通常分様式!O221,―!$AH$2:$AI$12,2,FALSE),0)</f>
        <v>0</v>
      </c>
      <c r="AA215">
        <f>IFERROR(VLOOKUP(通常分様式!AB221,―!$I$2:$J$3,2,FALSE),0)</f>
        <v>0</v>
      </c>
      <c r="AB215">
        <f>IFERROR(VLOOKUP(通常分様式!AC221,―!$K$2:$L$3,2,FALSE),0)</f>
        <v>0</v>
      </c>
      <c r="AC215">
        <f>IFERROR(VLOOKUP(通常分様式!AD221,―!$M$2:$N$3,2,FALSE),0)</f>
        <v>0</v>
      </c>
      <c r="AD215">
        <f>IFERROR(VLOOKUP(通常分様式!AE221,―!$O$2:$P$3,2,FALSE),0)</f>
        <v>0</v>
      </c>
      <c r="AE215">
        <v>1</v>
      </c>
      <c r="AF215">
        <f>IFERROR(VLOOKUP(通常分様式!AF221,―!$X$2:$Y$30,2,FALSE),0)</f>
        <v>0</v>
      </c>
      <c r="AG215">
        <f>IFERROR(VLOOKUP(通常分様式!AG221,―!$X$2:$Y$30,2,FALSE),0)</f>
        <v>0</v>
      </c>
      <c r="AL215">
        <f>IFERROR(VLOOKUP(通常分様式!AL221,―!$AA$2:$AB$11,2,FALSE),0)</f>
        <v>0</v>
      </c>
      <c r="AM215">
        <f t="shared" si="20"/>
        <v>0</v>
      </c>
      <c r="AN215" s="508">
        <f t="shared" si="21"/>
        <v>0</v>
      </c>
      <c r="AO215" s="508">
        <f t="shared" si="22"/>
        <v>0</v>
      </c>
      <c r="AP215" s="508">
        <f t="shared" si="23"/>
        <v>0</v>
      </c>
      <c r="AQ215" s="508">
        <f t="shared" si="24"/>
        <v>0</v>
      </c>
      <c r="AR215" s="510">
        <f t="shared" si="25"/>
        <v>0</v>
      </c>
      <c r="AS215" s="510">
        <f t="shared" si="26"/>
        <v>0</v>
      </c>
      <c r="AT215" s="508">
        <f t="shared" si="27"/>
        <v>0</v>
      </c>
      <c r="AU215" s="508" t="str">
        <f t="shared" si="28"/>
        <v>交付金の区分_○_×</v>
      </c>
      <c r="AV215" s="508" t="str">
        <f t="shared" si="29"/>
        <v>交付金の区分_×</v>
      </c>
      <c r="AW215" t="str">
        <f>IF(通常分様式!E221="","",IF(PRODUCT(D215:AL215)=0,"error",""))</f>
        <v/>
      </c>
      <c r="AX215">
        <f>IF(通常分様式!H221="妊娠出産子育て支援交付金",1,0)</f>
        <v>0</v>
      </c>
    </row>
    <row r="216" spans="1:50">
      <c r="A216">
        <v>222</v>
      </c>
      <c r="C216">
        <v>192</v>
      </c>
      <c r="D216">
        <f>IFERROR(VLOOKUP(通常分様式!D222,―!$AJ$2:$AK$2,2,FALSE),0)</f>
        <v>0</v>
      </c>
      <c r="E216">
        <f>IFERROR(VLOOKUP(通常分様式!E222,―!$A$2:$B$3,2,FALSE),0)</f>
        <v>0</v>
      </c>
      <c r="F216">
        <f>IFERROR(VLOOKUP(通常分様式!F222,―!$AD$2:$AE$3,2,FALSE),0)</f>
        <v>0</v>
      </c>
      <c r="G216">
        <f>IFERROR(VLOOKUP(通常分様式!G222,―!$AD$5:$AE$6,2,FALSE),0)</f>
        <v>0</v>
      </c>
      <c r="J216">
        <f>IFERROR(VLOOKUP(通常分様式!J222,―!$AF$14:$AG$15,2,FALSE),0)</f>
        <v>0</v>
      </c>
      <c r="K216">
        <f>IFERROR(VLOOKUP(通常分様式!K222,―!$AF$14:$AG$15,2,FALSE),0)</f>
        <v>0</v>
      </c>
      <c r="L216">
        <f>IFERROR(VLOOKUP(通常分様式!L222,―!$C$2:$D$2,2,FALSE),0)</f>
        <v>0</v>
      </c>
      <c r="M216">
        <f>IFERROR(VLOOKUP(通常分様式!M222,―!$E$2:$F$6,2,FALSE),0)</f>
        <v>0</v>
      </c>
      <c r="N216">
        <f>IFERROR(VLOOKUP(通常分様式!N222,―!$G$2:$H$2,2,FALSE),0)</f>
        <v>0</v>
      </c>
      <c r="O216">
        <f>IFERROR(VLOOKUP(通常分様式!O222,―!$AH$2:$AI$12,2,FALSE),0)</f>
        <v>0</v>
      </c>
      <c r="AA216">
        <f>IFERROR(VLOOKUP(通常分様式!AB222,―!$I$2:$J$3,2,FALSE),0)</f>
        <v>0</v>
      </c>
      <c r="AB216">
        <f>IFERROR(VLOOKUP(通常分様式!AC222,―!$K$2:$L$3,2,FALSE),0)</f>
        <v>0</v>
      </c>
      <c r="AC216">
        <f>IFERROR(VLOOKUP(通常分様式!AD222,―!$M$2:$N$3,2,FALSE),0)</f>
        <v>0</v>
      </c>
      <c r="AD216">
        <f>IFERROR(VLOOKUP(通常分様式!AE222,―!$O$2:$P$3,2,FALSE),0)</f>
        <v>0</v>
      </c>
      <c r="AE216">
        <v>1</v>
      </c>
      <c r="AF216">
        <f>IFERROR(VLOOKUP(通常分様式!AF222,―!$X$2:$Y$30,2,FALSE),0)</f>
        <v>0</v>
      </c>
      <c r="AG216">
        <f>IFERROR(VLOOKUP(通常分様式!AG222,―!$X$2:$Y$30,2,FALSE),0)</f>
        <v>0</v>
      </c>
      <c r="AL216">
        <f>IFERROR(VLOOKUP(通常分様式!AL222,―!$AA$2:$AB$11,2,FALSE),0)</f>
        <v>0</v>
      </c>
      <c r="AM216">
        <f t="shared" si="20"/>
        <v>0</v>
      </c>
      <c r="AN216" s="508">
        <f t="shared" si="21"/>
        <v>0</v>
      </c>
      <c r="AO216" s="508">
        <f t="shared" si="22"/>
        <v>0</v>
      </c>
      <c r="AP216" s="508">
        <f t="shared" si="23"/>
        <v>0</v>
      </c>
      <c r="AQ216" s="508">
        <f t="shared" si="24"/>
        <v>0</v>
      </c>
      <c r="AR216" s="510">
        <f t="shared" si="25"/>
        <v>0</v>
      </c>
      <c r="AS216" s="510">
        <f t="shared" si="26"/>
        <v>0</v>
      </c>
      <c r="AT216" s="508">
        <f t="shared" si="27"/>
        <v>0</v>
      </c>
      <c r="AU216" s="508" t="str">
        <f t="shared" si="28"/>
        <v>交付金の区分_○_×</v>
      </c>
      <c r="AV216" s="508" t="str">
        <f t="shared" si="29"/>
        <v>交付金の区分_×</v>
      </c>
      <c r="AW216" t="str">
        <f>IF(通常分様式!E222="","",IF(PRODUCT(D216:AL216)=0,"error",""))</f>
        <v/>
      </c>
      <c r="AX216">
        <f>IF(通常分様式!H222="妊娠出産子育て支援交付金",1,0)</f>
        <v>0</v>
      </c>
    </row>
    <row r="217" spans="1:50">
      <c r="A217">
        <v>223</v>
      </c>
      <c r="C217">
        <v>193</v>
      </c>
      <c r="D217">
        <f>IFERROR(VLOOKUP(通常分様式!D223,―!$AJ$2:$AK$2,2,FALSE),0)</f>
        <v>0</v>
      </c>
      <c r="E217">
        <f>IFERROR(VLOOKUP(通常分様式!E223,―!$A$2:$B$3,2,FALSE),0)</f>
        <v>0</v>
      </c>
      <c r="F217">
        <f>IFERROR(VLOOKUP(通常分様式!F223,―!$AD$2:$AE$3,2,FALSE),0)</f>
        <v>0</v>
      </c>
      <c r="G217">
        <f>IFERROR(VLOOKUP(通常分様式!G223,―!$AD$5:$AE$6,2,FALSE),0)</f>
        <v>0</v>
      </c>
      <c r="J217">
        <f>IFERROR(VLOOKUP(通常分様式!J223,―!$AF$14:$AG$15,2,FALSE),0)</f>
        <v>0</v>
      </c>
      <c r="K217">
        <f>IFERROR(VLOOKUP(通常分様式!K223,―!$AF$14:$AG$15,2,FALSE),0)</f>
        <v>0</v>
      </c>
      <c r="L217">
        <f>IFERROR(VLOOKUP(通常分様式!L223,―!$C$2:$D$2,2,FALSE),0)</f>
        <v>0</v>
      </c>
      <c r="M217">
        <f>IFERROR(VLOOKUP(通常分様式!M223,―!$E$2:$F$6,2,FALSE),0)</f>
        <v>0</v>
      </c>
      <c r="N217">
        <f>IFERROR(VLOOKUP(通常分様式!N223,―!$G$2:$H$2,2,FALSE),0)</f>
        <v>0</v>
      </c>
      <c r="O217">
        <f>IFERROR(VLOOKUP(通常分様式!O223,―!$AH$2:$AI$12,2,FALSE),0)</f>
        <v>0</v>
      </c>
      <c r="AA217">
        <f>IFERROR(VLOOKUP(通常分様式!AB223,―!$I$2:$J$3,2,FALSE),0)</f>
        <v>0</v>
      </c>
      <c r="AB217">
        <f>IFERROR(VLOOKUP(通常分様式!AC223,―!$K$2:$L$3,2,FALSE),0)</f>
        <v>0</v>
      </c>
      <c r="AC217">
        <f>IFERROR(VLOOKUP(通常分様式!AD223,―!$M$2:$N$3,2,FALSE),0)</f>
        <v>0</v>
      </c>
      <c r="AD217">
        <f>IFERROR(VLOOKUP(通常分様式!AE223,―!$O$2:$P$3,2,FALSE),0)</f>
        <v>0</v>
      </c>
      <c r="AE217">
        <v>1</v>
      </c>
      <c r="AF217">
        <f>IFERROR(VLOOKUP(通常分様式!AF223,―!$X$2:$Y$30,2,FALSE),0)</f>
        <v>0</v>
      </c>
      <c r="AG217">
        <f>IFERROR(VLOOKUP(通常分様式!AG223,―!$X$2:$Y$30,2,FALSE),0)</f>
        <v>0</v>
      </c>
      <c r="AL217">
        <f>IFERROR(VLOOKUP(通常分様式!AL223,―!$AA$2:$AB$11,2,FALSE),0)</f>
        <v>0</v>
      </c>
      <c r="AM217">
        <f t="shared" ref="AM217:AM280" si="30">IF(E217=1,"検査促進枠の地方負担分に充当_補助",IF(E217=2,"検査促進枠の地方負担分に充当_地単",0))</f>
        <v>0</v>
      </c>
      <c r="AN217" s="508">
        <f t="shared" ref="AN217:AN280" si="31">IF(E217=1,"基金_補助",IF(E217=2,IF(AA217=2,"基金_地単_検査","基金_地単_通常"),0))</f>
        <v>0</v>
      </c>
      <c r="AO217" s="508">
        <f t="shared" si="22"/>
        <v>0</v>
      </c>
      <c r="AP217" s="508">
        <f t="shared" si="23"/>
        <v>0</v>
      </c>
      <c r="AQ217" s="508">
        <f t="shared" si="24"/>
        <v>0</v>
      </c>
      <c r="AR217" s="510">
        <f t="shared" si="25"/>
        <v>0</v>
      </c>
      <c r="AS217" s="510">
        <f t="shared" si="26"/>
        <v>0</v>
      </c>
      <c r="AT217" s="508">
        <f t="shared" si="27"/>
        <v>0</v>
      </c>
      <c r="AU217" s="508" t="str">
        <f t="shared" si="28"/>
        <v>交付金の区分_○_×</v>
      </c>
      <c r="AV217" s="508" t="str">
        <f t="shared" si="29"/>
        <v>交付金の区分_×</v>
      </c>
      <c r="AW217" t="str">
        <f>IF(通常分様式!E223="","",IF(PRODUCT(D217:AL217)=0,"error",""))</f>
        <v/>
      </c>
      <c r="AX217">
        <f>IF(通常分様式!H223="妊娠出産子育て支援交付金",1,0)</f>
        <v>0</v>
      </c>
    </row>
    <row r="218" spans="1:50">
      <c r="A218">
        <v>224</v>
      </c>
      <c r="C218">
        <v>194</v>
      </c>
      <c r="D218">
        <f>IFERROR(VLOOKUP(通常分様式!D224,―!$AJ$2:$AK$2,2,FALSE),0)</f>
        <v>0</v>
      </c>
      <c r="E218">
        <f>IFERROR(VLOOKUP(通常分様式!E224,―!$A$2:$B$3,2,FALSE),0)</f>
        <v>0</v>
      </c>
      <c r="F218">
        <f>IFERROR(VLOOKUP(通常分様式!F224,―!$AD$2:$AE$3,2,FALSE),0)</f>
        <v>0</v>
      </c>
      <c r="G218">
        <f>IFERROR(VLOOKUP(通常分様式!G224,―!$AD$5:$AE$6,2,FALSE),0)</f>
        <v>0</v>
      </c>
      <c r="J218">
        <f>IFERROR(VLOOKUP(通常分様式!J224,―!$AF$14:$AG$15,2,FALSE),0)</f>
        <v>0</v>
      </c>
      <c r="K218">
        <f>IFERROR(VLOOKUP(通常分様式!K224,―!$AF$14:$AG$15,2,FALSE),0)</f>
        <v>0</v>
      </c>
      <c r="L218">
        <f>IFERROR(VLOOKUP(通常分様式!L224,―!$C$2:$D$2,2,FALSE),0)</f>
        <v>0</v>
      </c>
      <c r="M218">
        <f>IFERROR(VLOOKUP(通常分様式!M224,―!$E$2:$F$6,2,FALSE),0)</f>
        <v>0</v>
      </c>
      <c r="N218">
        <f>IFERROR(VLOOKUP(通常分様式!N224,―!$G$2:$H$2,2,FALSE),0)</f>
        <v>0</v>
      </c>
      <c r="O218">
        <f>IFERROR(VLOOKUP(通常分様式!O224,―!$AH$2:$AI$12,2,FALSE),0)</f>
        <v>0</v>
      </c>
      <c r="AA218">
        <f>IFERROR(VLOOKUP(通常分様式!AB224,―!$I$2:$J$3,2,FALSE),0)</f>
        <v>0</v>
      </c>
      <c r="AB218">
        <f>IFERROR(VLOOKUP(通常分様式!AC224,―!$K$2:$L$3,2,FALSE),0)</f>
        <v>0</v>
      </c>
      <c r="AC218">
        <f>IFERROR(VLOOKUP(通常分様式!AD224,―!$M$2:$N$3,2,FALSE),0)</f>
        <v>0</v>
      </c>
      <c r="AD218">
        <f>IFERROR(VLOOKUP(通常分様式!AE224,―!$O$2:$P$3,2,FALSE),0)</f>
        <v>0</v>
      </c>
      <c r="AE218">
        <v>1</v>
      </c>
      <c r="AF218">
        <f>IFERROR(VLOOKUP(通常分様式!AF224,―!$X$2:$Y$30,2,FALSE),0)</f>
        <v>0</v>
      </c>
      <c r="AG218">
        <f>IFERROR(VLOOKUP(通常分様式!AG224,―!$X$2:$Y$30,2,FALSE),0)</f>
        <v>0</v>
      </c>
      <c r="AL218">
        <f>IFERROR(VLOOKUP(通常分様式!AL224,―!$AA$2:$AB$11,2,FALSE),0)</f>
        <v>0</v>
      </c>
      <c r="AM218">
        <f t="shared" si="30"/>
        <v>0</v>
      </c>
      <c r="AN218" s="508">
        <f t="shared" si="31"/>
        <v>0</v>
      </c>
      <c r="AO218" s="508">
        <f t="shared" si="22"/>
        <v>0</v>
      </c>
      <c r="AP218" s="508">
        <f t="shared" si="23"/>
        <v>0</v>
      </c>
      <c r="AQ218" s="508">
        <f t="shared" si="24"/>
        <v>0</v>
      </c>
      <c r="AR218" s="510">
        <f t="shared" si="25"/>
        <v>0</v>
      </c>
      <c r="AS218" s="510">
        <f t="shared" si="26"/>
        <v>0</v>
      </c>
      <c r="AT218" s="508">
        <f t="shared" si="27"/>
        <v>0</v>
      </c>
      <c r="AU218" s="508" t="str">
        <f t="shared" si="28"/>
        <v>交付金の区分_○_×</v>
      </c>
      <c r="AV218" s="508" t="str">
        <f t="shared" si="29"/>
        <v>交付金の区分_×</v>
      </c>
      <c r="AW218" t="str">
        <f>IF(通常分様式!E224="","",IF(PRODUCT(D218:AL218)=0,"error",""))</f>
        <v/>
      </c>
      <c r="AX218">
        <f>IF(通常分様式!H224="妊娠出産子育て支援交付金",1,0)</f>
        <v>0</v>
      </c>
    </row>
    <row r="219" spans="1:50">
      <c r="A219">
        <v>225</v>
      </c>
      <c r="C219">
        <v>195</v>
      </c>
      <c r="D219">
        <f>IFERROR(VLOOKUP(通常分様式!D225,―!$AJ$2:$AK$2,2,FALSE),0)</f>
        <v>0</v>
      </c>
      <c r="E219">
        <f>IFERROR(VLOOKUP(通常分様式!E225,―!$A$2:$B$3,2,FALSE),0)</f>
        <v>0</v>
      </c>
      <c r="F219">
        <f>IFERROR(VLOOKUP(通常分様式!F225,―!$AD$2:$AE$3,2,FALSE),0)</f>
        <v>0</v>
      </c>
      <c r="G219">
        <f>IFERROR(VLOOKUP(通常分様式!G225,―!$AD$5:$AE$6,2,FALSE),0)</f>
        <v>0</v>
      </c>
      <c r="J219">
        <f>IFERROR(VLOOKUP(通常分様式!J225,―!$AF$14:$AG$15,2,FALSE),0)</f>
        <v>0</v>
      </c>
      <c r="K219">
        <f>IFERROR(VLOOKUP(通常分様式!K225,―!$AF$14:$AG$15,2,FALSE),0)</f>
        <v>0</v>
      </c>
      <c r="L219">
        <f>IFERROR(VLOOKUP(通常分様式!L225,―!$C$2:$D$2,2,FALSE),0)</f>
        <v>0</v>
      </c>
      <c r="M219">
        <f>IFERROR(VLOOKUP(通常分様式!M225,―!$E$2:$F$6,2,FALSE),0)</f>
        <v>0</v>
      </c>
      <c r="N219">
        <f>IFERROR(VLOOKUP(通常分様式!N225,―!$G$2:$H$2,2,FALSE),0)</f>
        <v>0</v>
      </c>
      <c r="O219">
        <f>IFERROR(VLOOKUP(通常分様式!O225,―!$AH$2:$AI$12,2,FALSE),0)</f>
        <v>0</v>
      </c>
      <c r="AA219">
        <f>IFERROR(VLOOKUP(通常分様式!AB225,―!$I$2:$J$3,2,FALSE),0)</f>
        <v>0</v>
      </c>
      <c r="AB219">
        <f>IFERROR(VLOOKUP(通常分様式!AC225,―!$K$2:$L$3,2,FALSE),0)</f>
        <v>0</v>
      </c>
      <c r="AC219">
        <f>IFERROR(VLOOKUP(通常分様式!AD225,―!$M$2:$N$3,2,FALSE),0)</f>
        <v>0</v>
      </c>
      <c r="AD219">
        <f>IFERROR(VLOOKUP(通常分様式!AE225,―!$O$2:$P$3,2,FALSE),0)</f>
        <v>0</v>
      </c>
      <c r="AE219">
        <v>1</v>
      </c>
      <c r="AF219">
        <f>IFERROR(VLOOKUP(通常分様式!AF225,―!$X$2:$Y$30,2,FALSE),0)</f>
        <v>0</v>
      </c>
      <c r="AG219">
        <f>IFERROR(VLOOKUP(通常分様式!AG225,―!$X$2:$Y$30,2,FALSE),0)</f>
        <v>0</v>
      </c>
      <c r="AL219">
        <f>IFERROR(VLOOKUP(通常分様式!AL225,―!$AA$2:$AB$11,2,FALSE),0)</f>
        <v>0</v>
      </c>
      <c r="AM219">
        <f t="shared" si="30"/>
        <v>0</v>
      </c>
      <c r="AN219" s="508">
        <f t="shared" si="31"/>
        <v>0</v>
      </c>
      <c r="AO219" s="508">
        <f t="shared" si="22"/>
        <v>0</v>
      </c>
      <c r="AP219" s="508">
        <f t="shared" si="23"/>
        <v>0</v>
      </c>
      <c r="AQ219" s="508">
        <f t="shared" si="24"/>
        <v>0</v>
      </c>
      <c r="AR219" s="510">
        <f t="shared" si="25"/>
        <v>0</v>
      </c>
      <c r="AS219" s="510">
        <f t="shared" si="26"/>
        <v>0</v>
      </c>
      <c r="AT219" s="508">
        <f t="shared" si="27"/>
        <v>0</v>
      </c>
      <c r="AU219" s="508" t="str">
        <f t="shared" si="28"/>
        <v>交付金の区分_○_×</v>
      </c>
      <c r="AV219" s="508" t="str">
        <f t="shared" si="29"/>
        <v>交付金の区分_×</v>
      </c>
      <c r="AW219" t="str">
        <f>IF(通常分様式!E225="","",IF(PRODUCT(D219:AL219)=0,"error",""))</f>
        <v/>
      </c>
      <c r="AX219">
        <f>IF(通常分様式!H225="妊娠出産子育て支援交付金",1,0)</f>
        <v>0</v>
      </c>
    </row>
    <row r="220" spans="1:50">
      <c r="A220">
        <v>226</v>
      </c>
      <c r="C220">
        <v>196</v>
      </c>
      <c r="D220">
        <f>IFERROR(VLOOKUP(通常分様式!D226,―!$AJ$2:$AK$2,2,FALSE),0)</f>
        <v>0</v>
      </c>
      <c r="E220">
        <f>IFERROR(VLOOKUP(通常分様式!E226,―!$A$2:$B$3,2,FALSE),0)</f>
        <v>0</v>
      </c>
      <c r="F220">
        <f>IFERROR(VLOOKUP(通常分様式!F226,―!$AD$2:$AE$3,2,FALSE),0)</f>
        <v>0</v>
      </c>
      <c r="G220">
        <f>IFERROR(VLOOKUP(通常分様式!G226,―!$AD$5:$AE$6,2,FALSE),0)</f>
        <v>0</v>
      </c>
      <c r="J220">
        <f>IFERROR(VLOOKUP(通常分様式!J226,―!$AF$14:$AG$15,2,FALSE),0)</f>
        <v>0</v>
      </c>
      <c r="K220">
        <f>IFERROR(VLOOKUP(通常分様式!K226,―!$AF$14:$AG$15,2,FALSE),0)</f>
        <v>0</v>
      </c>
      <c r="L220">
        <f>IFERROR(VLOOKUP(通常分様式!L226,―!$C$2:$D$2,2,FALSE),0)</f>
        <v>0</v>
      </c>
      <c r="M220">
        <f>IFERROR(VLOOKUP(通常分様式!M226,―!$E$2:$F$6,2,FALSE),0)</f>
        <v>0</v>
      </c>
      <c r="N220">
        <f>IFERROR(VLOOKUP(通常分様式!N226,―!$G$2:$H$2,2,FALSE),0)</f>
        <v>0</v>
      </c>
      <c r="O220">
        <f>IFERROR(VLOOKUP(通常分様式!O226,―!$AH$2:$AI$12,2,FALSE),0)</f>
        <v>0</v>
      </c>
      <c r="AA220">
        <f>IFERROR(VLOOKUP(通常分様式!AB226,―!$I$2:$J$3,2,FALSE),0)</f>
        <v>0</v>
      </c>
      <c r="AB220">
        <f>IFERROR(VLOOKUP(通常分様式!AC226,―!$K$2:$L$3,2,FALSE),0)</f>
        <v>0</v>
      </c>
      <c r="AC220">
        <f>IFERROR(VLOOKUP(通常分様式!AD226,―!$M$2:$N$3,2,FALSE),0)</f>
        <v>0</v>
      </c>
      <c r="AD220">
        <f>IFERROR(VLOOKUP(通常分様式!AE226,―!$O$2:$P$3,2,FALSE),0)</f>
        <v>0</v>
      </c>
      <c r="AE220">
        <v>1</v>
      </c>
      <c r="AF220">
        <f>IFERROR(VLOOKUP(通常分様式!AF226,―!$X$2:$Y$30,2,FALSE),0)</f>
        <v>0</v>
      </c>
      <c r="AG220">
        <f>IFERROR(VLOOKUP(通常分様式!AG226,―!$X$2:$Y$30,2,FALSE),0)</f>
        <v>0</v>
      </c>
      <c r="AL220">
        <f>IFERROR(VLOOKUP(通常分様式!AL226,―!$AA$2:$AB$11,2,FALSE),0)</f>
        <v>0</v>
      </c>
      <c r="AM220">
        <f t="shared" si="30"/>
        <v>0</v>
      </c>
      <c r="AN220" s="508">
        <f t="shared" si="31"/>
        <v>0</v>
      </c>
      <c r="AO220" s="508">
        <f t="shared" si="22"/>
        <v>0</v>
      </c>
      <c r="AP220" s="508">
        <f t="shared" si="23"/>
        <v>0</v>
      </c>
      <c r="AQ220" s="508">
        <f t="shared" si="24"/>
        <v>0</v>
      </c>
      <c r="AR220" s="510">
        <f t="shared" si="25"/>
        <v>0</v>
      </c>
      <c r="AS220" s="510">
        <f t="shared" si="26"/>
        <v>0</v>
      </c>
      <c r="AT220" s="508">
        <f t="shared" si="27"/>
        <v>0</v>
      </c>
      <c r="AU220" s="508" t="str">
        <f t="shared" si="28"/>
        <v>交付金の区分_○_×</v>
      </c>
      <c r="AV220" s="508" t="str">
        <f t="shared" si="29"/>
        <v>交付金の区分_×</v>
      </c>
      <c r="AW220" t="str">
        <f>IF(通常分様式!E226="","",IF(PRODUCT(D220:AL220)=0,"error",""))</f>
        <v/>
      </c>
      <c r="AX220">
        <f>IF(通常分様式!H226="妊娠出産子育て支援交付金",1,0)</f>
        <v>0</v>
      </c>
    </row>
    <row r="221" spans="1:50">
      <c r="A221">
        <v>227</v>
      </c>
      <c r="C221">
        <v>197</v>
      </c>
      <c r="D221">
        <f>IFERROR(VLOOKUP(通常分様式!D227,―!$AJ$2:$AK$2,2,FALSE),0)</f>
        <v>0</v>
      </c>
      <c r="E221">
        <f>IFERROR(VLOOKUP(通常分様式!E227,―!$A$2:$B$3,2,FALSE),0)</f>
        <v>0</v>
      </c>
      <c r="F221">
        <f>IFERROR(VLOOKUP(通常分様式!F227,―!$AD$2:$AE$3,2,FALSE),0)</f>
        <v>0</v>
      </c>
      <c r="G221">
        <f>IFERROR(VLOOKUP(通常分様式!G227,―!$AD$5:$AE$6,2,FALSE),0)</f>
        <v>0</v>
      </c>
      <c r="J221">
        <f>IFERROR(VLOOKUP(通常分様式!J227,―!$AF$14:$AG$15,2,FALSE),0)</f>
        <v>0</v>
      </c>
      <c r="K221">
        <f>IFERROR(VLOOKUP(通常分様式!K227,―!$AF$14:$AG$15,2,FALSE),0)</f>
        <v>0</v>
      </c>
      <c r="L221">
        <f>IFERROR(VLOOKUP(通常分様式!L227,―!$C$2:$D$2,2,FALSE),0)</f>
        <v>0</v>
      </c>
      <c r="M221">
        <f>IFERROR(VLOOKUP(通常分様式!M227,―!$E$2:$F$6,2,FALSE),0)</f>
        <v>0</v>
      </c>
      <c r="N221">
        <f>IFERROR(VLOOKUP(通常分様式!N227,―!$G$2:$H$2,2,FALSE),0)</f>
        <v>0</v>
      </c>
      <c r="O221">
        <f>IFERROR(VLOOKUP(通常分様式!O227,―!$AH$2:$AI$12,2,FALSE),0)</f>
        <v>0</v>
      </c>
      <c r="AA221">
        <f>IFERROR(VLOOKUP(通常分様式!AB227,―!$I$2:$J$3,2,FALSE),0)</f>
        <v>0</v>
      </c>
      <c r="AB221">
        <f>IFERROR(VLOOKUP(通常分様式!AC227,―!$K$2:$L$3,2,FALSE),0)</f>
        <v>0</v>
      </c>
      <c r="AC221">
        <f>IFERROR(VLOOKUP(通常分様式!AD227,―!$M$2:$N$3,2,FALSE),0)</f>
        <v>0</v>
      </c>
      <c r="AD221">
        <f>IFERROR(VLOOKUP(通常分様式!AE227,―!$O$2:$P$3,2,FALSE),0)</f>
        <v>0</v>
      </c>
      <c r="AE221">
        <v>1</v>
      </c>
      <c r="AF221">
        <f>IFERROR(VLOOKUP(通常分様式!AF227,―!$X$2:$Y$30,2,FALSE),0)</f>
        <v>0</v>
      </c>
      <c r="AG221">
        <f>IFERROR(VLOOKUP(通常分様式!AG227,―!$X$2:$Y$30,2,FALSE),0)</f>
        <v>0</v>
      </c>
      <c r="AL221">
        <f>IFERROR(VLOOKUP(通常分様式!AL227,―!$AA$2:$AB$11,2,FALSE),0)</f>
        <v>0</v>
      </c>
      <c r="AM221">
        <f t="shared" si="30"/>
        <v>0</v>
      </c>
      <c r="AN221" s="508">
        <f t="shared" si="31"/>
        <v>0</v>
      </c>
      <c r="AO221" s="508">
        <f t="shared" si="22"/>
        <v>0</v>
      </c>
      <c r="AP221" s="508">
        <f t="shared" si="23"/>
        <v>0</v>
      </c>
      <c r="AQ221" s="508">
        <f t="shared" si="24"/>
        <v>0</v>
      </c>
      <c r="AR221" s="510">
        <f t="shared" si="25"/>
        <v>0</v>
      </c>
      <c r="AS221" s="510">
        <f t="shared" si="26"/>
        <v>0</v>
      </c>
      <c r="AT221" s="508">
        <f t="shared" si="27"/>
        <v>0</v>
      </c>
      <c r="AU221" s="508" t="str">
        <f t="shared" si="28"/>
        <v>交付金の区分_○_×</v>
      </c>
      <c r="AV221" s="508" t="str">
        <f t="shared" si="29"/>
        <v>交付金の区分_×</v>
      </c>
      <c r="AW221" t="str">
        <f>IF(通常分様式!E227="","",IF(PRODUCT(D221:AL221)=0,"error",""))</f>
        <v/>
      </c>
      <c r="AX221">
        <f>IF(通常分様式!H227="妊娠出産子育て支援交付金",1,0)</f>
        <v>0</v>
      </c>
    </row>
    <row r="222" spans="1:50">
      <c r="A222">
        <v>228</v>
      </c>
      <c r="C222">
        <v>198</v>
      </c>
      <c r="D222">
        <f>IFERROR(VLOOKUP(通常分様式!D228,―!$AJ$2:$AK$2,2,FALSE),0)</f>
        <v>0</v>
      </c>
      <c r="E222">
        <f>IFERROR(VLOOKUP(通常分様式!E228,―!$A$2:$B$3,2,FALSE),0)</f>
        <v>0</v>
      </c>
      <c r="F222">
        <f>IFERROR(VLOOKUP(通常分様式!F228,―!$AD$2:$AE$3,2,FALSE),0)</f>
        <v>0</v>
      </c>
      <c r="G222">
        <f>IFERROR(VLOOKUP(通常分様式!G228,―!$AD$5:$AE$6,2,FALSE),0)</f>
        <v>0</v>
      </c>
      <c r="J222">
        <f>IFERROR(VLOOKUP(通常分様式!J228,―!$AF$14:$AG$15,2,FALSE),0)</f>
        <v>0</v>
      </c>
      <c r="K222">
        <f>IFERROR(VLOOKUP(通常分様式!K228,―!$AF$14:$AG$15,2,FALSE),0)</f>
        <v>0</v>
      </c>
      <c r="L222">
        <f>IFERROR(VLOOKUP(通常分様式!L228,―!$C$2:$D$2,2,FALSE),0)</f>
        <v>0</v>
      </c>
      <c r="M222">
        <f>IFERROR(VLOOKUP(通常分様式!M228,―!$E$2:$F$6,2,FALSE),0)</f>
        <v>0</v>
      </c>
      <c r="N222">
        <f>IFERROR(VLOOKUP(通常分様式!N228,―!$G$2:$H$2,2,FALSE),0)</f>
        <v>0</v>
      </c>
      <c r="O222">
        <f>IFERROR(VLOOKUP(通常分様式!O228,―!$AH$2:$AI$12,2,FALSE),0)</f>
        <v>0</v>
      </c>
      <c r="AA222">
        <f>IFERROR(VLOOKUP(通常分様式!AB228,―!$I$2:$J$3,2,FALSE),0)</f>
        <v>0</v>
      </c>
      <c r="AB222">
        <f>IFERROR(VLOOKUP(通常分様式!AC228,―!$K$2:$L$3,2,FALSE),0)</f>
        <v>0</v>
      </c>
      <c r="AC222">
        <f>IFERROR(VLOOKUP(通常分様式!AD228,―!$M$2:$N$3,2,FALSE),0)</f>
        <v>0</v>
      </c>
      <c r="AD222">
        <f>IFERROR(VLOOKUP(通常分様式!AE228,―!$O$2:$P$3,2,FALSE),0)</f>
        <v>0</v>
      </c>
      <c r="AE222">
        <v>1</v>
      </c>
      <c r="AF222">
        <f>IFERROR(VLOOKUP(通常分様式!AF228,―!$X$2:$Y$30,2,FALSE),0)</f>
        <v>0</v>
      </c>
      <c r="AG222">
        <f>IFERROR(VLOOKUP(通常分様式!AG228,―!$X$2:$Y$30,2,FALSE),0)</f>
        <v>0</v>
      </c>
      <c r="AL222">
        <f>IFERROR(VLOOKUP(通常分様式!AL228,―!$AA$2:$AB$11,2,FALSE),0)</f>
        <v>0</v>
      </c>
      <c r="AM222">
        <f t="shared" si="30"/>
        <v>0</v>
      </c>
      <c r="AN222" s="508">
        <f t="shared" si="31"/>
        <v>0</v>
      </c>
      <c r="AO222" s="508">
        <f t="shared" si="22"/>
        <v>0</v>
      </c>
      <c r="AP222" s="508">
        <f t="shared" si="23"/>
        <v>0</v>
      </c>
      <c r="AQ222" s="508">
        <f t="shared" si="24"/>
        <v>0</v>
      </c>
      <c r="AR222" s="510">
        <f t="shared" si="25"/>
        <v>0</v>
      </c>
      <c r="AS222" s="510">
        <f t="shared" si="26"/>
        <v>0</v>
      </c>
      <c r="AT222" s="508">
        <f t="shared" si="27"/>
        <v>0</v>
      </c>
      <c r="AU222" s="508" t="str">
        <f t="shared" si="28"/>
        <v>交付金の区分_○_×</v>
      </c>
      <c r="AV222" s="508" t="str">
        <f t="shared" si="29"/>
        <v>交付金の区分_×</v>
      </c>
      <c r="AW222" t="str">
        <f>IF(通常分様式!E228="","",IF(PRODUCT(D222:AL222)=0,"error",""))</f>
        <v/>
      </c>
      <c r="AX222">
        <f>IF(通常分様式!H228="妊娠出産子育て支援交付金",1,0)</f>
        <v>0</v>
      </c>
    </row>
    <row r="223" spans="1:50">
      <c r="A223">
        <v>229</v>
      </c>
      <c r="C223">
        <v>199</v>
      </c>
      <c r="D223">
        <f>IFERROR(VLOOKUP(通常分様式!D229,―!$AJ$2:$AK$2,2,FALSE),0)</f>
        <v>0</v>
      </c>
      <c r="E223">
        <f>IFERROR(VLOOKUP(通常分様式!E229,―!$A$2:$B$3,2,FALSE),0)</f>
        <v>0</v>
      </c>
      <c r="F223">
        <f>IFERROR(VLOOKUP(通常分様式!F229,―!$AD$2:$AE$3,2,FALSE),0)</f>
        <v>0</v>
      </c>
      <c r="G223">
        <f>IFERROR(VLOOKUP(通常分様式!G229,―!$AD$5:$AE$6,2,FALSE),0)</f>
        <v>0</v>
      </c>
      <c r="J223">
        <f>IFERROR(VLOOKUP(通常分様式!J229,―!$AF$14:$AG$15,2,FALSE),0)</f>
        <v>0</v>
      </c>
      <c r="K223">
        <f>IFERROR(VLOOKUP(通常分様式!K229,―!$AF$14:$AG$15,2,FALSE),0)</f>
        <v>0</v>
      </c>
      <c r="L223">
        <f>IFERROR(VLOOKUP(通常分様式!L229,―!$C$2:$D$2,2,FALSE),0)</f>
        <v>0</v>
      </c>
      <c r="M223">
        <f>IFERROR(VLOOKUP(通常分様式!M229,―!$E$2:$F$6,2,FALSE),0)</f>
        <v>0</v>
      </c>
      <c r="N223">
        <f>IFERROR(VLOOKUP(通常分様式!N229,―!$G$2:$H$2,2,FALSE),0)</f>
        <v>0</v>
      </c>
      <c r="O223">
        <f>IFERROR(VLOOKUP(通常分様式!O229,―!$AH$2:$AI$12,2,FALSE),0)</f>
        <v>0</v>
      </c>
      <c r="AA223">
        <f>IFERROR(VLOOKUP(通常分様式!AB229,―!$I$2:$J$3,2,FALSE),0)</f>
        <v>0</v>
      </c>
      <c r="AB223">
        <f>IFERROR(VLOOKUP(通常分様式!AC229,―!$K$2:$L$3,2,FALSE),0)</f>
        <v>0</v>
      </c>
      <c r="AC223">
        <f>IFERROR(VLOOKUP(通常分様式!AD229,―!$M$2:$N$3,2,FALSE),0)</f>
        <v>0</v>
      </c>
      <c r="AD223">
        <f>IFERROR(VLOOKUP(通常分様式!AE229,―!$O$2:$P$3,2,FALSE),0)</f>
        <v>0</v>
      </c>
      <c r="AE223">
        <v>1</v>
      </c>
      <c r="AF223">
        <f>IFERROR(VLOOKUP(通常分様式!AF229,―!$X$2:$Y$30,2,FALSE),0)</f>
        <v>0</v>
      </c>
      <c r="AG223">
        <f>IFERROR(VLOOKUP(通常分様式!AG229,―!$X$2:$Y$30,2,FALSE),0)</f>
        <v>0</v>
      </c>
      <c r="AL223">
        <f>IFERROR(VLOOKUP(通常分様式!AL229,―!$AA$2:$AB$11,2,FALSE),0)</f>
        <v>0</v>
      </c>
      <c r="AM223">
        <f t="shared" si="30"/>
        <v>0</v>
      </c>
      <c r="AN223" s="508">
        <f t="shared" si="31"/>
        <v>0</v>
      </c>
      <c r="AO223" s="508">
        <f t="shared" ref="AO223:AO286" si="32">IF(E223=1,"事業始期_補助",IF(E223=2,IF(AA223=2,"事業始期_検査","事業始期_通常"),0))</f>
        <v>0</v>
      </c>
      <c r="AP223" s="508">
        <f t="shared" ref="AP223:AP286" si="33">IF(E223=1,"事業終期_通常",IF(E223=2,IF(AD223=2,"事業終期_基金","事業終期_通常"),0))</f>
        <v>0</v>
      </c>
      <c r="AQ223" s="508">
        <f t="shared" ref="AQ223:AQ286" si="34">IF(E223=1,"予算区分_補助",IF(E223=2,IF(OR(AA223=2,K223=1),"予算区分_地単_検査等","予算区分_地単_通常"),0))</f>
        <v>0</v>
      </c>
      <c r="AR223" s="510">
        <f t="shared" ref="AR223:AR286" si="35">IF(E223=1,"経済対策との関係_通常",IF(E223=2,"経済対策との関係_通常",0))</f>
        <v>0</v>
      </c>
      <c r="AS223" s="510">
        <f t="shared" ref="AS223:AS286" si="36">IF(AX223=1,"交付金の区分_高騰",IF(E223=1,"交付金の区分_その他",IF(E223=2,IF(AND(F223=2,G223=1),"交付金の区分_高騰",IF(AND(F223=2,G223=2),"交付金の区分_低所得","交付金の区分_その他")),0)))</f>
        <v>0</v>
      </c>
      <c r="AT223" s="508">
        <f t="shared" ref="AT223:AT286" si="37">IF(J223=1,"種類_通常・低所得",IF(AND(K223=1,G223=1),"種類_重点",0))</f>
        <v>0</v>
      </c>
      <c r="AU223" s="508" t="str">
        <f t="shared" ref="AU223:AU286" si="38">IF(AND(F223=1,G223=1),"交付金の区分_○",IF(K223=0,"交付金の区分_○_×",IF(K223=1,"交付金の区分_×",IF(K223=2,"交付金の区分_○",0))))</f>
        <v>交付金の区分_○_×</v>
      </c>
      <c r="AV223" s="508" t="str">
        <f t="shared" ref="AV223:AV286" si="39">IF(OR(F223=1,F223=0),"交付金の区分_×",IF(J223=0,"交付金の区分_○_×",IF(J223=1,"交付金の区分_×",IF(J223=2,"交付金の区分_○",0))))</f>
        <v>交付金の区分_×</v>
      </c>
      <c r="AW223" t="str">
        <f>IF(通常分様式!E229="","",IF(PRODUCT(D223:AL223)=0,"error",""))</f>
        <v/>
      </c>
      <c r="AX223">
        <f>IF(通常分様式!H229="妊娠出産子育て支援交付金",1,0)</f>
        <v>0</v>
      </c>
    </row>
    <row r="224" spans="1:50">
      <c r="A224">
        <v>230</v>
      </c>
      <c r="C224">
        <v>200</v>
      </c>
      <c r="D224">
        <f>IFERROR(VLOOKUP(通常分様式!D230,―!$AJ$2:$AK$2,2,FALSE),0)</f>
        <v>0</v>
      </c>
      <c r="E224">
        <f>IFERROR(VLOOKUP(通常分様式!E230,―!$A$2:$B$3,2,FALSE),0)</f>
        <v>0</v>
      </c>
      <c r="F224">
        <f>IFERROR(VLOOKUP(通常分様式!F230,―!$AD$2:$AE$3,2,FALSE),0)</f>
        <v>0</v>
      </c>
      <c r="G224">
        <f>IFERROR(VLOOKUP(通常分様式!G230,―!$AD$5:$AE$6,2,FALSE),0)</f>
        <v>0</v>
      </c>
      <c r="J224">
        <f>IFERROR(VLOOKUP(通常分様式!J230,―!$AF$14:$AG$15,2,FALSE),0)</f>
        <v>0</v>
      </c>
      <c r="K224">
        <f>IFERROR(VLOOKUP(通常分様式!K230,―!$AF$14:$AG$15,2,FALSE),0)</f>
        <v>0</v>
      </c>
      <c r="L224">
        <f>IFERROR(VLOOKUP(通常分様式!L230,―!$C$2:$D$2,2,FALSE),0)</f>
        <v>0</v>
      </c>
      <c r="M224">
        <f>IFERROR(VLOOKUP(通常分様式!M230,―!$E$2:$F$6,2,FALSE),0)</f>
        <v>0</v>
      </c>
      <c r="N224">
        <f>IFERROR(VLOOKUP(通常分様式!N230,―!$G$2:$H$2,2,FALSE),0)</f>
        <v>0</v>
      </c>
      <c r="O224">
        <f>IFERROR(VLOOKUP(通常分様式!O230,―!$AH$2:$AI$12,2,FALSE),0)</f>
        <v>0</v>
      </c>
      <c r="AA224">
        <f>IFERROR(VLOOKUP(通常分様式!AB230,―!$I$2:$J$3,2,FALSE),0)</f>
        <v>0</v>
      </c>
      <c r="AB224">
        <f>IFERROR(VLOOKUP(通常分様式!AC230,―!$K$2:$L$3,2,FALSE),0)</f>
        <v>0</v>
      </c>
      <c r="AC224">
        <f>IFERROR(VLOOKUP(通常分様式!AD230,―!$M$2:$N$3,2,FALSE),0)</f>
        <v>0</v>
      </c>
      <c r="AD224">
        <f>IFERROR(VLOOKUP(通常分様式!AE230,―!$O$2:$P$3,2,FALSE),0)</f>
        <v>0</v>
      </c>
      <c r="AE224">
        <v>1</v>
      </c>
      <c r="AF224">
        <f>IFERROR(VLOOKUP(通常分様式!AF230,―!$X$2:$Y$30,2,FALSE),0)</f>
        <v>0</v>
      </c>
      <c r="AG224">
        <f>IFERROR(VLOOKUP(通常分様式!AG230,―!$X$2:$Y$30,2,FALSE),0)</f>
        <v>0</v>
      </c>
      <c r="AL224">
        <f>IFERROR(VLOOKUP(通常分様式!AL230,―!$AA$2:$AB$11,2,FALSE),0)</f>
        <v>0</v>
      </c>
      <c r="AM224">
        <f t="shared" si="30"/>
        <v>0</v>
      </c>
      <c r="AN224" s="508">
        <f t="shared" si="31"/>
        <v>0</v>
      </c>
      <c r="AO224" s="508">
        <f t="shared" si="32"/>
        <v>0</v>
      </c>
      <c r="AP224" s="508">
        <f t="shared" si="33"/>
        <v>0</v>
      </c>
      <c r="AQ224" s="508">
        <f t="shared" si="34"/>
        <v>0</v>
      </c>
      <c r="AR224" s="510">
        <f t="shared" si="35"/>
        <v>0</v>
      </c>
      <c r="AS224" s="510">
        <f t="shared" si="36"/>
        <v>0</v>
      </c>
      <c r="AT224" s="508">
        <f t="shared" si="37"/>
        <v>0</v>
      </c>
      <c r="AU224" s="508" t="str">
        <f t="shared" si="38"/>
        <v>交付金の区分_○_×</v>
      </c>
      <c r="AV224" s="508" t="str">
        <f t="shared" si="39"/>
        <v>交付金の区分_×</v>
      </c>
      <c r="AW224" t="str">
        <f>IF(通常分様式!E230="","",IF(PRODUCT(D224:AL224)=0,"error",""))</f>
        <v/>
      </c>
      <c r="AX224">
        <f>IF(通常分様式!H230="妊娠出産子育て支援交付金",1,0)</f>
        <v>0</v>
      </c>
    </row>
    <row r="225" spans="1:50">
      <c r="A225">
        <v>231</v>
      </c>
      <c r="C225">
        <v>201</v>
      </c>
      <c r="D225">
        <f>IFERROR(VLOOKUP(通常分様式!D231,―!$AJ$2:$AK$2,2,FALSE),0)</f>
        <v>0</v>
      </c>
      <c r="E225">
        <f>IFERROR(VLOOKUP(通常分様式!E231,―!$A$2:$B$3,2,FALSE),0)</f>
        <v>0</v>
      </c>
      <c r="F225">
        <f>IFERROR(VLOOKUP(通常分様式!F231,―!$AD$2:$AE$3,2,FALSE),0)</f>
        <v>0</v>
      </c>
      <c r="G225">
        <f>IFERROR(VLOOKUP(通常分様式!G231,―!$AD$5:$AE$6,2,FALSE),0)</f>
        <v>0</v>
      </c>
      <c r="J225">
        <f>IFERROR(VLOOKUP(通常分様式!J231,―!$AF$14:$AG$15,2,FALSE),0)</f>
        <v>0</v>
      </c>
      <c r="K225">
        <f>IFERROR(VLOOKUP(通常分様式!K231,―!$AF$14:$AG$15,2,FALSE),0)</f>
        <v>0</v>
      </c>
      <c r="L225">
        <f>IFERROR(VLOOKUP(通常分様式!L231,―!$C$2:$D$2,2,FALSE),0)</f>
        <v>0</v>
      </c>
      <c r="M225">
        <f>IFERROR(VLOOKUP(通常分様式!M231,―!$E$2:$F$6,2,FALSE),0)</f>
        <v>0</v>
      </c>
      <c r="N225">
        <f>IFERROR(VLOOKUP(通常分様式!N231,―!$G$2:$H$2,2,FALSE),0)</f>
        <v>0</v>
      </c>
      <c r="O225">
        <f>IFERROR(VLOOKUP(通常分様式!O231,―!$AH$2:$AI$12,2,FALSE),0)</f>
        <v>0</v>
      </c>
      <c r="AA225">
        <f>IFERROR(VLOOKUP(通常分様式!AB231,―!$I$2:$J$3,2,FALSE),0)</f>
        <v>0</v>
      </c>
      <c r="AB225">
        <f>IFERROR(VLOOKUP(通常分様式!AC231,―!$K$2:$L$3,2,FALSE),0)</f>
        <v>0</v>
      </c>
      <c r="AC225">
        <f>IFERROR(VLOOKUP(通常分様式!AD231,―!$M$2:$N$3,2,FALSE),0)</f>
        <v>0</v>
      </c>
      <c r="AD225">
        <f>IFERROR(VLOOKUP(通常分様式!AE231,―!$O$2:$P$3,2,FALSE),0)</f>
        <v>0</v>
      </c>
      <c r="AE225">
        <v>1</v>
      </c>
      <c r="AF225">
        <f>IFERROR(VLOOKUP(通常分様式!AF231,―!$X$2:$Y$30,2,FALSE),0)</f>
        <v>0</v>
      </c>
      <c r="AG225">
        <f>IFERROR(VLOOKUP(通常分様式!AG231,―!$X$2:$Y$30,2,FALSE),0)</f>
        <v>0</v>
      </c>
      <c r="AL225">
        <f>IFERROR(VLOOKUP(通常分様式!AL231,―!$AA$2:$AB$11,2,FALSE),0)</f>
        <v>0</v>
      </c>
      <c r="AM225">
        <f t="shared" si="30"/>
        <v>0</v>
      </c>
      <c r="AN225" s="508">
        <f t="shared" si="31"/>
        <v>0</v>
      </c>
      <c r="AO225" s="508">
        <f t="shared" si="32"/>
        <v>0</v>
      </c>
      <c r="AP225" s="508">
        <f t="shared" si="33"/>
        <v>0</v>
      </c>
      <c r="AQ225" s="508">
        <f t="shared" si="34"/>
        <v>0</v>
      </c>
      <c r="AR225" s="510">
        <f t="shared" si="35"/>
        <v>0</v>
      </c>
      <c r="AS225" s="510">
        <f t="shared" si="36"/>
        <v>0</v>
      </c>
      <c r="AT225" s="508">
        <f t="shared" si="37"/>
        <v>0</v>
      </c>
      <c r="AU225" s="508" t="str">
        <f t="shared" si="38"/>
        <v>交付金の区分_○_×</v>
      </c>
      <c r="AV225" s="508" t="str">
        <f t="shared" si="39"/>
        <v>交付金の区分_×</v>
      </c>
      <c r="AW225" t="str">
        <f>IF(通常分様式!E231="","",IF(PRODUCT(D225:AL225)=0,"error",""))</f>
        <v/>
      </c>
      <c r="AX225">
        <f>IF(通常分様式!H231="妊娠出産子育て支援交付金",1,0)</f>
        <v>0</v>
      </c>
    </row>
    <row r="226" spans="1:50">
      <c r="A226">
        <v>232</v>
      </c>
      <c r="C226">
        <v>202</v>
      </c>
      <c r="D226">
        <f>IFERROR(VLOOKUP(通常分様式!D232,―!$AJ$2:$AK$2,2,FALSE),0)</f>
        <v>0</v>
      </c>
      <c r="E226">
        <f>IFERROR(VLOOKUP(通常分様式!E232,―!$A$2:$B$3,2,FALSE),0)</f>
        <v>0</v>
      </c>
      <c r="F226">
        <f>IFERROR(VLOOKUP(通常分様式!F232,―!$AD$2:$AE$3,2,FALSE),0)</f>
        <v>0</v>
      </c>
      <c r="G226">
        <f>IFERROR(VLOOKUP(通常分様式!G232,―!$AD$5:$AE$6,2,FALSE),0)</f>
        <v>0</v>
      </c>
      <c r="J226">
        <f>IFERROR(VLOOKUP(通常分様式!J232,―!$AF$14:$AG$15,2,FALSE),0)</f>
        <v>0</v>
      </c>
      <c r="K226">
        <f>IFERROR(VLOOKUP(通常分様式!K232,―!$AF$14:$AG$15,2,FALSE),0)</f>
        <v>0</v>
      </c>
      <c r="L226">
        <f>IFERROR(VLOOKUP(通常分様式!L232,―!$C$2:$D$2,2,FALSE),0)</f>
        <v>0</v>
      </c>
      <c r="M226">
        <f>IFERROR(VLOOKUP(通常分様式!M232,―!$E$2:$F$6,2,FALSE),0)</f>
        <v>0</v>
      </c>
      <c r="N226">
        <f>IFERROR(VLOOKUP(通常分様式!N232,―!$G$2:$H$2,2,FALSE),0)</f>
        <v>0</v>
      </c>
      <c r="O226">
        <f>IFERROR(VLOOKUP(通常分様式!O232,―!$AH$2:$AI$12,2,FALSE),0)</f>
        <v>0</v>
      </c>
      <c r="AA226">
        <f>IFERROR(VLOOKUP(通常分様式!AB232,―!$I$2:$J$3,2,FALSE),0)</f>
        <v>0</v>
      </c>
      <c r="AB226">
        <f>IFERROR(VLOOKUP(通常分様式!AC232,―!$K$2:$L$3,2,FALSE),0)</f>
        <v>0</v>
      </c>
      <c r="AC226">
        <f>IFERROR(VLOOKUP(通常分様式!AD232,―!$M$2:$N$3,2,FALSE),0)</f>
        <v>0</v>
      </c>
      <c r="AD226">
        <f>IFERROR(VLOOKUP(通常分様式!AE232,―!$O$2:$P$3,2,FALSE),0)</f>
        <v>0</v>
      </c>
      <c r="AE226">
        <v>1</v>
      </c>
      <c r="AF226">
        <f>IFERROR(VLOOKUP(通常分様式!AF232,―!$X$2:$Y$30,2,FALSE),0)</f>
        <v>0</v>
      </c>
      <c r="AG226">
        <f>IFERROR(VLOOKUP(通常分様式!AG232,―!$X$2:$Y$30,2,FALSE),0)</f>
        <v>0</v>
      </c>
      <c r="AL226">
        <f>IFERROR(VLOOKUP(通常分様式!AL232,―!$AA$2:$AB$11,2,FALSE),0)</f>
        <v>0</v>
      </c>
      <c r="AM226">
        <f t="shared" si="30"/>
        <v>0</v>
      </c>
      <c r="AN226" s="508">
        <f t="shared" si="31"/>
        <v>0</v>
      </c>
      <c r="AO226" s="508">
        <f t="shared" si="32"/>
        <v>0</v>
      </c>
      <c r="AP226" s="508">
        <f t="shared" si="33"/>
        <v>0</v>
      </c>
      <c r="AQ226" s="508">
        <f t="shared" si="34"/>
        <v>0</v>
      </c>
      <c r="AR226" s="510">
        <f t="shared" si="35"/>
        <v>0</v>
      </c>
      <c r="AS226" s="510">
        <f t="shared" si="36"/>
        <v>0</v>
      </c>
      <c r="AT226" s="508">
        <f t="shared" si="37"/>
        <v>0</v>
      </c>
      <c r="AU226" s="508" t="str">
        <f t="shared" si="38"/>
        <v>交付金の区分_○_×</v>
      </c>
      <c r="AV226" s="508" t="str">
        <f t="shared" si="39"/>
        <v>交付金の区分_×</v>
      </c>
      <c r="AW226" t="str">
        <f>IF(通常分様式!E232="","",IF(PRODUCT(D226:AL226)=0,"error",""))</f>
        <v/>
      </c>
      <c r="AX226">
        <f>IF(通常分様式!H232="妊娠出産子育て支援交付金",1,0)</f>
        <v>0</v>
      </c>
    </row>
    <row r="227" spans="1:50">
      <c r="A227">
        <v>233</v>
      </c>
      <c r="C227">
        <v>203</v>
      </c>
      <c r="D227">
        <f>IFERROR(VLOOKUP(通常分様式!D233,―!$AJ$2:$AK$2,2,FALSE),0)</f>
        <v>0</v>
      </c>
      <c r="E227">
        <f>IFERROR(VLOOKUP(通常分様式!E233,―!$A$2:$B$3,2,FALSE),0)</f>
        <v>0</v>
      </c>
      <c r="F227">
        <f>IFERROR(VLOOKUP(通常分様式!F233,―!$AD$2:$AE$3,2,FALSE),0)</f>
        <v>0</v>
      </c>
      <c r="G227">
        <f>IFERROR(VLOOKUP(通常分様式!G233,―!$AD$5:$AE$6,2,FALSE),0)</f>
        <v>0</v>
      </c>
      <c r="J227">
        <f>IFERROR(VLOOKUP(通常分様式!J233,―!$AF$14:$AG$15,2,FALSE),0)</f>
        <v>0</v>
      </c>
      <c r="K227">
        <f>IFERROR(VLOOKUP(通常分様式!K233,―!$AF$14:$AG$15,2,FALSE),0)</f>
        <v>0</v>
      </c>
      <c r="L227">
        <f>IFERROR(VLOOKUP(通常分様式!L233,―!$C$2:$D$2,2,FALSE),0)</f>
        <v>0</v>
      </c>
      <c r="M227">
        <f>IFERROR(VLOOKUP(通常分様式!M233,―!$E$2:$F$6,2,FALSE),0)</f>
        <v>0</v>
      </c>
      <c r="N227">
        <f>IFERROR(VLOOKUP(通常分様式!N233,―!$G$2:$H$2,2,FALSE),0)</f>
        <v>0</v>
      </c>
      <c r="O227">
        <f>IFERROR(VLOOKUP(通常分様式!O233,―!$AH$2:$AI$12,2,FALSE),0)</f>
        <v>0</v>
      </c>
      <c r="AA227">
        <f>IFERROR(VLOOKUP(通常分様式!AB233,―!$I$2:$J$3,2,FALSE),0)</f>
        <v>0</v>
      </c>
      <c r="AB227">
        <f>IFERROR(VLOOKUP(通常分様式!AC233,―!$K$2:$L$3,2,FALSE),0)</f>
        <v>0</v>
      </c>
      <c r="AC227">
        <f>IFERROR(VLOOKUP(通常分様式!AD233,―!$M$2:$N$3,2,FALSE),0)</f>
        <v>0</v>
      </c>
      <c r="AD227">
        <f>IFERROR(VLOOKUP(通常分様式!AE233,―!$O$2:$P$3,2,FALSE),0)</f>
        <v>0</v>
      </c>
      <c r="AE227">
        <v>1</v>
      </c>
      <c r="AF227">
        <f>IFERROR(VLOOKUP(通常分様式!AF233,―!$X$2:$Y$30,2,FALSE),0)</f>
        <v>0</v>
      </c>
      <c r="AG227">
        <f>IFERROR(VLOOKUP(通常分様式!AG233,―!$X$2:$Y$30,2,FALSE),0)</f>
        <v>0</v>
      </c>
      <c r="AL227">
        <f>IFERROR(VLOOKUP(通常分様式!AL233,―!$AA$2:$AB$11,2,FALSE),0)</f>
        <v>0</v>
      </c>
      <c r="AM227">
        <f t="shared" si="30"/>
        <v>0</v>
      </c>
      <c r="AN227" s="508">
        <f t="shared" si="31"/>
        <v>0</v>
      </c>
      <c r="AO227" s="508">
        <f t="shared" si="32"/>
        <v>0</v>
      </c>
      <c r="AP227" s="508">
        <f t="shared" si="33"/>
        <v>0</v>
      </c>
      <c r="AQ227" s="508">
        <f t="shared" si="34"/>
        <v>0</v>
      </c>
      <c r="AR227" s="510">
        <f t="shared" si="35"/>
        <v>0</v>
      </c>
      <c r="AS227" s="510">
        <f t="shared" si="36"/>
        <v>0</v>
      </c>
      <c r="AT227" s="508">
        <f t="shared" si="37"/>
        <v>0</v>
      </c>
      <c r="AU227" s="508" t="str">
        <f t="shared" si="38"/>
        <v>交付金の区分_○_×</v>
      </c>
      <c r="AV227" s="508" t="str">
        <f t="shared" si="39"/>
        <v>交付金の区分_×</v>
      </c>
      <c r="AW227" t="str">
        <f>IF(通常分様式!E233="","",IF(PRODUCT(D227:AL227)=0,"error",""))</f>
        <v/>
      </c>
      <c r="AX227">
        <f>IF(通常分様式!H233="妊娠出産子育て支援交付金",1,0)</f>
        <v>0</v>
      </c>
    </row>
    <row r="228" spans="1:50">
      <c r="A228">
        <v>234</v>
      </c>
      <c r="C228">
        <v>204</v>
      </c>
      <c r="D228">
        <f>IFERROR(VLOOKUP(通常分様式!D234,―!$AJ$2:$AK$2,2,FALSE),0)</f>
        <v>0</v>
      </c>
      <c r="E228">
        <f>IFERROR(VLOOKUP(通常分様式!E234,―!$A$2:$B$3,2,FALSE),0)</f>
        <v>0</v>
      </c>
      <c r="F228">
        <f>IFERROR(VLOOKUP(通常分様式!F234,―!$AD$2:$AE$3,2,FALSE),0)</f>
        <v>0</v>
      </c>
      <c r="G228">
        <f>IFERROR(VLOOKUP(通常分様式!G234,―!$AD$5:$AE$6,2,FALSE),0)</f>
        <v>0</v>
      </c>
      <c r="J228">
        <f>IFERROR(VLOOKUP(通常分様式!J234,―!$AF$14:$AG$15,2,FALSE),0)</f>
        <v>0</v>
      </c>
      <c r="K228">
        <f>IFERROR(VLOOKUP(通常分様式!K234,―!$AF$14:$AG$15,2,FALSE),0)</f>
        <v>0</v>
      </c>
      <c r="L228">
        <f>IFERROR(VLOOKUP(通常分様式!L234,―!$C$2:$D$2,2,FALSE),0)</f>
        <v>0</v>
      </c>
      <c r="M228">
        <f>IFERROR(VLOOKUP(通常分様式!M234,―!$E$2:$F$6,2,FALSE),0)</f>
        <v>0</v>
      </c>
      <c r="N228">
        <f>IFERROR(VLOOKUP(通常分様式!N234,―!$G$2:$H$2,2,FALSE),0)</f>
        <v>0</v>
      </c>
      <c r="O228">
        <f>IFERROR(VLOOKUP(通常分様式!O234,―!$AH$2:$AI$12,2,FALSE),0)</f>
        <v>0</v>
      </c>
      <c r="AA228">
        <f>IFERROR(VLOOKUP(通常分様式!AB234,―!$I$2:$J$3,2,FALSE),0)</f>
        <v>0</v>
      </c>
      <c r="AB228">
        <f>IFERROR(VLOOKUP(通常分様式!AC234,―!$K$2:$L$3,2,FALSE),0)</f>
        <v>0</v>
      </c>
      <c r="AC228">
        <f>IFERROR(VLOOKUP(通常分様式!AD234,―!$M$2:$N$3,2,FALSE),0)</f>
        <v>0</v>
      </c>
      <c r="AD228">
        <f>IFERROR(VLOOKUP(通常分様式!AE234,―!$O$2:$P$3,2,FALSE),0)</f>
        <v>0</v>
      </c>
      <c r="AE228">
        <v>1</v>
      </c>
      <c r="AF228">
        <f>IFERROR(VLOOKUP(通常分様式!AF234,―!$X$2:$Y$30,2,FALSE),0)</f>
        <v>0</v>
      </c>
      <c r="AG228">
        <f>IFERROR(VLOOKUP(通常分様式!AG234,―!$X$2:$Y$30,2,FALSE),0)</f>
        <v>0</v>
      </c>
      <c r="AL228">
        <f>IFERROR(VLOOKUP(通常分様式!AL234,―!$AA$2:$AB$11,2,FALSE),0)</f>
        <v>0</v>
      </c>
      <c r="AM228">
        <f t="shared" si="30"/>
        <v>0</v>
      </c>
      <c r="AN228" s="508">
        <f t="shared" si="31"/>
        <v>0</v>
      </c>
      <c r="AO228" s="508">
        <f t="shared" si="32"/>
        <v>0</v>
      </c>
      <c r="AP228" s="508">
        <f t="shared" si="33"/>
        <v>0</v>
      </c>
      <c r="AQ228" s="508">
        <f t="shared" si="34"/>
        <v>0</v>
      </c>
      <c r="AR228" s="510">
        <f t="shared" si="35"/>
        <v>0</v>
      </c>
      <c r="AS228" s="510">
        <f t="shared" si="36"/>
        <v>0</v>
      </c>
      <c r="AT228" s="508">
        <f t="shared" si="37"/>
        <v>0</v>
      </c>
      <c r="AU228" s="508" t="str">
        <f t="shared" si="38"/>
        <v>交付金の区分_○_×</v>
      </c>
      <c r="AV228" s="508" t="str">
        <f t="shared" si="39"/>
        <v>交付金の区分_×</v>
      </c>
      <c r="AW228" t="str">
        <f>IF(通常分様式!E234="","",IF(PRODUCT(D228:AL228)=0,"error",""))</f>
        <v/>
      </c>
      <c r="AX228">
        <f>IF(通常分様式!H234="妊娠出産子育て支援交付金",1,0)</f>
        <v>0</v>
      </c>
    </row>
    <row r="229" spans="1:50">
      <c r="A229">
        <v>235</v>
      </c>
      <c r="C229">
        <v>205</v>
      </c>
      <c r="D229">
        <f>IFERROR(VLOOKUP(通常分様式!D235,―!$AJ$2:$AK$2,2,FALSE),0)</f>
        <v>0</v>
      </c>
      <c r="E229">
        <f>IFERROR(VLOOKUP(通常分様式!E235,―!$A$2:$B$3,2,FALSE),0)</f>
        <v>0</v>
      </c>
      <c r="F229">
        <f>IFERROR(VLOOKUP(通常分様式!F235,―!$AD$2:$AE$3,2,FALSE),0)</f>
        <v>0</v>
      </c>
      <c r="G229">
        <f>IFERROR(VLOOKUP(通常分様式!G235,―!$AD$5:$AE$6,2,FALSE),0)</f>
        <v>0</v>
      </c>
      <c r="J229">
        <f>IFERROR(VLOOKUP(通常分様式!J235,―!$AF$14:$AG$15,2,FALSE),0)</f>
        <v>0</v>
      </c>
      <c r="K229">
        <f>IFERROR(VLOOKUP(通常分様式!K235,―!$AF$14:$AG$15,2,FALSE),0)</f>
        <v>0</v>
      </c>
      <c r="L229">
        <f>IFERROR(VLOOKUP(通常分様式!L235,―!$C$2:$D$2,2,FALSE),0)</f>
        <v>0</v>
      </c>
      <c r="M229">
        <f>IFERROR(VLOOKUP(通常分様式!M235,―!$E$2:$F$6,2,FALSE),0)</f>
        <v>0</v>
      </c>
      <c r="N229">
        <f>IFERROR(VLOOKUP(通常分様式!N235,―!$G$2:$H$2,2,FALSE),0)</f>
        <v>0</v>
      </c>
      <c r="O229">
        <f>IFERROR(VLOOKUP(通常分様式!O235,―!$AH$2:$AI$12,2,FALSE),0)</f>
        <v>0</v>
      </c>
      <c r="AA229">
        <f>IFERROR(VLOOKUP(通常分様式!AB235,―!$I$2:$J$3,2,FALSE),0)</f>
        <v>0</v>
      </c>
      <c r="AB229">
        <f>IFERROR(VLOOKUP(通常分様式!AC235,―!$K$2:$L$3,2,FALSE),0)</f>
        <v>0</v>
      </c>
      <c r="AC229">
        <f>IFERROR(VLOOKUP(通常分様式!AD235,―!$M$2:$N$3,2,FALSE),0)</f>
        <v>0</v>
      </c>
      <c r="AD229">
        <f>IFERROR(VLOOKUP(通常分様式!AE235,―!$O$2:$P$3,2,FALSE),0)</f>
        <v>0</v>
      </c>
      <c r="AE229">
        <v>1</v>
      </c>
      <c r="AF229">
        <f>IFERROR(VLOOKUP(通常分様式!AF235,―!$X$2:$Y$30,2,FALSE),0)</f>
        <v>0</v>
      </c>
      <c r="AG229">
        <f>IFERROR(VLOOKUP(通常分様式!AG235,―!$X$2:$Y$30,2,FALSE),0)</f>
        <v>0</v>
      </c>
      <c r="AL229">
        <f>IFERROR(VLOOKUP(通常分様式!AL235,―!$AA$2:$AB$11,2,FALSE),0)</f>
        <v>0</v>
      </c>
      <c r="AM229">
        <f t="shared" si="30"/>
        <v>0</v>
      </c>
      <c r="AN229" s="508">
        <f t="shared" si="31"/>
        <v>0</v>
      </c>
      <c r="AO229" s="508">
        <f t="shared" si="32"/>
        <v>0</v>
      </c>
      <c r="AP229" s="508">
        <f t="shared" si="33"/>
        <v>0</v>
      </c>
      <c r="AQ229" s="508">
        <f t="shared" si="34"/>
        <v>0</v>
      </c>
      <c r="AR229" s="510">
        <f t="shared" si="35"/>
        <v>0</v>
      </c>
      <c r="AS229" s="510">
        <f t="shared" si="36"/>
        <v>0</v>
      </c>
      <c r="AT229" s="508">
        <f t="shared" si="37"/>
        <v>0</v>
      </c>
      <c r="AU229" s="508" t="str">
        <f t="shared" si="38"/>
        <v>交付金の区分_○_×</v>
      </c>
      <c r="AV229" s="508" t="str">
        <f t="shared" si="39"/>
        <v>交付金の区分_×</v>
      </c>
      <c r="AW229" t="str">
        <f>IF(通常分様式!E235="","",IF(PRODUCT(D229:AL229)=0,"error",""))</f>
        <v/>
      </c>
      <c r="AX229">
        <f>IF(通常分様式!H235="妊娠出産子育て支援交付金",1,0)</f>
        <v>0</v>
      </c>
    </row>
    <row r="230" spans="1:50">
      <c r="A230">
        <v>236</v>
      </c>
      <c r="C230">
        <v>206</v>
      </c>
      <c r="D230">
        <f>IFERROR(VLOOKUP(通常分様式!D236,―!$AJ$2:$AK$2,2,FALSE),0)</f>
        <v>0</v>
      </c>
      <c r="E230">
        <f>IFERROR(VLOOKUP(通常分様式!E236,―!$A$2:$B$3,2,FALSE),0)</f>
        <v>0</v>
      </c>
      <c r="F230">
        <f>IFERROR(VLOOKUP(通常分様式!F236,―!$AD$2:$AE$3,2,FALSE),0)</f>
        <v>0</v>
      </c>
      <c r="G230">
        <f>IFERROR(VLOOKUP(通常分様式!G236,―!$AD$5:$AE$6,2,FALSE),0)</f>
        <v>0</v>
      </c>
      <c r="J230">
        <f>IFERROR(VLOOKUP(通常分様式!J236,―!$AF$14:$AG$15,2,FALSE),0)</f>
        <v>0</v>
      </c>
      <c r="K230">
        <f>IFERROR(VLOOKUP(通常分様式!K236,―!$AF$14:$AG$15,2,FALSE),0)</f>
        <v>0</v>
      </c>
      <c r="L230">
        <f>IFERROR(VLOOKUP(通常分様式!L236,―!$C$2:$D$2,2,FALSE),0)</f>
        <v>0</v>
      </c>
      <c r="M230">
        <f>IFERROR(VLOOKUP(通常分様式!M236,―!$E$2:$F$6,2,FALSE),0)</f>
        <v>0</v>
      </c>
      <c r="N230">
        <f>IFERROR(VLOOKUP(通常分様式!N236,―!$G$2:$H$2,2,FALSE),0)</f>
        <v>0</v>
      </c>
      <c r="O230">
        <f>IFERROR(VLOOKUP(通常分様式!O236,―!$AH$2:$AI$12,2,FALSE),0)</f>
        <v>0</v>
      </c>
      <c r="AA230">
        <f>IFERROR(VLOOKUP(通常分様式!AB236,―!$I$2:$J$3,2,FALSE),0)</f>
        <v>0</v>
      </c>
      <c r="AB230">
        <f>IFERROR(VLOOKUP(通常分様式!AC236,―!$K$2:$L$3,2,FALSE),0)</f>
        <v>0</v>
      </c>
      <c r="AC230">
        <f>IFERROR(VLOOKUP(通常分様式!AD236,―!$M$2:$N$3,2,FALSE),0)</f>
        <v>0</v>
      </c>
      <c r="AD230">
        <f>IFERROR(VLOOKUP(通常分様式!AE236,―!$O$2:$P$3,2,FALSE),0)</f>
        <v>0</v>
      </c>
      <c r="AE230">
        <v>1</v>
      </c>
      <c r="AF230">
        <f>IFERROR(VLOOKUP(通常分様式!AF236,―!$X$2:$Y$30,2,FALSE),0)</f>
        <v>0</v>
      </c>
      <c r="AG230">
        <f>IFERROR(VLOOKUP(通常分様式!AG236,―!$X$2:$Y$30,2,FALSE),0)</f>
        <v>0</v>
      </c>
      <c r="AL230">
        <f>IFERROR(VLOOKUP(通常分様式!AL236,―!$AA$2:$AB$11,2,FALSE),0)</f>
        <v>0</v>
      </c>
      <c r="AM230">
        <f t="shared" si="30"/>
        <v>0</v>
      </c>
      <c r="AN230" s="508">
        <f t="shared" si="31"/>
        <v>0</v>
      </c>
      <c r="AO230" s="508">
        <f t="shared" si="32"/>
        <v>0</v>
      </c>
      <c r="AP230" s="508">
        <f t="shared" si="33"/>
        <v>0</v>
      </c>
      <c r="AQ230" s="508">
        <f t="shared" si="34"/>
        <v>0</v>
      </c>
      <c r="AR230" s="510">
        <f t="shared" si="35"/>
        <v>0</v>
      </c>
      <c r="AS230" s="510">
        <f t="shared" si="36"/>
        <v>0</v>
      </c>
      <c r="AT230" s="508">
        <f t="shared" si="37"/>
        <v>0</v>
      </c>
      <c r="AU230" s="508" t="str">
        <f t="shared" si="38"/>
        <v>交付金の区分_○_×</v>
      </c>
      <c r="AV230" s="508" t="str">
        <f t="shared" si="39"/>
        <v>交付金の区分_×</v>
      </c>
      <c r="AW230" t="str">
        <f>IF(通常分様式!E236="","",IF(PRODUCT(D230:AL230)=0,"error",""))</f>
        <v/>
      </c>
      <c r="AX230">
        <f>IF(通常分様式!H236="妊娠出産子育て支援交付金",1,0)</f>
        <v>0</v>
      </c>
    </row>
    <row r="231" spans="1:50">
      <c r="A231">
        <v>237</v>
      </c>
      <c r="C231">
        <v>207</v>
      </c>
      <c r="D231">
        <f>IFERROR(VLOOKUP(通常分様式!D237,―!$AJ$2:$AK$2,2,FALSE),0)</f>
        <v>0</v>
      </c>
      <c r="E231">
        <f>IFERROR(VLOOKUP(通常分様式!E237,―!$A$2:$B$3,2,FALSE),0)</f>
        <v>0</v>
      </c>
      <c r="F231">
        <f>IFERROR(VLOOKUP(通常分様式!F237,―!$AD$2:$AE$3,2,FALSE),0)</f>
        <v>0</v>
      </c>
      <c r="G231">
        <f>IFERROR(VLOOKUP(通常分様式!G237,―!$AD$5:$AE$6,2,FALSE),0)</f>
        <v>0</v>
      </c>
      <c r="J231">
        <f>IFERROR(VLOOKUP(通常分様式!J237,―!$AF$14:$AG$15,2,FALSE),0)</f>
        <v>0</v>
      </c>
      <c r="K231">
        <f>IFERROR(VLOOKUP(通常分様式!K237,―!$AF$14:$AG$15,2,FALSE),0)</f>
        <v>0</v>
      </c>
      <c r="L231">
        <f>IFERROR(VLOOKUP(通常分様式!L237,―!$C$2:$D$2,2,FALSE),0)</f>
        <v>0</v>
      </c>
      <c r="M231">
        <f>IFERROR(VLOOKUP(通常分様式!M237,―!$E$2:$F$6,2,FALSE),0)</f>
        <v>0</v>
      </c>
      <c r="N231">
        <f>IFERROR(VLOOKUP(通常分様式!N237,―!$G$2:$H$2,2,FALSE),0)</f>
        <v>0</v>
      </c>
      <c r="O231">
        <f>IFERROR(VLOOKUP(通常分様式!O237,―!$AH$2:$AI$12,2,FALSE),0)</f>
        <v>0</v>
      </c>
      <c r="AA231">
        <f>IFERROR(VLOOKUP(通常分様式!AB237,―!$I$2:$J$3,2,FALSE),0)</f>
        <v>0</v>
      </c>
      <c r="AB231">
        <f>IFERROR(VLOOKUP(通常分様式!AC237,―!$K$2:$L$3,2,FALSE),0)</f>
        <v>0</v>
      </c>
      <c r="AC231">
        <f>IFERROR(VLOOKUP(通常分様式!AD237,―!$M$2:$N$3,2,FALSE),0)</f>
        <v>0</v>
      </c>
      <c r="AD231">
        <f>IFERROR(VLOOKUP(通常分様式!AE237,―!$O$2:$P$3,2,FALSE),0)</f>
        <v>0</v>
      </c>
      <c r="AE231">
        <v>1</v>
      </c>
      <c r="AF231">
        <f>IFERROR(VLOOKUP(通常分様式!AF237,―!$X$2:$Y$30,2,FALSE),0)</f>
        <v>0</v>
      </c>
      <c r="AG231">
        <f>IFERROR(VLOOKUP(通常分様式!AG237,―!$X$2:$Y$30,2,FALSE),0)</f>
        <v>0</v>
      </c>
      <c r="AL231">
        <f>IFERROR(VLOOKUP(通常分様式!AL237,―!$AA$2:$AB$11,2,FALSE),0)</f>
        <v>0</v>
      </c>
      <c r="AM231">
        <f t="shared" si="30"/>
        <v>0</v>
      </c>
      <c r="AN231" s="508">
        <f t="shared" si="31"/>
        <v>0</v>
      </c>
      <c r="AO231" s="508">
        <f t="shared" si="32"/>
        <v>0</v>
      </c>
      <c r="AP231" s="508">
        <f t="shared" si="33"/>
        <v>0</v>
      </c>
      <c r="AQ231" s="508">
        <f t="shared" si="34"/>
        <v>0</v>
      </c>
      <c r="AR231" s="510">
        <f t="shared" si="35"/>
        <v>0</v>
      </c>
      <c r="AS231" s="510">
        <f t="shared" si="36"/>
        <v>0</v>
      </c>
      <c r="AT231" s="508">
        <f t="shared" si="37"/>
        <v>0</v>
      </c>
      <c r="AU231" s="508" t="str">
        <f t="shared" si="38"/>
        <v>交付金の区分_○_×</v>
      </c>
      <c r="AV231" s="508" t="str">
        <f t="shared" si="39"/>
        <v>交付金の区分_×</v>
      </c>
      <c r="AW231" t="str">
        <f>IF(通常分様式!E237="","",IF(PRODUCT(D231:AL231)=0,"error",""))</f>
        <v/>
      </c>
      <c r="AX231">
        <f>IF(通常分様式!H237="妊娠出産子育て支援交付金",1,0)</f>
        <v>0</v>
      </c>
    </row>
    <row r="232" spans="1:50">
      <c r="A232">
        <v>238</v>
      </c>
      <c r="C232">
        <v>208</v>
      </c>
      <c r="D232">
        <f>IFERROR(VLOOKUP(通常分様式!D238,―!$AJ$2:$AK$2,2,FALSE),0)</f>
        <v>0</v>
      </c>
      <c r="E232">
        <f>IFERROR(VLOOKUP(通常分様式!E238,―!$A$2:$B$3,2,FALSE),0)</f>
        <v>0</v>
      </c>
      <c r="F232">
        <f>IFERROR(VLOOKUP(通常分様式!F238,―!$AD$2:$AE$3,2,FALSE),0)</f>
        <v>0</v>
      </c>
      <c r="G232">
        <f>IFERROR(VLOOKUP(通常分様式!G238,―!$AD$5:$AE$6,2,FALSE),0)</f>
        <v>0</v>
      </c>
      <c r="J232">
        <f>IFERROR(VLOOKUP(通常分様式!J238,―!$AF$14:$AG$15,2,FALSE),0)</f>
        <v>0</v>
      </c>
      <c r="K232">
        <f>IFERROR(VLOOKUP(通常分様式!K238,―!$AF$14:$AG$15,2,FALSE),0)</f>
        <v>0</v>
      </c>
      <c r="L232">
        <f>IFERROR(VLOOKUP(通常分様式!L238,―!$C$2:$D$2,2,FALSE),0)</f>
        <v>0</v>
      </c>
      <c r="M232">
        <f>IFERROR(VLOOKUP(通常分様式!M238,―!$E$2:$F$6,2,FALSE),0)</f>
        <v>0</v>
      </c>
      <c r="N232">
        <f>IFERROR(VLOOKUP(通常分様式!N238,―!$G$2:$H$2,2,FALSE),0)</f>
        <v>0</v>
      </c>
      <c r="O232">
        <f>IFERROR(VLOOKUP(通常分様式!O238,―!$AH$2:$AI$12,2,FALSE),0)</f>
        <v>0</v>
      </c>
      <c r="AA232">
        <f>IFERROR(VLOOKUP(通常分様式!AB238,―!$I$2:$J$3,2,FALSE),0)</f>
        <v>0</v>
      </c>
      <c r="AB232">
        <f>IFERROR(VLOOKUP(通常分様式!AC238,―!$K$2:$L$3,2,FALSE),0)</f>
        <v>0</v>
      </c>
      <c r="AC232">
        <f>IFERROR(VLOOKUP(通常分様式!AD238,―!$M$2:$N$3,2,FALSE),0)</f>
        <v>0</v>
      </c>
      <c r="AD232">
        <f>IFERROR(VLOOKUP(通常分様式!AE238,―!$O$2:$P$3,2,FALSE),0)</f>
        <v>0</v>
      </c>
      <c r="AE232">
        <v>1</v>
      </c>
      <c r="AF232">
        <f>IFERROR(VLOOKUP(通常分様式!AF238,―!$X$2:$Y$30,2,FALSE),0)</f>
        <v>0</v>
      </c>
      <c r="AG232">
        <f>IFERROR(VLOOKUP(通常分様式!AG238,―!$X$2:$Y$30,2,FALSE),0)</f>
        <v>0</v>
      </c>
      <c r="AL232">
        <f>IFERROR(VLOOKUP(通常分様式!AL238,―!$AA$2:$AB$11,2,FALSE),0)</f>
        <v>0</v>
      </c>
      <c r="AM232">
        <f t="shared" si="30"/>
        <v>0</v>
      </c>
      <c r="AN232" s="508">
        <f t="shared" si="31"/>
        <v>0</v>
      </c>
      <c r="AO232" s="508">
        <f t="shared" si="32"/>
        <v>0</v>
      </c>
      <c r="AP232" s="508">
        <f t="shared" si="33"/>
        <v>0</v>
      </c>
      <c r="AQ232" s="508">
        <f t="shared" si="34"/>
        <v>0</v>
      </c>
      <c r="AR232" s="510">
        <f t="shared" si="35"/>
        <v>0</v>
      </c>
      <c r="AS232" s="510">
        <f t="shared" si="36"/>
        <v>0</v>
      </c>
      <c r="AT232" s="508">
        <f t="shared" si="37"/>
        <v>0</v>
      </c>
      <c r="AU232" s="508" t="str">
        <f t="shared" si="38"/>
        <v>交付金の区分_○_×</v>
      </c>
      <c r="AV232" s="508" t="str">
        <f t="shared" si="39"/>
        <v>交付金の区分_×</v>
      </c>
      <c r="AW232" t="str">
        <f>IF(通常分様式!E238="","",IF(PRODUCT(D232:AL232)=0,"error",""))</f>
        <v/>
      </c>
      <c r="AX232">
        <f>IF(通常分様式!H238="妊娠出産子育て支援交付金",1,0)</f>
        <v>0</v>
      </c>
    </row>
    <row r="233" spans="1:50">
      <c r="A233">
        <v>239</v>
      </c>
      <c r="C233">
        <v>209</v>
      </c>
      <c r="D233">
        <f>IFERROR(VLOOKUP(通常分様式!D239,―!$AJ$2:$AK$2,2,FALSE),0)</f>
        <v>0</v>
      </c>
      <c r="E233">
        <f>IFERROR(VLOOKUP(通常分様式!E239,―!$A$2:$B$3,2,FALSE),0)</f>
        <v>0</v>
      </c>
      <c r="F233">
        <f>IFERROR(VLOOKUP(通常分様式!F239,―!$AD$2:$AE$3,2,FALSE),0)</f>
        <v>0</v>
      </c>
      <c r="G233">
        <f>IFERROR(VLOOKUP(通常分様式!G239,―!$AD$5:$AE$6,2,FALSE),0)</f>
        <v>0</v>
      </c>
      <c r="J233">
        <f>IFERROR(VLOOKUP(通常分様式!J239,―!$AF$14:$AG$15,2,FALSE),0)</f>
        <v>0</v>
      </c>
      <c r="K233">
        <f>IFERROR(VLOOKUP(通常分様式!K239,―!$AF$14:$AG$15,2,FALSE),0)</f>
        <v>0</v>
      </c>
      <c r="L233">
        <f>IFERROR(VLOOKUP(通常分様式!L239,―!$C$2:$D$2,2,FALSE),0)</f>
        <v>0</v>
      </c>
      <c r="M233">
        <f>IFERROR(VLOOKUP(通常分様式!M239,―!$E$2:$F$6,2,FALSE),0)</f>
        <v>0</v>
      </c>
      <c r="N233">
        <f>IFERROR(VLOOKUP(通常分様式!N239,―!$G$2:$H$2,2,FALSE),0)</f>
        <v>0</v>
      </c>
      <c r="O233">
        <f>IFERROR(VLOOKUP(通常分様式!O239,―!$AH$2:$AI$12,2,FALSE),0)</f>
        <v>0</v>
      </c>
      <c r="AA233">
        <f>IFERROR(VLOOKUP(通常分様式!AB239,―!$I$2:$J$3,2,FALSE),0)</f>
        <v>0</v>
      </c>
      <c r="AB233">
        <f>IFERROR(VLOOKUP(通常分様式!AC239,―!$K$2:$L$3,2,FALSE),0)</f>
        <v>0</v>
      </c>
      <c r="AC233">
        <f>IFERROR(VLOOKUP(通常分様式!AD239,―!$M$2:$N$3,2,FALSE),0)</f>
        <v>0</v>
      </c>
      <c r="AD233">
        <f>IFERROR(VLOOKUP(通常分様式!AE239,―!$O$2:$P$3,2,FALSE),0)</f>
        <v>0</v>
      </c>
      <c r="AE233">
        <v>1</v>
      </c>
      <c r="AF233">
        <f>IFERROR(VLOOKUP(通常分様式!AF239,―!$X$2:$Y$30,2,FALSE),0)</f>
        <v>0</v>
      </c>
      <c r="AG233">
        <f>IFERROR(VLOOKUP(通常分様式!AG239,―!$X$2:$Y$30,2,FALSE),0)</f>
        <v>0</v>
      </c>
      <c r="AL233">
        <f>IFERROR(VLOOKUP(通常分様式!AL239,―!$AA$2:$AB$11,2,FALSE),0)</f>
        <v>0</v>
      </c>
      <c r="AM233">
        <f t="shared" si="30"/>
        <v>0</v>
      </c>
      <c r="AN233" s="508">
        <f t="shared" si="31"/>
        <v>0</v>
      </c>
      <c r="AO233" s="508">
        <f t="shared" si="32"/>
        <v>0</v>
      </c>
      <c r="AP233" s="508">
        <f t="shared" si="33"/>
        <v>0</v>
      </c>
      <c r="AQ233" s="508">
        <f t="shared" si="34"/>
        <v>0</v>
      </c>
      <c r="AR233" s="510">
        <f t="shared" si="35"/>
        <v>0</v>
      </c>
      <c r="AS233" s="510">
        <f t="shared" si="36"/>
        <v>0</v>
      </c>
      <c r="AT233" s="508">
        <f t="shared" si="37"/>
        <v>0</v>
      </c>
      <c r="AU233" s="508" t="str">
        <f t="shared" si="38"/>
        <v>交付金の区分_○_×</v>
      </c>
      <c r="AV233" s="508" t="str">
        <f t="shared" si="39"/>
        <v>交付金の区分_×</v>
      </c>
      <c r="AW233" t="str">
        <f>IF(通常分様式!E239="","",IF(PRODUCT(D233:AL233)=0,"error",""))</f>
        <v/>
      </c>
      <c r="AX233">
        <f>IF(通常分様式!H239="妊娠出産子育て支援交付金",1,0)</f>
        <v>0</v>
      </c>
    </row>
    <row r="234" spans="1:50">
      <c r="A234">
        <v>240</v>
      </c>
      <c r="C234">
        <v>210</v>
      </c>
      <c r="D234">
        <f>IFERROR(VLOOKUP(通常分様式!D240,―!$AJ$2:$AK$2,2,FALSE),0)</f>
        <v>0</v>
      </c>
      <c r="E234">
        <f>IFERROR(VLOOKUP(通常分様式!E240,―!$A$2:$B$3,2,FALSE),0)</f>
        <v>0</v>
      </c>
      <c r="F234">
        <f>IFERROR(VLOOKUP(通常分様式!F240,―!$AD$2:$AE$3,2,FALSE),0)</f>
        <v>0</v>
      </c>
      <c r="G234">
        <f>IFERROR(VLOOKUP(通常分様式!G240,―!$AD$5:$AE$6,2,FALSE),0)</f>
        <v>0</v>
      </c>
      <c r="J234">
        <f>IFERROR(VLOOKUP(通常分様式!J240,―!$AF$14:$AG$15,2,FALSE),0)</f>
        <v>0</v>
      </c>
      <c r="K234">
        <f>IFERROR(VLOOKUP(通常分様式!K240,―!$AF$14:$AG$15,2,FALSE),0)</f>
        <v>0</v>
      </c>
      <c r="L234">
        <f>IFERROR(VLOOKUP(通常分様式!L240,―!$C$2:$D$2,2,FALSE),0)</f>
        <v>0</v>
      </c>
      <c r="M234">
        <f>IFERROR(VLOOKUP(通常分様式!M240,―!$E$2:$F$6,2,FALSE),0)</f>
        <v>0</v>
      </c>
      <c r="N234">
        <f>IFERROR(VLOOKUP(通常分様式!N240,―!$G$2:$H$2,2,FALSE),0)</f>
        <v>0</v>
      </c>
      <c r="O234">
        <f>IFERROR(VLOOKUP(通常分様式!O240,―!$AH$2:$AI$12,2,FALSE),0)</f>
        <v>0</v>
      </c>
      <c r="AA234">
        <f>IFERROR(VLOOKUP(通常分様式!AB240,―!$I$2:$J$3,2,FALSE),0)</f>
        <v>0</v>
      </c>
      <c r="AB234">
        <f>IFERROR(VLOOKUP(通常分様式!AC240,―!$K$2:$L$3,2,FALSE),0)</f>
        <v>0</v>
      </c>
      <c r="AC234">
        <f>IFERROR(VLOOKUP(通常分様式!AD240,―!$M$2:$N$3,2,FALSE),0)</f>
        <v>0</v>
      </c>
      <c r="AD234">
        <f>IFERROR(VLOOKUP(通常分様式!AE240,―!$O$2:$P$3,2,FALSE),0)</f>
        <v>0</v>
      </c>
      <c r="AE234">
        <v>1</v>
      </c>
      <c r="AF234">
        <f>IFERROR(VLOOKUP(通常分様式!AF240,―!$X$2:$Y$30,2,FALSE),0)</f>
        <v>0</v>
      </c>
      <c r="AG234">
        <f>IFERROR(VLOOKUP(通常分様式!AG240,―!$X$2:$Y$30,2,FALSE),0)</f>
        <v>0</v>
      </c>
      <c r="AL234">
        <f>IFERROR(VLOOKUP(通常分様式!AL240,―!$AA$2:$AB$11,2,FALSE),0)</f>
        <v>0</v>
      </c>
      <c r="AM234">
        <f t="shared" si="30"/>
        <v>0</v>
      </c>
      <c r="AN234" s="508">
        <f t="shared" si="31"/>
        <v>0</v>
      </c>
      <c r="AO234" s="508">
        <f t="shared" si="32"/>
        <v>0</v>
      </c>
      <c r="AP234" s="508">
        <f t="shared" si="33"/>
        <v>0</v>
      </c>
      <c r="AQ234" s="508">
        <f t="shared" si="34"/>
        <v>0</v>
      </c>
      <c r="AR234" s="510">
        <f t="shared" si="35"/>
        <v>0</v>
      </c>
      <c r="AS234" s="510">
        <f t="shared" si="36"/>
        <v>0</v>
      </c>
      <c r="AT234" s="508">
        <f t="shared" si="37"/>
        <v>0</v>
      </c>
      <c r="AU234" s="508" t="str">
        <f t="shared" si="38"/>
        <v>交付金の区分_○_×</v>
      </c>
      <c r="AV234" s="508" t="str">
        <f t="shared" si="39"/>
        <v>交付金の区分_×</v>
      </c>
      <c r="AW234" t="str">
        <f>IF(通常分様式!E240="","",IF(PRODUCT(D234:AL234)=0,"error",""))</f>
        <v/>
      </c>
      <c r="AX234">
        <f>IF(通常分様式!H240="妊娠出産子育て支援交付金",1,0)</f>
        <v>0</v>
      </c>
    </row>
    <row r="235" spans="1:50">
      <c r="A235">
        <v>241</v>
      </c>
      <c r="C235">
        <v>211</v>
      </c>
      <c r="D235">
        <f>IFERROR(VLOOKUP(通常分様式!D241,―!$AJ$2:$AK$2,2,FALSE),0)</f>
        <v>0</v>
      </c>
      <c r="E235">
        <f>IFERROR(VLOOKUP(通常分様式!E241,―!$A$2:$B$3,2,FALSE),0)</f>
        <v>0</v>
      </c>
      <c r="F235">
        <f>IFERROR(VLOOKUP(通常分様式!F241,―!$AD$2:$AE$3,2,FALSE),0)</f>
        <v>0</v>
      </c>
      <c r="G235">
        <f>IFERROR(VLOOKUP(通常分様式!G241,―!$AD$5:$AE$6,2,FALSE),0)</f>
        <v>0</v>
      </c>
      <c r="J235">
        <f>IFERROR(VLOOKUP(通常分様式!J241,―!$AF$14:$AG$15,2,FALSE),0)</f>
        <v>0</v>
      </c>
      <c r="K235">
        <f>IFERROR(VLOOKUP(通常分様式!K241,―!$AF$14:$AG$15,2,FALSE),0)</f>
        <v>0</v>
      </c>
      <c r="L235">
        <f>IFERROR(VLOOKUP(通常分様式!L241,―!$C$2:$D$2,2,FALSE),0)</f>
        <v>0</v>
      </c>
      <c r="M235">
        <f>IFERROR(VLOOKUP(通常分様式!M241,―!$E$2:$F$6,2,FALSE),0)</f>
        <v>0</v>
      </c>
      <c r="N235">
        <f>IFERROR(VLOOKUP(通常分様式!N241,―!$G$2:$H$2,2,FALSE),0)</f>
        <v>0</v>
      </c>
      <c r="O235">
        <f>IFERROR(VLOOKUP(通常分様式!O241,―!$AH$2:$AI$12,2,FALSE),0)</f>
        <v>0</v>
      </c>
      <c r="AA235">
        <f>IFERROR(VLOOKUP(通常分様式!AB241,―!$I$2:$J$3,2,FALSE),0)</f>
        <v>0</v>
      </c>
      <c r="AB235">
        <f>IFERROR(VLOOKUP(通常分様式!AC241,―!$K$2:$L$3,2,FALSE),0)</f>
        <v>0</v>
      </c>
      <c r="AC235">
        <f>IFERROR(VLOOKUP(通常分様式!AD241,―!$M$2:$N$3,2,FALSE),0)</f>
        <v>0</v>
      </c>
      <c r="AD235">
        <f>IFERROR(VLOOKUP(通常分様式!AE241,―!$O$2:$P$3,2,FALSE),0)</f>
        <v>0</v>
      </c>
      <c r="AE235">
        <v>1</v>
      </c>
      <c r="AF235">
        <f>IFERROR(VLOOKUP(通常分様式!AF241,―!$X$2:$Y$30,2,FALSE),0)</f>
        <v>0</v>
      </c>
      <c r="AG235">
        <f>IFERROR(VLOOKUP(通常分様式!AG241,―!$X$2:$Y$30,2,FALSE),0)</f>
        <v>0</v>
      </c>
      <c r="AL235">
        <f>IFERROR(VLOOKUP(通常分様式!AL241,―!$AA$2:$AB$11,2,FALSE),0)</f>
        <v>0</v>
      </c>
      <c r="AM235">
        <f t="shared" si="30"/>
        <v>0</v>
      </c>
      <c r="AN235" s="508">
        <f t="shared" si="31"/>
        <v>0</v>
      </c>
      <c r="AO235" s="508">
        <f t="shared" si="32"/>
        <v>0</v>
      </c>
      <c r="AP235" s="508">
        <f t="shared" si="33"/>
        <v>0</v>
      </c>
      <c r="AQ235" s="508">
        <f t="shared" si="34"/>
        <v>0</v>
      </c>
      <c r="AR235" s="510">
        <f t="shared" si="35"/>
        <v>0</v>
      </c>
      <c r="AS235" s="510">
        <f t="shared" si="36"/>
        <v>0</v>
      </c>
      <c r="AT235" s="508">
        <f t="shared" si="37"/>
        <v>0</v>
      </c>
      <c r="AU235" s="508" t="str">
        <f t="shared" si="38"/>
        <v>交付金の区分_○_×</v>
      </c>
      <c r="AV235" s="508" t="str">
        <f t="shared" si="39"/>
        <v>交付金の区分_×</v>
      </c>
      <c r="AW235" t="str">
        <f>IF(通常分様式!E241="","",IF(PRODUCT(D235:AL235)=0,"error",""))</f>
        <v/>
      </c>
      <c r="AX235">
        <f>IF(通常分様式!H241="妊娠出産子育て支援交付金",1,0)</f>
        <v>0</v>
      </c>
    </row>
    <row r="236" spans="1:50">
      <c r="A236">
        <v>242</v>
      </c>
      <c r="C236">
        <v>212</v>
      </c>
      <c r="D236">
        <f>IFERROR(VLOOKUP(通常分様式!D242,―!$AJ$2:$AK$2,2,FALSE),0)</f>
        <v>0</v>
      </c>
      <c r="E236">
        <f>IFERROR(VLOOKUP(通常分様式!E242,―!$A$2:$B$3,2,FALSE),0)</f>
        <v>0</v>
      </c>
      <c r="F236">
        <f>IFERROR(VLOOKUP(通常分様式!F242,―!$AD$2:$AE$3,2,FALSE),0)</f>
        <v>0</v>
      </c>
      <c r="G236">
        <f>IFERROR(VLOOKUP(通常分様式!G242,―!$AD$5:$AE$6,2,FALSE),0)</f>
        <v>0</v>
      </c>
      <c r="J236">
        <f>IFERROR(VLOOKUP(通常分様式!J242,―!$AF$14:$AG$15,2,FALSE),0)</f>
        <v>0</v>
      </c>
      <c r="K236">
        <f>IFERROR(VLOOKUP(通常分様式!K242,―!$AF$14:$AG$15,2,FALSE),0)</f>
        <v>0</v>
      </c>
      <c r="L236">
        <f>IFERROR(VLOOKUP(通常分様式!L242,―!$C$2:$D$2,2,FALSE),0)</f>
        <v>0</v>
      </c>
      <c r="M236">
        <f>IFERROR(VLOOKUP(通常分様式!M242,―!$E$2:$F$6,2,FALSE),0)</f>
        <v>0</v>
      </c>
      <c r="N236">
        <f>IFERROR(VLOOKUP(通常分様式!N242,―!$G$2:$H$2,2,FALSE),0)</f>
        <v>0</v>
      </c>
      <c r="O236">
        <f>IFERROR(VLOOKUP(通常分様式!O242,―!$AH$2:$AI$12,2,FALSE),0)</f>
        <v>0</v>
      </c>
      <c r="AA236">
        <f>IFERROR(VLOOKUP(通常分様式!AB242,―!$I$2:$J$3,2,FALSE),0)</f>
        <v>0</v>
      </c>
      <c r="AB236">
        <f>IFERROR(VLOOKUP(通常分様式!AC242,―!$K$2:$L$3,2,FALSE),0)</f>
        <v>0</v>
      </c>
      <c r="AC236">
        <f>IFERROR(VLOOKUP(通常分様式!AD242,―!$M$2:$N$3,2,FALSE),0)</f>
        <v>0</v>
      </c>
      <c r="AD236">
        <f>IFERROR(VLOOKUP(通常分様式!AE242,―!$O$2:$P$3,2,FALSE),0)</f>
        <v>0</v>
      </c>
      <c r="AE236">
        <v>1</v>
      </c>
      <c r="AF236">
        <f>IFERROR(VLOOKUP(通常分様式!AF242,―!$X$2:$Y$30,2,FALSE),0)</f>
        <v>0</v>
      </c>
      <c r="AG236">
        <f>IFERROR(VLOOKUP(通常分様式!AG242,―!$X$2:$Y$30,2,FALSE),0)</f>
        <v>0</v>
      </c>
      <c r="AL236">
        <f>IFERROR(VLOOKUP(通常分様式!AL242,―!$AA$2:$AB$11,2,FALSE),0)</f>
        <v>0</v>
      </c>
      <c r="AM236">
        <f t="shared" si="30"/>
        <v>0</v>
      </c>
      <c r="AN236" s="508">
        <f t="shared" si="31"/>
        <v>0</v>
      </c>
      <c r="AO236" s="508">
        <f t="shared" si="32"/>
        <v>0</v>
      </c>
      <c r="AP236" s="508">
        <f t="shared" si="33"/>
        <v>0</v>
      </c>
      <c r="AQ236" s="508">
        <f t="shared" si="34"/>
        <v>0</v>
      </c>
      <c r="AR236" s="510">
        <f t="shared" si="35"/>
        <v>0</v>
      </c>
      <c r="AS236" s="510">
        <f t="shared" si="36"/>
        <v>0</v>
      </c>
      <c r="AT236" s="508">
        <f t="shared" si="37"/>
        <v>0</v>
      </c>
      <c r="AU236" s="508" t="str">
        <f t="shared" si="38"/>
        <v>交付金の区分_○_×</v>
      </c>
      <c r="AV236" s="508" t="str">
        <f t="shared" si="39"/>
        <v>交付金の区分_×</v>
      </c>
      <c r="AW236" t="str">
        <f>IF(通常分様式!E242="","",IF(PRODUCT(D236:AL236)=0,"error",""))</f>
        <v/>
      </c>
      <c r="AX236">
        <f>IF(通常分様式!H242="妊娠出産子育て支援交付金",1,0)</f>
        <v>0</v>
      </c>
    </row>
    <row r="237" spans="1:50">
      <c r="A237">
        <v>243</v>
      </c>
      <c r="C237">
        <v>213</v>
      </c>
      <c r="D237">
        <f>IFERROR(VLOOKUP(通常分様式!D243,―!$AJ$2:$AK$2,2,FALSE),0)</f>
        <v>0</v>
      </c>
      <c r="E237">
        <f>IFERROR(VLOOKUP(通常分様式!E243,―!$A$2:$B$3,2,FALSE),0)</f>
        <v>0</v>
      </c>
      <c r="F237">
        <f>IFERROR(VLOOKUP(通常分様式!F243,―!$AD$2:$AE$3,2,FALSE),0)</f>
        <v>0</v>
      </c>
      <c r="G237">
        <f>IFERROR(VLOOKUP(通常分様式!G243,―!$AD$5:$AE$6,2,FALSE),0)</f>
        <v>0</v>
      </c>
      <c r="J237">
        <f>IFERROR(VLOOKUP(通常分様式!J243,―!$AF$14:$AG$15,2,FALSE),0)</f>
        <v>0</v>
      </c>
      <c r="K237">
        <f>IFERROR(VLOOKUP(通常分様式!K243,―!$AF$14:$AG$15,2,FALSE),0)</f>
        <v>0</v>
      </c>
      <c r="L237">
        <f>IFERROR(VLOOKUP(通常分様式!L243,―!$C$2:$D$2,2,FALSE),0)</f>
        <v>0</v>
      </c>
      <c r="M237">
        <f>IFERROR(VLOOKUP(通常分様式!M243,―!$E$2:$F$6,2,FALSE),0)</f>
        <v>0</v>
      </c>
      <c r="N237">
        <f>IFERROR(VLOOKUP(通常分様式!N243,―!$G$2:$H$2,2,FALSE),0)</f>
        <v>0</v>
      </c>
      <c r="O237">
        <f>IFERROR(VLOOKUP(通常分様式!O243,―!$AH$2:$AI$12,2,FALSE),0)</f>
        <v>0</v>
      </c>
      <c r="AA237">
        <f>IFERROR(VLOOKUP(通常分様式!AB243,―!$I$2:$J$3,2,FALSE),0)</f>
        <v>0</v>
      </c>
      <c r="AB237">
        <f>IFERROR(VLOOKUP(通常分様式!AC243,―!$K$2:$L$3,2,FALSE),0)</f>
        <v>0</v>
      </c>
      <c r="AC237">
        <f>IFERROR(VLOOKUP(通常分様式!AD243,―!$M$2:$N$3,2,FALSE),0)</f>
        <v>0</v>
      </c>
      <c r="AD237">
        <f>IFERROR(VLOOKUP(通常分様式!AE243,―!$O$2:$P$3,2,FALSE),0)</f>
        <v>0</v>
      </c>
      <c r="AE237">
        <v>1</v>
      </c>
      <c r="AF237">
        <f>IFERROR(VLOOKUP(通常分様式!AF243,―!$X$2:$Y$30,2,FALSE),0)</f>
        <v>0</v>
      </c>
      <c r="AG237">
        <f>IFERROR(VLOOKUP(通常分様式!AG243,―!$X$2:$Y$30,2,FALSE),0)</f>
        <v>0</v>
      </c>
      <c r="AL237">
        <f>IFERROR(VLOOKUP(通常分様式!AL243,―!$AA$2:$AB$11,2,FALSE),0)</f>
        <v>0</v>
      </c>
      <c r="AM237">
        <f t="shared" si="30"/>
        <v>0</v>
      </c>
      <c r="AN237" s="508">
        <f t="shared" si="31"/>
        <v>0</v>
      </c>
      <c r="AO237" s="508">
        <f t="shared" si="32"/>
        <v>0</v>
      </c>
      <c r="AP237" s="508">
        <f t="shared" si="33"/>
        <v>0</v>
      </c>
      <c r="AQ237" s="508">
        <f t="shared" si="34"/>
        <v>0</v>
      </c>
      <c r="AR237" s="510">
        <f t="shared" si="35"/>
        <v>0</v>
      </c>
      <c r="AS237" s="510">
        <f t="shared" si="36"/>
        <v>0</v>
      </c>
      <c r="AT237" s="508">
        <f t="shared" si="37"/>
        <v>0</v>
      </c>
      <c r="AU237" s="508" t="str">
        <f t="shared" si="38"/>
        <v>交付金の区分_○_×</v>
      </c>
      <c r="AV237" s="508" t="str">
        <f t="shared" si="39"/>
        <v>交付金の区分_×</v>
      </c>
      <c r="AW237" t="str">
        <f>IF(通常分様式!E243="","",IF(PRODUCT(D237:AL237)=0,"error",""))</f>
        <v/>
      </c>
      <c r="AX237">
        <f>IF(通常分様式!H243="妊娠出産子育て支援交付金",1,0)</f>
        <v>0</v>
      </c>
    </row>
    <row r="238" spans="1:50">
      <c r="A238">
        <v>244</v>
      </c>
      <c r="C238">
        <v>214</v>
      </c>
      <c r="D238">
        <f>IFERROR(VLOOKUP(通常分様式!D244,―!$AJ$2:$AK$2,2,FALSE),0)</f>
        <v>0</v>
      </c>
      <c r="E238">
        <f>IFERROR(VLOOKUP(通常分様式!E244,―!$A$2:$B$3,2,FALSE),0)</f>
        <v>0</v>
      </c>
      <c r="F238">
        <f>IFERROR(VLOOKUP(通常分様式!F244,―!$AD$2:$AE$3,2,FALSE),0)</f>
        <v>0</v>
      </c>
      <c r="G238">
        <f>IFERROR(VLOOKUP(通常分様式!G244,―!$AD$5:$AE$6,2,FALSE),0)</f>
        <v>0</v>
      </c>
      <c r="J238">
        <f>IFERROR(VLOOKUP(通常分様式!J244,―!$AF$14:$AG$15,2,FALSE),0)</f>
        <v>0</v>
      </c>
      <c r="K238">
        <f>IFERROR(VLOOKUP(通常分様式!K244,―!$AF$14:$AG$15,2,FALSE),0)</f>
        <v>0</v>
      </c>
      <c r="L238">
        <f>IFERROR(VLOOKUP(通常分様式!L244,―!$C$2:$D$2,2,FALSE),0)</f>
        <v>0</v>
      </c>
      <c r="M238">
        <f>IFERROR(VLOOKUP(通常分様式!M244,―!$E$2:$F$6,2,FALSE),0)</f>
        <v>0</v>
      </c>
      <c r="N238">
        <f>IFERROR(VLOOKUP(通常分様式!N244,―!$G$2:$H$2,2,FALSE),0)</f>
        <v>0</v>
      </c>
      <c r="O238">
        <f>IFERROR(VLOOKUP(通常分様式!O244,―!$AH$2:$AI$12,2,FALSE),0)</f>
        <v>0</v>
      </c>
      <c r="AA238">
        <f>IFERROR(VLOOKUP(通常分様式!AB244,―!$I$2:$J$3,2,FALSE),0)</f>
        <v>0</v>
      </c>
      <c r="AB238">
        <f>IFERROR(VLOOKUP(通常分様式!AC244,―!$K$2:$L$3,2,FALSE),0)</f>
        <v>0</v>
      </c>
      <c r="AC238">
        <f>IFERROR(VLOOKUP(通常分様式!AD244,―!$M$2:$N$3,2,FALSE),0)</f>
        <v>0</v>
      </c>
      <c r="AD238">
        <f>IFERROR(VLOOKUP(通常分様式!AE244,―!$O$2:$P$3,2,FALSE),0)</f>
        <v>0</v>
      </c>
      <c r="AE238">
        <v>1</v>
      </c>
      <c r="AF238">
        <f>IFERROR(VLOOKUP(通常分様式!AF244,―!$X$2:$Y$30,2,FALSE),0)</f>
        <v>0</v>
      </c>
      <c r="AG238">
        <f>IFERROR(VLOOKUP(通常分様式!AG244,―!$X$2:$Y$30,2,FALSE),0)</f>
        <v>0</v>
      </c>
      <c r="AL238">
        <f>IFERROR(VLOOKUP(通常分様式!AL244,―!$AA$2:$AB$11,2,FALSE),0)</f>
        <v>0</v>
      </c>
      <c r="AM238">
        <f t="shared" si="30"/>
        <v>0</v>
      </c>
      <c r="AN238" s="508">
        <f t="shared" si="31"/>
        <v>0</v>
      </c>
      <c r="AO238" s="508">
        <f t="shared" si="32"/>
        <v>0</v>
      </c>
      <c r="AP238" s="508">
        <f t="shared" si="33"/>
        <v>0</v>
      </c>
      <c r="AQ238" s="508">
        <f t="shared" si="34"/>
        <v>0</v>
      </c>
      <c r="AR238" s="510">
        <f t="shared" si="35"/>
        <v>0</v>
      </c>
      <c r="AS238" s="510">
        <f t="shared" si="36"/>
        <v>0</v>
      </c>
      <c r="AT238" s="508">
        <f t="shared" si="37"/>
        <v>0</v>
      </c>
      <c r="AU238" s="508" t="str">
        <f t="shared" si="38"/>
        <v>交付金の区分_○_×</v>
      </c>
      <c r="AV238" s="508" t="str">
        <f t="shared" si="39"/>
        <v>交付金の区分_×</v>
      </c>
      <c r="AW238" t="str">
        <f>IF(通常分様式!E244="","",IF(PRODUCT(D238:AL238)=0,"error",""))</f>
        <v/>
      </c>
      <c r="AX238">
        <f>IF(通常分様式!H244="妊娠出産子育て支援交付金",1,0)</f>
        <v>0</v>
      </c>
    </row>
    <row r="239" spans="1:50">
      <c r="A239">
        <v>245</v>
      </c>
      <c r="C239">
        <v>215</v>
      </c>
      <c r="D239">
        <f>IFERROR(VLOOKUP(通常分様式!D245,―!$AJ$2:$AK$2,2,FALSE),0)</f>
        <v>0</v>
      </c>
      <c r="E239">
        <f>IFERROR(VLOOKUP(通常分様式!E245,―!$A$2:$B$3,2,FALSE),0)</f>
        <v>0</v>
      </c>
      <c r="F239">
        <f>IFERROR(VLOOKUP(通常分様式!F245,―!$AD$2:$AE$3,2,FALSE),0)</f>
        <v>0</v>
      </c>
      <c r="G239">
        <f>IFERROR(VLOOKUP(通常分様式!G245,―!$AD$5:$AE$6,2,FALSE),0)</f>
        <v>0</v>
      </c>
      <c r="J239">
        <f>IFERROR(VLOOKUP(通常分様式!J245,―!$AF$14:$AG$15,2,FALSE),0)</f>
        <v>0</v>
      </c>
      <c r="K239">
        <f>IFERROR(VLOOKUP(通常分様式!K245,―!$AF$14:$AG$15,2,FALSE),0)</f>
        <v>0</v>
      </c>
      <c r="L239">
        <f>IFERROR(VLOOKUP(通常分様式!L245,―!$C$2:$D$2,2,FALSE),0)</f>
        <v>0</v>
      </c>
      <c r="M239">
        <f>IFERROR(VLOOKUP(通常分様式!M245,―!$E$2:$F$6,2,FALSE),0)</f>
        <v>0</v>
      </c>
      <c r="N239">
        <f>IFERROR(VLOOKUP(通常分様式!N245,―!$G$2:$H$2,2,FALSE),0)</f>
        <v>0</v>
      </c>
      <c r="O239">
        <f>IFERROR(VLOOKUP(通常分様式!O245,―!$AH$2:$AI$12,2,FALSE),0)</f>
        <v>0</v>
      </c>
      <c r="AA239">
        <f>IFERROR(VLOOKUP(通常分様式!AB245,―!$I$2:$J$3,2,FALSE),0)</f>
        <v>0</v>
      </c>
      <c r="AB239">
        <f>IFERROR(VLOOKUP(通常分様式!AC245,―!$K$2:$L$3,2,FALSE),0)</f>
        <v>0</v>
      </c>
      <c r="AC239">
        <f>IFERROR(VLOOKUP(通常分様式!AD245,―!$M$2:$N$3,2,FALSE),0)</f>
        <v>0</v>
      </c>
      <c r="AD239">
        <f>IFERROR(VLOOKUP(通常分様式!AE245,―!$O$2:$P$3,2,FALSE),0)</f>
        <v>0</v>
      </c>
      <c r="AE239">
        <v>1</v>
      </c>
      <c r="AF239">
        <f>IFERROR(VLOOKUP(通常分様式!AF245,―!$X$2:$Y$30,2,FALSE),0)</f>
        <v>0</v>
      </c>
      <c r="AG239">
        <f>IFERROR(VLOOKUP(通常分様式!AG245,―!$X$2:$Y$30,2,FALSE),0)</f>
        <v>0</v>
      </c>
      <c r="AL239">
        <f>IFERROR(VLOOKUP(通常分様式!AL245,―!$AA$2:$AB$11,2,FALSE),0)</f>
        <v>0</v>
      </c>
      <c r="AM239">
        <f t="shared" si="30"/>
        <v>0</v>
      </c>
      <c r="AN239" s="508">
        <f t="shared" si="31"/>
        <v>0</v>
      </c>
      <c r="AO239" s="508">
        <f t="shared" si="32"/>
        <v>0</v>
      </c>
      <c r="AP239" s="508">
        <f t="shared" si="33"/>
        <v>0</v>
      </c>
      <c r="AQ239" s="508">
        <f t="shared" si="34"/>
        <v>0</v>
      </c>
      <c r="AR239" s="510">
        <f t="shared" si="35"/>
        <v>0</v>
      </c>
      <c r="AS239" s="510">
        <f t="shared" si="36"/>
        <v>0</v>
      </c>
      <c r="AT239" s="508">
        <f t="shared" si="37"/>
        <v>0</v>
      </c>
      <c r="AU239" s="508" t="str">
        <f t="shared" si="38"/>
        <v>交付金の区分_○_×</v>
      </c>
      <c r="AV239" s="508" t="str">
        <f t="shared" si="39"/>
        <v>交付金の区分_×</v>
      </c>
      <c r="AW239" t="str">
        <f>IF(通常分様式!E245="","",IF(PRODUCT(D239:AL239)=0,"error",""))</f>
        <v/>
      </c>
      <c r="AX239">
        <f>IF(通常分様式!H245="妊娠出産子育て支援交付金",1,0)</f>
        <v>0</v>
      </c>
    </row>
    <row r="240" spans="1:50">
      <c r="A240">
        <v>246</v>
      </c>
      <c r="C240">
        <v>216</v>
      </c>
      <c r="D240">
        <f>IFERROR(VLOOKUP(通常分様式!D246,―!$AJ$2:$AK$2,2,FALSE),0)</f>
        <v>0</v>
      </c>
      <c r="E240">
        <f>IFERROR(VLOOKUP(通常分様式!E246,―!$A$2:$B$3,2,FALSE),0)</f>
        <v>0</v>
      </c>
      <c r="F240">
        <f>IFERROR(VLOOKUP(通常分様式!F246,―!$AD$2:$AE$3,2,FALSE),0)</f>
        <v>0</v>
      </c>
      <c r="G240">
        <f>IFERROR(VLOOKUP(通常分様式!G246,―!$AD$5:$AE$6,2,FALSE),0)</f>
        <v>0</v>
      </c>
      <c r="J240">
        <f>IFERROR(VLOOKUP(通常分様式!J246,―!$AF$14:$AG$15,2,FALSE),0)</f>
        <v>0</v>
      </c>
      <c r="K240">
        <f>IFERROR(VLOOKUP(通常分様式!K246,―!$AF$14:$AG$15,2,FALSE),0)</f>
        <v>0</v>
      </c>
      <c r="L240">
        <f>IFERROR(VLOOKUP(通常分様式!L246,―!$C$2:$D$2,2,FALSE),0)</f>
        <v>0</v>
      </c>
      <c r="M240">
        <f>IFERROR(VLOOKUP(通常分様式!M246,―!$E$2:$F$6,2,FALSE),0)</f>
        <v>0</v>
      </c>
      <c r="N240">
        <f>IFERROR(VLOOKUP(通常分様式!N246,―!$G$2:$H$2,2,FALSE),0)</f>
        <v>0</v>
      </c>
      <c r="O240">
        <f>IFERROR(VLOOKUP(通常分様式!O246,―!$AH$2:$AI$12,2,FALSE),0)</f>
        <v>0</v>
      </c>
      <c r="AA240">
        <f>IFERROR(VLOOKUP(通常分様式!AB246,―!$I$2:$J$3,2,FALSE),0)</f>
        <v>0</v>
      </c>
      <c r="AB240">
        <f>IFERROR(VLOOKUP(通常分様式!AC246,―!$K$2:$L$3,2,FALSE),0)</f>
        <v>0</v>
      </c>
      <c r="AC240">
        <f>IFERROR(VLOOKUP(通常分様式!AD246,―!$M$2:$N$3,2,FALSE),0)</f>
        <v>0</v>
      </c>
      <c r="AD240">
        <f>IFERROR(VLOOKUP(通常分様式!AE246,―!$O$2:$P$3,2,FALSE),0)</f>
        <v>0</v>
      </c>
      <c r="AE240">
        <v>1</v>
      </c>
      <c r="AF240">
        <f>IFERROR(VLOOKUP(通常分様式!AF246,―!$X$2:$Y$30,2,FALSE),0)</f>
        <v>0</v>
      </c>
      <c r="AG240">
        <f>IFERROR(VLOOKUP(通常分様式!AG246,―!$X$2:$Y$30,2,FALSE),0)</f>
        <v>0</v>
      </c>
      <c r="AL240">
        <f>IFERROR(VLOOKUP(通常分様式!AL246,―!$AA$2:$AB$11,2,FALSE),0)</f>
        <v>0</v>
      </c>
      <c r="AM240">
        <f t="shared" si="30"/>
        <v>0</v>
      </c>
      <c r="AN240" s="508">
        <f t="shared" si="31"/>
        <v>0</v>
      </c>
      <c r="AO240" s="508">
        <f t="shared" si="32"/>
        <v>0</v>
      </c>
      <c r="AP240" s="508">
        <f t="shared" si="33"/>
        <v>0</v>
      </c>
      <c r="AQ240" s="508">
        <f t="shared" si="34"/>
        <v>0</v>
      </c>
      <c r="AR240" s="510">
        <f t="shared" si="35"/>
        <v>0</v>
      </c>
      <c r="AS240" s="510">
        <f t="shared" si="36"/>
        <v>0</v>
      </c>
      <c r="AT240" s="508">
        <f t="shared" si="37"/>
        <v>0</v>
      </c>
      <c r="AU240" s="508" t="str">
        <f t="shared" si="38"/>
        <v>交付金の区分_○_×</v>
      </c>
      <c r="AV240" s="508" t="str">
        <f t="shared" si="39"/>
        <v>交付金の区分_×</v>
      </c>
      <c r="AW240" t="str">
        <f>IF(通常分様式!E246="","",IF(PRODUCT(D240:AL240)=0,"error",""))</f>
        <v/>
      </c>
      <c r="AX240">
        <f>IF(通常分様式!H246="妊娠出産子育て支援交付金",1,0)</f>
        <v>0</v>
      </c>
    </row>
    <row r="241" spans="1:50">
      <c r="A241">
        <v>247</v>
      </c>
      <c r="C241">
        <v>217</v>
      </c>
      <c r="D241">
        <f>IFERROR(VLOOKUP(通常分様式!D247,―!$AJ$2:$AK$2,2,FALSE),0)</f>
        <v>0</v>
      </c>
      <c r="E241">
        <f>IFERROR(VLOOKUP(通常分様式!E247,―!$A$2:$B$3,2,FALSE),0)</f>
        <v>0</v>
      </c>
      <c r="F241">
        <f>IFERROR(VLOOKUP(通常分様式!F247,―!$AD$2:$AE$3,2,FALSE),0)</f>
        <v>0</v>
      </c>
      <c r="G241">
        <f>IFERROR(VLOOKUP(通常分様式!G247,―!$AD$5:$AE$6,2,FALSE),0)</f>
        <v>0</v>
      </c>
      <c r="J241">
        <f>IFERROR(VLOOKUP(通常分様式!J247,―!$AF$14:$AG$15,2,FALSE),0)</f>
        <v>0</v>
      </c>
      <c r="K241">
        <f>IFERROR(VLOOKUP(通常分様式!K247,―!$AF$14:$AG$15,2,FALSE),0)</f>
        <v>0</v>
      </c>
      <c r="L241">
        <f>IFERROR(VLOOKUP(通常分様式!L247,―!$C$2:$D$2,2,FALSE),0)</f>
        <v>0</v>
      </c>
      <c r="M241">
        <f>IFERROR(VLOOKUP(通常分様式!M247,―!$E$2:$F$6,2,FALSE),0)</f>
        <v>0</v>
      </c>
      <c r="N241">
        <f>IFERROR(VLOOKUP(通常分様式!N247,―!$G$2:$H$2,2,FALSE),0)</f>
        <v>0</v>
      </c>
      <c r="O241">
        <f>IFERROR(VLOOKUP(通常分様式!O247,―!$AH$2:$AI$12,2,FALSE),0)</f>
        <v>0</v>
      </c>
      <c r="AA241">
        <f>IFERROR(VLOOKUP(通常分様式!AB247,―!$I$2:$J$3,2,FALSE),0)</f>
        <v>0</v>
      </c>
      <c r="AB241">
        <f>IFERROR(VLOOKUP(通常分様式!AC247,―!$K$2:$L$3,2,FALSE),0)</f>
        <v>0</v>
      </c>
      <c r="AC241">
        <f>IFERROR(VLOOKUP(通常分様式!AD247,―!$M$2:$N$3,2,FALSE),0)</f>
        <v>0</v>
      </c>
      <c r="AD241">
        <f>IFERROR(VLOOKUP(通常分様式!AE247,―!$O$2:$P$3,2,FALSE),0)</f>
        <v>0</v>
      </c>
      <c r="AE241">
        <v>1</v>
      </c>
      <c r="AF241">
        <f>IFERROR(VLOOKUP(通常分様式!AF247,―!$X$2:$Y$30,2,FALSE),0)</f>
        <v>0</v>
      </c>
      <c r="AG241">
        <f>IFERROR(VLOOKUP(通常分様式!AG247,―!$X$2:$Y$30,2,FALSE),0)</f>
        <v>0</v>
      </c>
      <c r="AL241">
        <f>IFERROR(VLOOKUP(通常分様式!AL247,―!$AA$2:$AB$11,2,FALSE),0)</f>
        <v>0</v>
      </c>
      <c r="AM241">
        <f t="shared" si="30"/>
        <v>0</v>
      </c>
      <c r="AN241" s="508">
        <f t="shared" si="31"/>
        <v>0</v>
      </c>
      <c r="AO241" s="508">
        <f t="shared" si="32"/>
        <v>0</v>
      </c>
      <c r="AP241" s="508">
        <f t="shared" si="33"/>
        <v>0</v>
      </c>
      <c r="AQ241" s="508">
        <f t="shared" si="34"/>
        <v>0</v>
      </c>
      <c r="AR241" s="510">
        <f t="shared" si="35"/>
        <v>0</v>
      </c>
      <c r="AS241" s="510">
        <f t="shared" si="36"/>
        <v>0</v>
      </c>
      <c r="AT241" s="508">
        <f t="shared" si="37"/>
        <v>0</v>
      </c>
      <c r="AU241" s="508" t="str">
        <f t="shared" si="38"/>
        <v>交付金の区分_○_×</v>
      </c>
      <c r="AV241" s="508" t="str">
        <f t="shared" si="39"/>
        <v>交付金の区分_×</v>
      </c>
      <c r="AW241" t="str">
        <f>IF(通常分様式!E247="","",IF(PRODUCT(D241:AL241)=0,"error",""))</f>
        <v/>
      </c>
      <c r="AX241">
        <f>IF(通常分様式!H247="妊娠出産子育て支援交付金",1,0)</f>
        <v>0</v>
      </c>
    </row>
    <row r="242" spans="1:50">
      <c r="A242">
        <v>248</v>
      </c>
      <c r="C242">
        <v>218</v>
      </c>
      <c r="D242">
        <f>IFERROR(VLOOKUP(通常分様式!D248,―!$AJ$2:$AK$2,2,FALSE),0)</f>
        <v>0</v>
      </c>
      <c r="E242">
        <f>IFERROR(VLOOKUP(通常分様式!E248,―!$A$2:$B$3,2,FALSE),0)</f>
        <v>0</v>
      </c>
      <c r="F242">
        <f>IFERROR(VLOOKUP(通常分様式!F248,―!$AD$2:$AE$3,2,FALSE),0)</f>
        <v>0</v>
      </c>
      <c r="G242">
        <f>IFERROR(VLOOKUP(通常分様式!G248,―!$AD$5:$AE$6,2,FALSE),0)</f>
        <v>0</v>
      </c>
      <c r="J242">
        <f>IFERROR(VLOOKUP(通常分様式!J248,―!$AF$14:$AG$15,2,FALSE),0)</f>
        <v>0</v>
      </c>
      <c r="K242">
        <f>IFERROR(VLOOKUP(通常分様式!K248,―!$AF$14:$AG$15,2,FALSE),0)</f>
        <v>0</v>
      </c>
      <c r="L242">
        <f>IFERROR(VLOOKUP(通常分様式!L248,―!$C$2:$D$2,2,FALSE),0)</f>
        <v>0</v>
      </c>
      <c r="M242">
        <f>IFERROR(VLOOKUP(通常分様式!M248,―!$E$2:$F$6,2,FALSE),0)</f>
        <v>0</v>
      </c>
      <c r="N242">
        <f>IFERROR(VLOOKUP(通常分様式!N248,―!$G$2:$H$2,2,FALSE),0)</f>
        <v>0</v>
      </c>
      <c r="O242">
        <f>IFERROR(VLOOKUP(通常分様式!O248,―!$AH$2:$AI$12,2,FALSE),0)</f>
        <v>0</v>
      </c>
      <c r="AA242">
        <f>IFERROR(VLOOKUP(通常分様式!AB248,―!$I$2:$J$3,2,FALSE),0)</f>
        <v>0</v>
      </c>
      <c r="AB242">
        <f>IFERROR(VLOOKUP(通常分様式!AC248,―!$K$2:$L$3,2,FALSE),0)</f>
        <v>0</v>
      </c>
      <c r="AC242">
        <f>IFERROR(VLOOKUP(通常分様式!AD248,―!$M$2:$N$3,2,FALSE),0)</f>
        <v>0</v>
      </c>
      <c r="AD242">
        <f>IFERROR(VLOOKUP(通常分様式!AE248,―!$O$2:$P$3,2,FALSE),0)</f>
        <v>0</v>
      </c>
      <c r="AE242">
        <v>1</v>
      </c>
      <c r="AF242">
        <f>IFERROR(VLOOKUP(通常分様式!AF248,―!$X$2:$Y$30,2,FALSE),0)</f>
        <v>0</v>
      </c>
      <c r="AG242">
        <f>IFERROR(VLOOKUP(通常分様式!AG248,―!$X$2:$Y$30,2,FALSE),0)</f>
        <v>0</v>
      </c>
      <c r="AL242">
        <f>IFERROR(VLOOKUP(通常分様式!AL248,―!$AA$2:$AB$11,2,FALSE),0)</f>
        <v>0</v>
      </c>
      <c r="AM242">
        <f t="shared" si="30"/>
        <v>0</v>
      </c>
      <c r="AN242" s="508">
        <f t="shared" si="31"/>
        <v>0</v>
      </c>
      <c r="AO242" s="508">
        <f t="shared" si="32"/>
        <v>0</v>
      </c>
      <c r="AP242" s="508">
        <f t="shared" si="33"/>
        <v>0</v>
      </c>
      <c r="AQ242" s="508">
        <f t="shared" si="34"/>
        <v>0</v>
      </c>
      <c r="AR242" s="510">
        <f t="shared" si="35"/>
        <v>0</v>
      </c>
      <c r="AS242" s="510">
        <f t="shared" si="36"/>
        <v>0</v>
      </c>
      <c r="AT242" s="508">
        <f t="shared" si="37"/>
        <v>0</v>
      </c>
      <c r="AU242" s="508" t="str">
        <f t="shared" si="38"/>
        <v>交付金の区分_○_×</v>
      </c>
      <c r="AV242" s="508" t="str">
        <f t="shared" si="39"/>
        <v>交付金の区分_×</v>
      </c>
      <c r="AW242" t="str">
        <f>IF(通常分様式!E248="","",IF(PRODUCT(D242:AL242)=0,"error",""))</f>
        <v/>
      </c>
      <c r="AX242">
        <f>IF(通常分様式!H248="妊娠出産子育て支援交付金",1,0)</f>
        <v>0</v>
      </c>
    </row>
    <row r="243" spans="1:50">
      <c r="A243">
        <v>249</v>
      </c>
      <c r="C243">
        <v>219</v>
      </c>
      <c r="D243">
        <f>IFERROR(VLOOKUP(通常分様式!D249,―!$AJ$2:$AK$2,2,FALSE),0)</f>
        <v>0</v>
      </c>
      <c r="E243">
        <f>IFERROR(VLOOKUP(通常分様式!E249,―!$A$2:$B$3,2,FALSE),0)</f>
        <v>0</v>
      </c>
      <c r="F243">
        <f>IFERROR(VLOOKUP(通常分様式!F249,―!$AD$2:$AE$3,2,FALSE),0)</f>
        <v>0</v>
      </c>
      <c r="G243">
        <f>IFERROR(VLOOKUP(通常分様式!G249,―!$AD$5:$AE$6,2,FALSE),0)</f>
        <v>0</v>
      </c>
      <c r="J243">
        <f>IFERROR(VLOOKUP(通常分様式!J249,―!$AF$14:$AG$15,2,FALSE),0)</f>
        <v>0</v>
      </c>
      <c r="K243">
        <f>IFERROR(VLOOKUP(通常分様式!K249,―!$AF$14:$AG$15,2,FALSE),0)</f>
        <v>0</v>
      </c>
      <c r="L243">
        <f>IFERROR(VLOOKUP(通常分様式!L249,―!$C$2:$D$2,2,FALSE),0)</f>
        <v>0</v>
      </c>
      <c r="M243">
        <f>IFERROR(VLOOKUP(通常分様式!M249,―!$E$2:$F$6,2,FALSE),0)</f>
        <v>0</v>
      </c>
      <c r="N243">
        <f>IFERROR(VLOOKUP(通常分様式!N249,―!$G$2:$H$2,2,FALSE),0)</f>
        <v>0</v>
      </c>
      <c r="O243">
        <f>IFERROR(VLOOKUP(通常分様式!O249,―!$AH$2:$AI$12,2,FALSE),0)</f>
        <v>0</v>
      </c>
      <c r="AA243">
        <f>IFERROR(VLOOKUP(通常分様式!AB249,―!$I$2:$J$3,2,FALSE),0)</f>
        <v>0</v>
      </c>
      <c r="AB243">
        <f>IFERROR(VLOOKUP(通常分様式!AC249,―!$K$2:$L$3,2,FALSE),0)</f>
        <v>0</v>
      </c>
      <c r="AC243">
        <f>IFERROR(VLOOKUP(通常分様式!AD249,―!$M$2:$N$3,2,FALSE),0)</f>
        <v>0</v>
      </c>
      <c r="AD243">
        <f>IFERROR(VLOOKUP(通常分様式!AE249,―!$O$2:$P$3,2,FALSE),0)</f>
        <v>0</v>
      </c>
      <c r="AE243">
        <v>1</v>
      </c>
      <c r="AF243">
        <f>IFERROR(VLOOKUP(通常分様式!AF249,―!$X$2:$Y$30,2,FALSE),0)</f>
        <v>0</v>
      </c>
      <c r="AG243">
        <f>IFERROR(VLOOKUP(通常分様式!AG249,―!$X$2:$Y$30,2,FALSE),0)</f>
        <v>0</v>
      </c>
      <c r="AL243">
        <f>IFERROR(VLOOKUP(通常分様式!AL249,―!$AA$2:$AB$11,2,FALSE),0)</f>
        <v>0</v>
      </c>
      <c r="AM243">
        <f t="shared" si="30"/>
        <v>0</v>
      </c>
      <c r="AN243" s="508">
        <f t="shared" si="31"/>
        <v>0</v>
      </c>
      <c r="AO243" s="508">
        <f t="shared" si="32"/>
        <v>0</v>
      </c>
      <c r="AP243" s="508">
        <f t="shared" si="33"/>
        <v>0</v>
      </c>
      <c r="AQ243" s="508">
        <f t="shared" si="34"/>
        <v>0</v>
      </c>
      <c r="AR243" s="510">
        <f t="shared" si="35"/>
        <v>0</v>
      </c>
      <c r="AS243" s="510">
        <f t="shared" si="36"/>
        <v>0</v>
      </c>
      <c r="AT243" s="508">
        <f t="shared" si="37"/>
        <v>0</v>
      </c>
      <c r="AU243" s="508" t="str">
        <f t="shared" si="38"/>
        <v>交付金の区分_○_×</v>
      </c>
      <c r="AV243" s="508" t="str">
        <f t="shared" si="39"/>
        <v>交付金の区分_×</v>
      </c>
      <c r="AW243" t="str">
        <f>IF(通常分様式!E249="","",IF(PRODUCT(D243:AL243)=0,"error",""))</f>
        <v/>
      </c>
      <c r="AX243">
        <f>IF(通常分様式!H249="妊娠出産子育て支援交付金",1,0)</f>
        <v>0</v>
      </c>
    </row>
    <row r="244" spans="1:50">
      <c r="A244">
        <v>250</v>
      </c>
      <c r="C244">
        <v>220</v>
      </c>
      <c r="D244">
        <f>IFERROR(VLOOKUP(通常分様式!D250,―!$AJ$2:$AK$2,2,FALSE),0)</f>
        <v>0</v>
      </c>
      <c r="E244">
        <f>IFERROR(VLOOKUP(通常分様式!E250,―!$A$2:$B$3,2,FALSE),0)</f>
        <v>0</v>
      </c>
      <c r="F244">
        <f>IFERROR(VLOOKUP(通常分様式!F250,―!$AD$2:$AE$3,2,FALSE),0)</f>
        <v>0</v>
      </c>
      <c r="G244">
        <f>IFERROR(VLOOKUP(通常分様式!G250,―!$AD$5:$AE$6,2,FALSE),0)</f>
        <v>0</v>
      </c>
      <c r="J244">
        <f>IFERROR(VLOOKUP(通常分様式!J250,―!$AF$14:$AG$15,2,FALSE),0)</f>
        <v>0</v>
      </c>
      <c r="K244">
        <f>IFERROR(VLOOKUP(通常分様式!K250,―!$AF$14:$AG$15,2,FALSE),0)</f>
        <v>0</v>
      </c>
      <c r="L244">
        <f>IFERROR(VLOOKUP(通常分様式!L250,―!$C$2:$D$2,2,FALSE),0)</f>
        <v>0</v>
      </c>
      <c r="M244">
        <f>IFERROR(VLOOKUP(通常分様式!M250,―!$E$2:$F$6,2,FALSE),0)</f>
        <v>0</v>
      </c>
      <c r="N244">
        <f>IFERROR(VLOOKUP(通常分様式!N250,―!$G$2:$H$2,2,FALSE),0)</f>
        <v>0</v>
      </c>
      <c r="O244">
        <f>IFERROR(VLOOKUP(通常分様式!O250,―!$AH$2:$AI$12,2,FALSE),0)</f>
        <v>0</v>
      </c>
      <c r="AA244">
        <f>IFERROR(VLOOKUP(通常分様式!AB250,―!$I$2:$J$3,2,FALSE),0)</f>
        <v>0</v>
      </c>
      <c r="AB244">
        <f>IFERROR(VLOOKUP(通常分様式!AC250,―!$K$2:$L$3,2,FALSE),0)</f>
        <v>0</v>
      </c>
      <c r="AC244">
        <f>IFERROR(VLOOKUP(通常分様式!AD250,―!$M$2:$N$3,2,FALSE),0)</f>
        <v>0</v>
      </c>
      <c r="AD244">
        <f>IFERROR(VLOOKUP(通常分様式!AE250,―!$O$2:$P$3,2,FALSE),0)</f>
        <v>0</v>
      </c>
      <c r="AE244">
        <v>1</v>
      </c>
      <c r="AF244">
        <f>IFERROR(VLOOKUP(通常分様式!AF250,―!$X$2:$Y$30,2,FALSE),0)</f>
        <v>0</v>
      </c>
      <c r="AG244">
        <f>IFERROR(VLOOKUP(通常分様式!AG250,―!$X$2:$Y$30,2,FALSE),0)</f>
        <v>0</v>
      </c>
      <c r="AL244">
        <f>IFERROR(VLOOKUP(通常分様式!AL250,―!$AA$2:$AB$11,2,FALSE),0)</f>
        <v>0</v>
      </c>
      <c r="AM244">
        <f t="shared" si="30"/>
        <v>0</v>
      </c>
      <c r="AN244" s="508">
        <f t="shared" si="31"/>
        <v>0</v>
      </c>
      <c r="AO244" s="508">
        <f t="shared" si="32"/>
        <v>0</v>
      </c>
      <c r="AP244" s="508">
        <f t="shared" si="33"/>
        <v>0</v>
      </c>
      <c r="AQ244" s="508">
        <f t="shared" si="34"/>
        <v>0</v>
      </c>
      <c r="AR244" s="510">
        <f t="shared" si="35"/>
        <v>0</v>
      </c>
      <c r="AS244" s="510">
        <f t="shared" si="36"/>
        <v>0</v>
      </c>
      <c r="AT244" s="508">
        <f t="shared" si="37"/>
        <v>0</v>
      </c>
      <c r="AU244" s="508" t="str">
        <f t="shared" si="38"/>
        <v>交付金の区分_○_×</v>
      </c>
      <c r="AV244" s="508" t="str">
        <f t="shared" si="39"/>
        <v>交付金の区分_×</v>
      </c>
      <c r="AW244" t="str">
        <f>IF(通常分様式!E250="","",IF(PRODUCT(D244:AL244)=0,"error",""))</f>
        <v/>
      </c>
      <c r="AX244">
        <f>IF(通常分様式!H250="妊娠出産子育て支援交付金",1,0)</f>
        <v>0</v>
      </c>
    </row>
    <row r="245" spans="1:50">
      <c r="A245">
        <v>251</v>
      </c>
      <c r="C245">
        <v>221</v>
      </c>
      <c r="D245">
        <f>IFERROR(VLOOKUP(通常分様式!D251,―!$AJ$2:$AK$2,2,FALSE),0)</f>
        <v>0</v>
      </c>
      <c r="E245">
        <f>IFERROR(VLOOKUP(通常分様式!E251,―!$A$2:$B$3,2,FALSE),0)</f>
        <v>0</v>
      </c>
      <c r="F245">
        <f>IFERROR(VLOOKUP(通常分様式!F251,―!$AD$2:$AE$3,2,FALSE),0)</f>
        <v>0</v>
      </c>
      <c r="G245">
        <f>IFERROR(VLOOKUP(通常分様式!G251,―!$AD$5:$AE$6,2,FALSE),0)</f>
        <v>0</v>
      </c>
      <c r="J245">
        <f>IFERROR(VLOOKUP(通常分様式!J251,―!$AF$14:$AG$15,2,FALSE),0)</f>
        <v>0</v>
      </c>
      <c r="K245">
        <f>IFERROR(VLOOKUP(通常分様式!K251,―!$AF$14:$AG$15,2,FALSE),0)</f>
        <v>0</v>
      </c>
      <c r="L245">
        <f>IFERROR(VLOOKUP(通常分様式!L251,―!$C$2:$D$2,2,FALSE),0)</f>
        <v>0</v>
      </c>
      <c r="M245">
        <f>IFERROR(VLOOKUP(通常分様式!M251,―!$E$2:$F$6,2,FALSE),0)</f>
        <v>0</v>
      </c>
      <c r="N245">
        <f>IFERROR(VLOOKUP(通常分様式!N251,―!$G$2:$H$2,2,FALSE),0)</f>
        <v>0</v>
      </c>
      <c r="O245">
        <f>IFERROR(VLOOKUP(通常分様式!O251,―!$AH$2:$AI$12,2,FALSE),0)</f>
        <v>0</v>
      </c>
      <c r="AA245">
        <f>IFERROR(VLOOKUP(通常分様式!AB251,―!$I$2:$J$3,2,FALSE),0)</f>
        <v>0</v>
      </c>
      <c r="AB245">
        <f>IFERROR(VLOOKUP(通常分様式!AC251,―!$K$2:$L$3,2,FALSE),0)</f>
        <v>0</v>
      </c>
      <c r="AC245">
        <f>IFERROR(VLOOKUP(通常分様式!AD251,―!$M$2:$N$3,2,FALSE),0)</f>
        <v>0</v>
      </c>
      <c r="AD245">
        <f>IFERROR(VLOOKUP(通常分様式!AE251,―!$O$2:$P$3,2,FALSE),0)</f>
        <v>0</v>
      </c>
      <c r="AE245">
        <v>1</v>
      </c>
      <c r="AF245">
        <f>IFERROR(VLOOKUP(通常分様式!AF251,―!$X$2:$Y$30,2,FALSE),0)</f>
        <v>0</v>
      </c>
      <c r="AG245">
        <f>IFERROR(VLOOKUP(通常分様式!AG251,―!$X$2:$Y$30,2,FALSE),0)</f>
        <v>0</v>
      </c>
      <c r="AL245">
        <f>IFERROR(VLOOKUP(通常分様式!AL251,―!$AA$2:$AB$11,2,FALSE),0)</f>
        <v>0</v>
      </c>
      <c r="AM245">
        <f t="shared" si="30"/>
        <v>0</v>
      </c>
      <c r="AN245" s="508">
        <f t="shared" si="31"/>
        <v>0</v>
      </c>
      <c r="AO245" s="508">
        <f t="shared" si="32"/>
        <v>0</v>
      </c>
      <c r="AP245" s="508">
        <f t="shared" si="33"/>
        <v>0</v>
      </c>
      <c r="AQ245" s="508">
        <f t="shared" si="34"/>
        <v>0</v>
      </c>
      <c r="AR245" s="510">
        <f t="shared" si="35"/>
        <v>0</v>
      </c>
      <c r="AS245" s="510">
        <f t="shared" si="36"/>
        <v>0</v>
      </c>
      <c r="AT245" s="508">
        <f t="shared" si="37"/>
        <v>0</v>
      </c>
      <c r="AU245" s="508" t="str">
        <f t="shared" si="38"/>
        <v>交付金の区分_○_×</v>
      </c>
      <c r="AV245" s="508" t="str">
        <f t="shared" si="39"/>
        <v>交付金の区分_×</v>
      </c>
      <c r="AW245" t="str">
        <f>IF(通常分様式!E251="","",IF(PRODUCT(D245:AL245)=0,"error",""))</f>
        <v/>
      </c>
      <c r="AX245">
        <f>IF(通常分様式!H251="妊娠出産子育て支援交付金",1,0)</f>
        <v>0</v>
      </c>
    </row>
    <row r="246" spans="1:50">
      <c r="A246">
        <v>252</v>
      </c>
      <c r="C246">
        <v>222</v>
      </c>
      <c r="D246">
        <f>IFERROR(VLOOKUP(通常分様式!D252,―!$AJ$2:$AK$2,2,FALSE),0)</f>
        <v>0</v>
      </c>
      <c r="E246">
        <f>IFERROR(VLOOKUP(通常分様式!E252,―!$A$2:$B$3,2,FALSE),0)</f>
        <v>0</v>
      </c>
      <c r="F246">
        <f>IFERROR(VLOOKUP(通常分様式!F252,―!$AD$2:$AE$3,2,FALSE),0)</f>
        <v>0</v>
      </c>
      <c r="G246">
        <f>IFERROR(VLOOKUP(通常分様式!G252,―!$AD$5:$AE$6,2,FALSE),0)</f>
        <v>0</v>
      </c>
      <c r="J246">
        <f>IFERROR(VLOOKUP(通常分様式!J252,―!$AF$14:$AG$15,2,FALSE),0)</f>
        <v>0</v>
      </c>
      <c r="K246">
        <f>IFERROR(VLOOKUP(通常分様式!K252,―!$AF$14:$AG$15,2,FALSE),0)</f>
        <v>0</v>
      </c>
      <c r="L246">
        <f>IFERROR(VLOOKUP(通常分様式!L252,―!$C$2:$D$2,2,FALSE),0)</f>
        <v>0</v>
      </c>
      <c r="M246">
        <f>IFERROR(VLOOKUP(通常分様式!M252,―!$E$2:$F$6,2,FALSE),0)</f>
        <v>0</v>
      </c>
      <c r="N246">
        <f>IFERROR(VLOOKUP(通常分様式!N252,―!$G$2:$H$2,2,FALSE),0)</f>
        <v>0</v>
      </c>
      <c r="O246">
        <f>IFERROR(VLOOKUP(通常分様式!O252,―!$AH$2:$AI$12,2,FALSE),0)</f>
        <v>0</v>
      </c>
      <c r="AA246">
        <f>IFERROR(VLOOKUP(通常分様式!AB252,―!$I$2:$J$3,2,FALSE),0)</f>
        <v>0</v>
      </c>
      <c r="AB246">
        <f>IFERROR(VLOOKUP(通常分様式!AC252,―!$K$2:$L$3,2,FALSE),0)</f>
        <v>0</v>
      </c>
      <c r="AC246">
        <f>IFERROR(VLOOKUP(通常分様式!AD252,―!$M$2:$N$3,2,FALSE),0)</f>
        <v>0</v>
      </c>
      <c r="AD246">
        <f>IFERROR(VLOOKUP(通常分様式!AE252,―!$O$2:$P$3,2,FALSE),0)</f>
        <v>0</v>
      </c>
      <c r="AE246">
        <v>1</v>
      </c>
      <c r="AF246">
        <f>IFERROR(VLOOKUP(通常分様式!AF252,―!$X$2:$Y$30,2,FALSE),0)</f>
        <v>0</v>
      </c>
      <c r="AG246">
        <f>IFERROR(VLOOKUP(通常分様式!AG252,―!$X$2:$Y$30,2,FALSE),0)</f>
        <v>0</v>
      </c>
      <c r="AL246">
        <f>IFERROR(VLOOKUP(通常分様式!AL252,―!$AA$2:$AB$11,2,FALSE),0)</f>
        <v>0</v>
      </c>
      <c r="AM246">
        <f t="shared" si="30"/>
        <v>0</v>
      </c>
      <c r="AN246" s="508">
        <f t="shared" si="31"/>
        <v>0</v>
      </c>
      <c r="AO246" s="508">
        <f t="shared" si="32"/>
        <v>0</v>
      </c>
      <c r="AP246" s="508">
        <f t="shared" si="33"/>
        <v>0</v>
      </c>
      <c r="AQ246" s="508">
        <f t="shared" si="34"/>
        <v>0</v>
      </c>
      <c r="AR246" s="510">
        <f t="shared" si="35"/>
        <v>0</v>
      </c>
      <c r="AS246" s="510">
        <f t="shared" si="36"/>
        <v>0</v>
      </c>
      <c r="AT246" s="508">
        <f t="shared" si="37"/>
        <v>0</v>
      </c>
      <c r="AU246" s="508" t="str">
        <f t="shared" si="38"/>
        <v>交付金の区分_○_×</v>
      </c>
      <c r="AV246" s="508" t="str">
        <f t="shared" si="39"/>
        <v>交付金の区分_×</v>
      </c>
      <c r="AW246" t="str">
        <f>IF(通常分様式!E252="","",IF(PRODUCT(D246:AL246)=0,"error",""))</f>
        <v/>
      </c>
      <c r="AX246">
        <f>IF(通常分様式!H252="妊娠出産子育て支援交付金",1,0)</f>
        <v>0</v>
      </c>
    </row>
    <row r="247" spans="1:50">
      <c r="A247">
        <v>253</v>
      </c>
      <c r="C247">
        <v>223</v>
      </c>
      <c r="D247">
        <f>IFERROR(VLOOKUP(通常分様式!D253,―!$AJ$2:$AK$2,2,FALSE),0)</f>
        <v>0</v>
      </c>
      <c r="E247">
        <f>IFERROR(VLOOKUP(通常分様式!E253,―!$A$2:$B$3,2,FALSE),0)</f>
        <v>0</v>
      </c>
      <c r="F247">
        <f>IFERROR(VLOOKUP(通常分様式!F253,―!$AD$2:$AE$3,2,FALSE),0)</f>
        <v>0</v>
      </c>
      <c r="G247">
        <f>IFERROR(VLOOKUP(通常分様式!G253,―!$AD$5:$AE$6,2,FALSE),0)</f>
        <v>0</v>
      </c>
      <c r="J247">
        <f>IFERROR(VLOOKUP(通常分様式!J253,―!$AF$14:$AG$15,2,FALSE),0)</f>
        <v>0</v>
      </c>
      <c r="K247">
        <f>IFERROR(VLOOKUP(通常分様式!K253,―!$AF$14:$AG$15,2,FALSE),0)</f>
        <v>0</v>
      </c>
      <c r="L247">
        <f>IFERROR(VLOOKUP(通常分様式!L253,―!$C$2:$D$2,2,FALSE),0)</f>
        <v>0</v>
      </c>
      <c r="M247">
        <f>IFERROR(VLOOKUP(通常分様式!M253,―!$E$2:$F$6,2,FALSE),0)</f>
        <v>0</v>
      </c>
      <c r="N247">
        <f>IFERROR(VLOOKUP(通常分様式!N253,―!$G$2:$H$2,2,FALSE),0)</f>
        <v>0</v>
      </c>
      <c r="O247">
        <f>IFERROR(VLOOKUP(通常分様式!O253,―!$AH$2:$AI$12,2,FALSE),0)</f>
        <v>0</v>
      </c>
      <c r="AA247">
        <f>IFERROR(VLOOKUP(通常分様式!AB253,―!$I$2:$J$3,2,FALSE),0)</f>
        <v>0</v>
      </c>
      <c r="AB247">
        <f>IFERROR(VLOOKUP(通常分様式!AC253,―!$K$2:$L$3,2,FALSE),0)</f>
        <v>0</v>
      </c>
      <c r="AC247">
        <f>IFERROR(VLOOKUP(通常分様式!AD253,―!$M$2:$N$3,2,FALSE),0)</f>
        <v>0</v>
      </c>
      <c r="AD247">
        <f>IFERROR(VLOOKUP(通常分様式!AE253,―!$O$2:$P$3,2,FALSE),0)</f>
        <v>0</v>
      </c>
      <c r="AE247">
        <v>1</v>
      </c>
      <c r="AF247">
        <f>IFERROR(VLOOKUP(通常分様式!AF253,―!$X$2:$Y$30,2,FALSE),0)</f>
        <v>0</v>
      </c>
      <c r="AG247">
        <f>IFERROR(VLOOKUP(通常分様式!AG253,―!$X$2:$Y$30,2,FALSE),0)</f>
        <v>0</v>
      </c>
      <c r="AL247">
        <f>IFERROR(VLOOKUP(通常分様式!AL253,―!$AA$2:$AB$11,2,FALSE),0)</f>
        <v>0</v>
      </c>
      <c r="AM247">
        <f t="shared" si="30"/>
        <v>0</v>
      </c>
      <c r="AN247" s="508">
        <f t="shared" si="31"/>
        <v>0</v>
      </c>
      <c r="AO247" s="508">
        <f t="shared" si="32"/>
        <v>0</v>
      </c>
      <c r="AP247" s="508">
        <f t="shared" si="33"/>
        <v>0</v>
      </c>
      <c r="AQ247" s="508">
        <f t="shared" si="34"/>
        <v>0</v>
      </c>
      <c r="AR247" s="510">
        <f t="shared" si="35"/>
        <v>0</v>
      </c>
      <c r="AS247" s="510">
        <f t="shared" si="36"/>
        <v>0</v>
      </c>
      <c r="AT247" s="508">
        <f t="shared" si="37"/>
        <v>0</v>
      </c>
      <c r="AU247" s="508" t="str">
        <f t="shared" si="38"/>
        <v>交付金の区分_○_×</v>
      </c>
      <c r="AV247" s="508" t="str">
        <f t="shared" si="39"/>
        <v>交付金の区分_×</v>
      </c>
      <c r="AW247" t="str">
        <f>IF(通常分様式!E253="","",IF(PRODUCT(D247:AL247)=0,"error",""))</f>
        <v/>
      </c>
      <c r="AX247">
        <f>IF(通常分様式!H253="妊娠出産子育て支援交付金",1,0)</f>
        <v>0</v>
      </c>
    </row>
    <row r="248" spans="1:50">
      <c r="A248">
        <v>254</v>
      </c>
      <c r="C248">
        <v>224</v>
      </c>
      <c r="D248">
        <f>IFERROR(VLOOKUP(通常分様式!D254,―!$AJ$2:$AK$2,2,FALSE),0)</f>
        <v>0</v>
      </c>
      <c r="E248">
        <f>IFERROR(VLOOKUP(通常分様式!E254,―!$A$2:$B$3,2,FALSE),0)</f>
        <v>0</v>
      </c>
      <c r="F248">
        <f>IFERROR(VLOOKUP(通常分様式!F254,―!$AD$2:$AE$3,2,FALSE),0)</f>
        <v>0</v>
      </c>
      <c r="G248">
        <f>IFERROR(VLOOKUP(通常分様式!G254,―!$AD$5:$AE$6,2,FALSE),0)</f>
        <v>0</v>
      </c>
      <c r="J248">
        <f>IFERROR(VLOOKUP(通常分様式!J254,―!$AF$14:$AG$15,2,FALSE),0)</f>
        <v>0</v>
      </c>
      <c r="K248">
        <f>IFERROR(VLOOKUP(通常分様式!K254,―!$AF$14:$AG$15,2,FALSE),0)</f>
        <v>0</v>
      </c>
      <c r="L248">
        <f>IFERROR(VLOOKUP(通常分様式!L254,―!$C$2:$D$2,2,FALSE),0)</f>
        <v>0</v>
      </c>
      <c r="M248">
        <f>IFERROR(VLOOKUP(通常分様式!M254,―!$E$2:$F$6,2,FALSE),0)</f>
        <v>0</v>
      </c>
      <c r="N248">
        <f>IFERROR(VLOOKUP(通常分様式!N254,―!$G$2:$H$2,2,FALSE),0)</f>
        <v>0</v>
      </c>
      <c r="O248">
        <f>IFERROR(VLOOKUP(通常分様式!O254,―!$AH$2:$AI$12,2,FALSE),0)</f>
        <v>0</v>
      </c>
      <c r="AA248">
        <f>IFERROR(VLOOKUP(通常分様式!AB254,―!$I$2:$J$3,2,FALSE),0)</f>
        <v>0</v>
      </c>
      <c r="AB248">
        <f>IFERROR(VLOOKUP(通常分様式!AC254,―!$K$2:$L$3,2,FALSE),0)</f>
        <v>0</v>
      </c>
      <c r="AC248">
        <f>IFERROR(VLOOKUP(通常分様式!AD254,―!$M$2:$N$3,2,FALSE),0)</f>
        <v>0</v>
      </c>
      <c r="AD248">
        <f>IFERROR(VLOOKUP(通常分様式!AE254,―!$O$2:$P$3,2,FALSE),0)</f>
        <v>0</v>
      </c>
      <c r="AE248">
        <v>1</v>
      </c>
      <c r="AF248">
        <f>IFERROR(VLOOKUP(通常分様式!AF254,―!$X$2:$Y$30,2,FALSE),0)</f>
        <v>0</v>
      </c>
      <c r="AG248">
        <f>IFERROR(VLOOKUP(通常分様式!AG254,―!$X$2:$Y$30,2,FALSE),0)</f>
        <v>0</v>
      </c>
      <c r="AL248">
        <f>IFERROR(VLOOKUP(通常分様式!AL254,―!$AA$2:$AB$11,2,FALSE),0)</f>
        <v>0</v>
      </c>
      <c r="AM248">
        <f t="shared" si="30"/>
        <v>0</v>
      </c>
      <c r="AN248" s="508">
        <f t="shared" si="31"/>
        <v>0</v>
      </c>
      <c r="AO248" s="508">
        <f t="shared" si="32"/>
        <v>0</v>
      </c>
      <c r="AP248" s="508">
        <f t="shared" si="33"/>
        <v>0</v>
      </c>
      <c r="AQ248" s="508">
        <f t="shared" si="34"/>
        <v>0</v>
      </c>
      <c r="AR248" s="510">
        <f t="shared" si="35"/>
        <v>0</v>
      </c>
      <c r="AS248" s="510">
        <f t="shared" si="36"/>
        <v>0</v>
      </c>
      <c r="AT248" s="508">
        <f t="shared" si="37"/>
        <v>0</v>
      </c>
      <c r="AU248" s="508" t="str">
        <f t="shared" si="38"/>
        <v>交付金の区分_○_×</v>
      </c>
      <c r="AV248" s="508" t="str">
        <f t="shared" si="39"/>
        <v>交付金の区分_×</v>
      </c>
      <c r="AW248" t="str">
        <f>IF(通常分様式!E254="","",IF(PRODUCT(D248:AL248)=0,"error",""))</f>
        <v/>
      </c>
      <c r="AX248">
        <f>IF(通常分様式!H254="妊娠出産子育て支援交付金",1,0)</f>
        <v>0</v>
      </c>
    </row>
    <row r="249" spans="1:50">
      <c r="A249">
        <v>255</v>
      </c>
      <c r="C249">
        <v>225</v>
      </c>
      <c r="D249">
        <f>IFERROR(VLOOKUP(通常分様式!D255,―!$AJ$2:$AK$2,2,FALSE),0)</f>
        <v>0</v>
      </c>
      <c r="E249">
        <f>IFERROR(VLOOKUP(通常分様式!E255,―!$A$2:$B$3,2,FALSE),0)</f>
        <v>0</v>
      </c>
      <c r="F249">
        <f>IFERROR(VLOOKUP(通常分様式!F255,―!$AD$2:$AE$3,2,FALSE),0)</f>
        <v>0</v>
      </c>
      <c r="G249">
        <f>IFERROR(VLOOKUP(通常分様式!G255,―!$AD$5:$AE$6,2,FALSE),0)</f>
        <v>0</v>
      </c>
      <c r="J249">
        <f>IFERROR(VLOOKUP(通常分様式!J255,―!$AF$14:$AG$15,2,FALSE),0)</f>
        <v>0</v>
      </c>
      <c r="K249">
        <f>IFERROR(VLOOKUP(通常分様式!K255,―!$AF$14:$AG$15,2,FALSE),0)</f>
        <v>0</v>
      </c>
      <c r="L249">
        <f>IFERROR(VLOOKUP(通常分様式!L255,―!$C$2:$D$2,2,FALSE),0)</f>
        <v>0</v>
      </c>
      <c r="M249">
        <f>IFERROR(VLOOKUP(通常分様式!M255,―!$E$2:$F$6,2,FALSE),0)</f>
        <v>0</v>
      </c>
      <c r="N249">
        <f>IFERROR(VLOOKUP(通常分様式!N255,―!$G$2:$H$2,2,FALSE),0)</f>
        <v>0</v>
      </c>
      <c r="O249">
        <f>IFERROR(VLOOKUP(通常分様式!O255,―!$AH$2:$AI$12,2,FALSE),0)</f>
        <v>0</v>
      </c>
      <c r="AA249">
        <f>IFERROR(VLOOKUP(通常分様式!AB255,―!$I$2:$J$3,2,FALSE),0)</f>
        <v>0</v>
      </c>
      <c r="AB249">
        <f>IFERROR(VLOOKUP(通常分様式!AC255,―!$K$2:$L$3,2,FALSE),0)</f>
        <v>0</v>
      </c>
      <c r="AC249">
        <f>IFERROR(VLOOKUP(通常分様式!AD255,―!$M$2:$N$3,2,FALSE),0)</f>
        <v>0</v>
      </c>
      <c r="AD249">
        <f>IFERROR(VLOOKUP(通常分様式!AE255,―!$O$2:$P$3,2,FALSE),0)</f>
        <v>0</v>
      </c>
      <c r="AE249">
        <v>1</v>
      </c>
      <c r="AF249">
        <f>IFERROR(VLOOKUP(通常分様式!AF255,―!$X$2:$Y$30,2,FALSE),0)</f>
        <v>0</v>
      </c>
      <c r="AG249">
        <f>IFERROR(VLOOKUP(通常分様式!AG255,―!$X$2:$Y$30,2,FALSE),0)</f>
        <v>0</v>
      </c>
      <c r="AL249">
        <f>IFERROR(VLOOKUP(通常分様式!AL255,―!$AA$2:$AB$11,2,FALSE),0)</f>
        <v>0</v>
      </c>
      <c r="AM249">
        <f t="shared" si="30"/>
        <v>0</v>
      </c>
      <c r="AN249" s="508">
        <f t="shared" si="31"/>
        <v>0</v>
      </c>
      <c r="AO249" s="508">
        <f t="shared" si="32"/>
        <v>0</v>
      </c>
      <c r="AP249" s="508">
        <f t="shared" si="33"/>
        <v>0</v>
      </c>
      <c r="AQ249" s="508">
        <f t="shared" si="34"/>
        <v>0</v>
      </c>
      <c r="AR249" s="510">
        <f t="shared" si="35"/>
        <v>0</v>
      </c>
      <c r="AS249" s="510">
        <f t="shared" si="36"/>
        <v>0</v>
      </c>
      <c r="AT249" s="508">
        <f t="shared" si="37"/>
        <v>0</v>
      </c>
      <c r="AU249" s="508" t="str">
        <f t="shared" si="38"/>
        <v>交付金の区分_○_×</v>
      </c>
      <c r="AV249" s="508" t="str">
        <f t="shared" si="39"/>
        <v>交付金の区分_×</v>
      </c>
      <c r="AW249" t="str">
        <f>IF(通常分様式!E255="","",IF(PRODUCT(D249:AL249)=0,"error",""))</f>
        <v/>
      </c>
      <c r="AX249">
        <f>IF(通常分様式!H255="妊娠出産子育て支援交付金",1,0)</f>
        <v>0</v>
      </c>
    </row>
    <row r="250" spans="1:50">
      <c r="A250">
        <v>256</v>
      </c>
      <c r="C250">
        <v>226</v>
      </c>
      <c r="D250">
        <f>IFERROR(VLOOKUP(通常分様式!D256,―!$AJ$2:$AK$2,2,FALSE),0)</f>
        <v>0</v>
      </c>
      <c r="E250">
        <f>IFERROR(VLOOKUP(通常分様式!E256,―!$A$2:$B$3,2,FALSE),0)</f>
        <v>0</v>
      </c>
      <c r="F250">
        <f>IFERROR(VLOOKUP(通常分様式!F256,―!$AD$2:$AE$3,2,FALSE),0)</f>
        <v>0</v>
      </c>
      <c r="G250">
        <f>IFERROR(VLOOKUP(通常分様式!G256,―!$AD$5:$AE$6,2,FALSE),0)</f>
        <v>0</v>
      </c>
      <c r="J250">
        <f>IFERROR(VLOOKUP(通常分様式!J256,―!$AF$14:$AG$15,2,FALSE),0)</f>
        <v>0</v>
      </c>
      <c r="K250">
        <f>IFERROR(VLOOKUP(通常分様式!K256,―!$AF$14:$AG$15,2,FALSE),0)</f>
        <v>0</v>
      </c>
      <c r="L250">
        <f>IFERROR(VLOOKUP(通常分様式!L256,―!$C$2:$D$2,2,FALSE),0)</f>
        <v>0</v>
      </c>
      <c r="M250">
        <f>IFERROR(VLOOKUP(通常分様式!M256,―!$E$2:$F$6,2,FALSE),0)</f>
        <v>0</v>
      </c>
      <c r="N250">
        <f>IFERROR(VLOOKUP(通常分様式!N256,―!$G$2:$H$2,2,FALSE),0)</f>
        <v>0</v>
      </c>
      <c r="O250">
        <f>IFERROR(VLOOKUP(通常分様式!O256,―!$AH$2:$AI$12,2,FALSE),0)</f>
        <v>0</v>
      </c>
      <c r="AA250">
        <f>IFERROR(VLOOKUP(通常分様式!AB256,―!$I$2:$J$3,2,FALSE),0)</f>
        <v>0</v>
      </c>
      <c r="AB250">
        <f>IFERROR(VLOOKUP(通常分様式!AC256,―!$K$2:$L$3,2,FALSE),0)</f>
        <v>0</v>
      </c>
      <c r="AC250">
        <f>IFERROR(VLOOKUP(通常分様式!AD256,―!$M$2:$N$3,2,FALSE),0)</f>
        <v>0</v>
      </c>
      <c r="AD250">
        <f>IFERROR(VLOOKUP(通常分様式!AE256,―!$O$2:$P$3,2,FALSE),0)</f>
        <v>0</v>
      </c>
      <c r="AE250">
        <v>1</v>
      </c>
      <c r="AF250">
        <f>IFERROR(VLOOKUP(通常分様式!AF256,―!$X$2:$Y$30,2,FALSE),0)</f>
        <v>0</v>
      </c>
      <c r="AG250">
        <f>IFERROR(VLOOKUP(通常分様式!AG256,―!$X$2:$Y$30,2,FALSE),0)</f>
        <v>0</v>
      </c>
      <c r="AL250">
        <f>IFERROR(VLOOKUP(通常分様式!AL256,―!$AA$2:$AB$11,2,FALSE),0)</f>
        <v>0</v>
      </c>
      <c r="AM250">
        <f t="shared" si="30"/>
        <v>0</v>
      </c>
      <c r="AN250" s="508">
        <f t="shared" si="31"/>
        <v>0</v>
      </c>
      <c r="AO250" s="508">
        <f t="shared" si="32"/>
        <v>0</v>
      </c>
      <c r="AP250" s="508">
        <f t="shared" si="33"/>
        <v>0</v>
      </c>
      <c r="AQ250" s="508">
        <f t="shared" si="34"/>
        <v>0</v>
      </c>
      <c r="AR250" s="510">
        <f t="shared" si="35"/>
        <v>0</v>
      </c>
      <c r="AS250" s="510">
        <f t="shared" si="36"/>
        <v>0</v>
      </c>
      <c r="AT250" s="508">
        <f t="shared" si="37"/>
        <v>0</v>
      </c>
      <c r="AU250" s="508" t="str">
        <f t="shared" si="38"/>
        <v>交付金の区分_○_×</v>
      </c>
      <c r="AV250" s="508" t="str">
        <f t="shared" si="39"/>
        <v>交付金の区分_×</v>
      </c>
      <c r="AW250" t="str">
        <f>IF(通常分様式!E256="","",IF(PRODUCT(D250:AL250)=0,"error",""))</f>
        <v/>
      </c>
      <c r="AX250">
        <f>IF(通常分様式!H256="妊娠出産子育て支援交付金",1,0)</f>
        <v>0</v>
      </c>
    </row>
    <row r="251" spans="1:50">
      <c r="A251">
        <v>257</v>
      </c>
      <c r="C251">
        <v>227</v>
      </c>
      <c r="D251">
        <f>IFERROR(VLOOKUP(通常分様式!D257,―!$AJ$2:$AK$2,2,FALSE),0)</f>
        <v>0</v>
      </c>
      <c r="E251">
        <f>IFERROR(VLOOKUP(通常分様式!E257,―!$A$2:$B$3,2,FALSE),0)</f>
        <v>0</v>
      </c>
      <c r="F251">
        <f>IFERROR(VLOOKUP(通常分様式!F257,―!$AD$2:$AE$3,2,FALSE),0)</f>
        <v>0</v>
      </c>
      <c r="G251">
        <f>IFERROR(VLOOKUP(通常分様式!G257,―!$AD$5:$AE$6,2,FALSE),0)</f>
        <v>0</v>
      </c>
      <c r="J251">
        <f>IFERROR(VLOOKUP(通常分様式!J257,―!$AF$14:$AG$15,2,FALSE),0)</f>
        <v>0</v>
      </c>
      <c r="K251">
        <f>IFERROR(VLOOKUP(通常分様式!K257,―!$AF$14:$AG$15,2,FALSE),0)</f>
        <v>0</v>
      </c>
      <c r="L251">
        <f>IFERROR(VLOOKUP(通常分様式!L257,―!$C$2:$D$2,2,FALSE),0)</f>
        <v>0</v>
      </c>
      <c r="M251">
        <f>IFERROR(VLOOKUP(通常分様式!M257,―!$E$2:$F$6,2,FALSE),0)</f>
        <v>0</v>
      </c>
      <c r="N251">
        <f>IFERROR(VLOOKUP(通常分様式!N257,―!$G$2:$H$2,2,FALSE),0)</f>
        <v>0</v>
      </c>
      <c r="O251">
        <f>IFERROR(VLOOKUP(通常分様式!O257,―!$AH$2:$AI$12,2,FALSE),0)</f>
        <v>0</v>
      </c>
      <c r="AA251">
        <f>IFERROR(VLOOKUP(通常分様式!AB257,―!$I$2:$J$3,2,FALSE),0)</f>
        <v>0</v>
      </c>
      <c r="AB251">
        <f>IFERROR(VLOOKUP(通常分様式!AC257,―!$K$2:$L$3,2,FALSE),0)</f>
        <v>0</v>
      </c>
      <c r="AC251">
        <f>IFERROR(VLOOKUP(通常分様式!AD257,―!$M$2:$N$3,2,FALSE),0)</f>
        <v>0</v>
      </c>
      <c r="AD251">
        <f>IFERROR(VLOOKUP(通常分様式!AE257,―!$O$2:$P$3,2,FALSE),0)</f>
        <v>0</v>
      </c>
      <c r="AE251">
        <v>1</v>
      </c>
      <c r="AF251">
        <f>IFERROR(VLOOKUP(通常分様式!AF257,―!$X$2:$Y$30,2,FALSE),0)</f>
        <v>0</v>
      </c>
      <c r="AG251">
        <f>IFERROR(VLOOKUP(通常分様式!AG257,―!$X$2:$Y$30,2,FALSE),0)</f>
        <v>0</v>
      </c>
      <c r="AL251">
        <f>IFERROR(VLOOKUP(通常分様式!AL257,―!$AA$2:$AB$11,2,FALSE),0)</f>
        <v>0</v>
      </c>
      <c r="AM251">
        <f t="shared" si="30"/>
        <v>0</v>
      </c>
      <c r="AN251" s="508">
        <f t="shared" si="31"/>
        <v>0</v>
      </c>
      <c r="AO251" s="508">
        <f t="shared" si="32"/>
        <v>0</v>
      </c>
      <c r="AP251" s="508">
        <f t="shared" si="33"/>
        <v>0</v>
      </c>
      <c r="AQ251" s="508">
        <f t="shared" si="34"/>
        <v>0</v>
      </c>
      <c r="AR251" s="510">
        <f t="shared" si="35"/>
        <v>0</v>
      </c>
      <c r="AS251" s="510">
        <f t="shared" si="36"/>
        <v>0</v>
      </c>
      <c r="AT251" s="508">
        <f t="shared" si="37"/>
        <v>0</v>
      </c>
      <c r="AU251" s="508" t="str">
        <f t="shared" si="38"/>
        <v>交付金の区分_○_×</v>
      </c>
      <c r="AV251" s="508" t="str">
        <f t="shared" si="39"/>
        <v>交付金の区分_×</v>
      </c>
      <c r="AW251" t="str">
        <f>IF(通常分様式!E257="","",IF(PRODUCT(D251:AL251)=0,"error",""))</f>
        <v/>
      </c>
      <c r="AX251">
        <f>IF(通常分様式!H257="妊娠出産子育て支援交付金",1,0)</f>
        <v>0</v>
      </c>
    </row>
    <row r="252" spans="1:50">
      <c r="A252">
        <v>258</v>
      </c>
      <c r="C252">
        <v>228</v>
      </c>
      <c r="D252">
        <f>IFERROR(VLOOKUP(通常分様式!D258,―!$AJ$2:$AK$2,2,FALSE),0)</f>
        <v>0</v>
      </c>
      <c r="E252">
        <f>IFERROR(VLOOKUP(通常分様式!E258,―!$A$2:$B$3,2,FALSE),0)</f>
        <v>0</v>
      </c>
      <c r="F252">
        <f>IFERROR(VLOOKUP(通常分様式!F258,―!$AD$2:$AE$3,2,FALSE),0)</f>
        <v>0</v>
      </c>
      <c r="G252">
        <f>IFERROR(VLOOKUP(通常分様式!G258,―!$AD$5:$AE$6,2,FALSE),0)</f>
        <v>0</v>
      </c>
      <c r="J252">
        <f>IFERROR(VLOOKUP(通常分様式!J258,―!$AF$14:$AG$15,2,FALSE),0)</f>
        <v>0</v>
      </c>
      <c r="K252">
        <f>IFERROR(VLOOKUP(通常分様式!K258,―!$AF$14:$AG$15,2,FALSE),0)</f>
        <v>0</v>
      </c>
      <c r="L252">
        <f>IFERROR(VLOOKUP(通常分様式!L258,―!$C$2:$D$2,2,FALSE),0)</f>
        <v>0</v>
      </c>
      <c r="M252">
        <f>IFERROR(VLOOKUP(通常分様式!M258,―!$E$2:$F$6,2,FALSE),0)</f>
        <v>0</v>
      </c>
      <c r="N252">
        <f>IFERROR(VLOOKUP(通常分様式!N258,―!$G$2:$H$2,2,FALSE),0)</f>
        <v>0</v>
      </c>
      <c r="O252">
        <f>IFERROR(VLOOKUP(通常分様式!O258,―!$AH$2:$AI$12,2,FALSE),0)</f>
        <v>0</v>
      </c>
      <c r="AA252">
        <f>IFERROR(VLOOKUP(通常分様式!AB258,―!$I$2:$J$3,2,FALSE),0)</f>
        <v>0</v>
      </c>
      <c r="AB252">
        <f>IFERROR(VLOOKUP(通常分様式!AC258,―!$K$2:$L$3,2,FALSE),0)</f>
        <v>0</v>
      </c>
      <c r="AC252">
        <f>IFERROR(VLOOKUP(通常分様式!AD258,―!$M$2:$N$3,2,FALSE),0)</f>
        <v>0</v>
      </c>
      <c r="AD252">
        <f>IFERROR(VLOOKUP(通常分様式!AE258,―!$O$2:$P$3,2,FALSE),0)</f>
        <v>0</v>
      </c>
      <c r="AE252">
        <v>1</v>
      </c>
      <c r="AF252">
        <f>IFERROR(VLOOKUP(通常分様式!AF258,―!$X$2:$Y$30,2,FALSE),0)</f>
        <v>0</v>
      </c>
      <c r="AG252">
        <f>IFERROR(VLOOKUP(通常分様式!AG258,―!$X$2:$Y$30,2,FALSE),0)</f>
        <v>0</v>
      </c>
      <c r="AL252">
        <f>IFERROR(VLOOKUP(通常分様式!AL258,―!$AA$2:$AB$11,2,FALSE),0)</f>
        <v>0</v>
      </c>
      <c r="AM252">
        <f t="shared" si="30"/>
        <v>0</v>
      </c>
      <c r="AN252" s="508">
        <f t="shared" si="31"/>
        <v>0</v>
      </c>
      <c r="AO252" s="508">
        <f t="shared" si="32"/>
        <v>0</v>
      </c>
      <c r="AP252" s="508">
        <f t="shared" si="33"/>
        <v>0</v>
      </c>
      <c r="AQ252" s="508">
        <f t="shared" si="34"/>
        <v>0</v>
      </c>
      <c r="AR252" s="510">
        <f t="shared" si="35"/>
        <v>0</v>
      </c>
      <c r="AS252" s="510">
        <f t="shared" si="36"/>
        <v>0</v>
      </c>
      <c r="AT252" s="508">
        <f t="shared" si="37"/>
        <v>0</v>
      </c>
      <c r="AU252" s="508" t="str">
        <f t="shared" si="38"/>
        <v>交付金の区分_○_×</v>
      </c>
      <c r="AV252" s="508" t="str">
        <f t="shared" si="39"/>
        <v>交付金の区分_×</v>
      </c>
      <c r="AW252" t="str">
        <f>IF(通常分様式!E258="","",IF(PRODUCT(D252:AL252)=0,"error",""))</f>
        <v/>
      </c>
      <c r="AX252">
        <f>IF(通常分様式!H258="妊娠出産子育て支援交付金",1,0)</f>
        <v>0</v>
      </c>
    </row>
    <row r="253" spans="1:50">
      <c r="A253">
        <v>259</v>
      </c>
      <c r="C253">
        <v>229</v>
      </c>
      <c r="D253">
        <f>IFERROR(VLOOKUP(通常分様式!D259,―!$AJ$2:$AK$2,2,FALSE),0)</f>
        <v>0</v>
      </c>
      <c r="E253">
        <f>IFERROR(VLOOKUP(通常分様式!E259,―!$A$2:$B$3,2,FALSE),0)</f>
        <v>0</v>
      </c>
      <c r="F253">
        <f>IFERROR(VLOOKUP(通常分様式!F259,―!$AD$2:$AE$3,2,FALSE),0)</f>
        <v>0</v>
      </c>
      <c r="G253">
        <f>IFERROR(VLOOKUP(通常分様式!G259,―!$AD$5:$AE$6,2,FALSE),0)</f>
        <v>0</v>
      </c>
      <c r="J253">
        <f>IFERROR(VLOOKUP(通常分様式!J259,―!$AF$14:$AG$15,2,FALSE),0)</f>
        <v>0</v>
      </c>
      <c r="K253">
        <f>IFERROR(VLOOKUP(通常分様式!K259,―!$AF$14:$AG$15,2,FALSE),0)</f>
        <v>0</v>
      </c>
      <c r="L253">
        <f>IFERROR(VLOOKUP(通常分様式!L259,―!$C$2:$D$2,2,FALSE),0)</f>
        <v>0</v>
      </c>
      <c r="M253">
        <f>IFERROR(VLOOKUP(通常分様式!M259,―!$E$2:$F$6,2,FALSE),0)</f>
        <v>0</v>
      </c>
      <c r="N253">
        <f>IFERROR(VLOOKUP(通常分様式!N259,―!$G$2:$H$2,2,FALSE),0)</f>
        <v>0</v>
      </c>
      <c r="O253">
        <f>IFERROR(VLOOKUP(通常分様式!O259,―!$AH$2:$AI$12,2,FALSE),0)</f>
        <v>0</v>
      </c>
      <c r="AA253">
        <f>IFERROR(VLOOKUP(通常分様式!AB259,―!$I$2:$J$3,2,FALSE),0)</f>
        <v>0</v>
      </c>
      <c r="AB253">
        <f>IFERROR(VLOOKUP(通常分様式!AC259,―!$K$2:$L$3,2,FALSE),0)</f>
        <v>0</v>
      </c>
      <c r="AC253">
        <f>IFERROR(VLOOKUP(通常分様式!AD259,―!$M$2:$N$3,2,FALSE),0)</f>
        <v>0</v>
      </c>
      <c r="AD253">
        <f>IFERROR(VLOOKUP(通常分様式!AE259,―!$O$2:$P$3,2,FALSE),0)</f>
        <v>0</v>
      </c>
      <c r="AE253">
        <v>1</v>
      </c>
      <c r="AF253">
        <f>IFERROR(VLOOKUP(通常分様式!AF259,―!$X$2:$Y$30,2,FALSE),0)</f>
        <v>0</v>
      </c>
      <c r="AG253">
        <f>IFERROR(VLOOKUP(通常分様式!AG259,―!$X$2:$Y$30,2,FALSE),0)</f>
        <v>0</v>
      </c>
      <c r="AL253">
        <f>IFERROR(VLOOKUP(通常分様式!AL259,―!$AA$2:$AB$11,2,FALSE),0)</f>
        <v>0</v>
      </c>
      <c r="AM253">
        <f t="shared" si="30"/>
        <v>0</v>
      </c>
      <c r="AN253" s="508">
        <f t="shared" si="31"/>
        <v>0</v>
      </c>
      <c r="AO253" s="508">
        <f t="shared" si="32"/>
        <v>0</v>
      </c>
      <c r="AP253" s="508">
        <f t="shared" si="33"/>
        <v>0</v>
      </c>
      <c r="AQ253" s="508">
        <f t="shared" si="34"/>
        <v>0</v>
      </c>
      <c r="AR253" s="510">
        <f t="shared" si="35"/>
        <v>0</v>
      </c>
      <c r="AS253" s="510">
        <f t="shared" si="36"/>
        <v>0</v>
      </c>
      <c r="AT253" s="508">
        <f t="shared" si="37"/>
        <v>0</v>
      </c>
      <c r="AU253" s="508" t="str">
        <f t="shared" si="38"/>
        <v>交付金の区分_○_×</v>
      </c>
      <c r="AV253" s="508" t="str">
        <f t="shared" si="39"/>
        <v>交付金の区分_×</v>
      </c>
      <c r="AW253" t="str">
        <f>IF(通常分様式!E259="","",IF(PRODUCT(D253:AL253)=0,"error",""))</f>
        <v/>
      </c>
      <c r="AX253">
        <f>IF(通常分様式!H259="妊娠出産子育て支援交付金",1,0)</f>
        <v>0</v>
      </c>
    </row>
    <row r="254" spans="1:50">
      <c r="A254">
        <v>260</v>
      </c>
      <c r="C254">
        <v>230</v>
      </c>
      <c r="D254">
        <f>IFERROR(VLOOKUP(通常分様式!D260,―!$AJ$2:$AK$2,2,FALSE),0)</f>
        <v>0</v>
      </c>
      <c r="E254">
        <f>IFERROR(VLOOKUP(通常分様式!E260,―!$A$2:$B$3,2,FALSE),0)</f>
        <v>0</v>
      </c>
      <c r="F254">
        <f>IFERROR(VLOOKUP(通常分様式!F260,―!$AD$2:$AE$3,2,FALSE),0)</f>
        <v>0</v>
      </c>
      <c r="G254">
        <f>IFERROR(VLOOKUP(通常分様式!G260,―!$AD$5:$AE$6,2,FALSE),0)</f>
        <v>0</v>
      </c>
      <c r="J254">
        <f>IFERROR(VLOOKUP(通常分様式!J260,―!$AF$14:$AG$15,2,FALSE),0)</f>
        <v>0</v>
      </c>
      <c r="K254">
        <f>IFERROR(VLOOKUP(通常分様式!K260,―!$AF$14:$AG$15,2,FALSE),0)</f>
        <v>0</v>
      </c>
      <c r="L254">
        <f>IFERROR(VLOOKUP(通常分様式!L260,―!$C$2:$D$2,2,FALSE),0)</f>
        <v>0</v>
      </c>
      <c r="M254">
        <f>IFERROR(VLOOKUP(通常分様式!M260,―!$E$2:$F$6,2,FALSE),0)</f>
        <v>0</v>
      </c>
      <c r="N254">
        <f>IFERROR(VLOOKUP(通常分様式!N260,―!$G$2:$H$2,2,FALSE),0)</f>
        <v>0</v>
      </c>
      <c r="O254">
        <f>IFERROR(VLOOKUP(通常分様式!O260,―!$AH$2:$AI$12,2,FALSE),0)</f>
        <v>0</v>
      </c>
      <c r="AA254">
        <f>IFERROR(VLOOKUP(通常分様式!AB260,―!$I$2:$J$3,2,FALSE),0)</f>
        <v>0</v>
      </c>
      <c r="AB254">
        <f>IFERROR(VLOOKUP(通常分様式!AC260,―!$K$2:$L$3,2,FALSE),0)</f>
        <v>0</v>
      </c>
      <c r="AC254">
        <f>IFERROR(VLOOKUP(通常分様式!AD260,―!$M$2:$N$3,2,FALSE),0)</f>
        <v>0</v>
      </c>
      <c r="AD254">
        <f>IFERROR(VLOOKUP(通常分様式!AE260,―!$O$2:$P$3,2,FALSE),0)</f>
        <v>0</v>
      </c>
      <c r="AE254">
        <v>1</v>
      </c>
      <c r="AF254">
        <f>IFERROR(VLOOKUP(通常分様式!AF260,―!$X$2:$Y$30,2,FALSE),0)</f>
        <v>0</v>
      </c>
      <c r="AG254">
        <f>IFERROR(VLOOKUP(通常分様式!AG260,―!$X$2:$Y$30,2,FALSE),0)</f>
        <v>0</v>
      </c>
      <c r="AL254">
        <f>IFERROR(VLOOKUP(通常分様式!AL260,―!$AA$2:$AB$11,2,FALSE),0)</f>
        <v>0</v>
      </c>
      <c r="AM254">
        <f t="shared" si="30"/>
        <v>0</v>
      </c>
      <c r="AN254" s="508">
        <f t="shared" si="31"/>
        <v>0</v>
      </c>
      <c r="AO254" s="508">
        <f t="shared" si="32"/>
        <v>0</v>
      </c>
      <c r="AP254" s="508">
        <f t="shared" si="33"/>
        <v>0</v>
      </c>
      <c r="AQ254" s="508">
        <f t="shared" si="34"/>
        <v>0</v>
      </c>
      <c r="AR254" s="510">
        <f t="shared" si="35"/>
        <v>0</v>
      </c>
      <c r="AS254" s="510">
        <f t="shared" si="36"/>
        <v>0</v>
      </c>
      <c r="AT254" s="508">
        <f t="shared" si="37"/>
        <v>0</v>
      </c>
      <c r="AU254" s="508" t="str">
        <f t="shared" si="38"/>
        <v>交付金の区分_○_×</v>
      </c>
      <c r="AV254" s="508" t="str">
        <f t="shared" si="39"/>
        <v>交付金の区分_×</v>
      </c>
      <c r="AW254" t="str">
        <f>IF(通常分様式!E260="","",IF(PRODUCT(D254:AL254)=0,"error",""))</f>
        <v/>
      </c>
      <c r="AX254">
        <f>IF(通常分様式!H260="妊娠出産子育て支援交付金",1,0)</f>
        <v>0</v>
      </c>
    </row>
    <row r="255" spans="1:50">
      <c r="A255">
        <v>261</v>
      </c>
      <c r="C255">
        <v>231</v>
      </c>
      <c r="D255">
        <f>IFERROR(VLOOKUP(通常分様式!D261,―!$AJ$2:$AK$2,2,FALSE),0)</f>
        <v>0</v>
      </c>
      <c r="E255">
        <f>IFERROR(VLOOKUP(通常分様式!E261,―!$A$2:$B$3,2,FALSE),0)</f>
        <v>0</v>
      </c>
      <c r="F255">
        <f>IFERROR(VLOOKUP(通常分様式!F261,―!$AD$2:$AE$3,2,FALSE),0)</f>
        <v>0</v>
      </c>
      <c r="G255">
        <f>IFERROR(VLOOKUP(通常分様式!G261,―!$AD$5:$AE$6,2,FALSE),0)</f>
        <v>0</v>
      </c>
      <c r="J255">
        <f>IFERROR(VLOOKUP(通常分様式!J261,―!$AF$14:$AG$15,2,FALSE),0)</f>
        <v>0</v>
      </c>
      <c r="K255">
        <f>IFERROR(VLOOKUP(通常分様式!K261,―!$AF$14:$AG$15,2,FALSE),0)</f>
        <v>0</v>
      </c>
      <c r="L255">
        <f>IFERROR(VLOOKUP(通常分様式!L261,―!$C$2:$D$2,2,FALSE),0)</f>
        <v>0</v>
      </c>
      <c r="M255">
        <f>IFERROR(VLOOKUP(通常分様式!M261,―!$E$2:$F$6,2,FALSE),0)</f>
        <v>0</v>
      </c>
      <c r="N255">
        <f>IFERROR(VLOOKUP(通常分様式!N261,―!$G$2:$H$2,2,FALSE),0)</f>
        <v>0</v>
      </c>
      <c r="O255">
        <f>IFERROR(VLOOKUP(通常分様式!O261,―!$AH$2:$AI$12,2,FALSE),0)</f>
        <v>0</v>
      </c>
      <c r="AA255">
        <f>IFERROR(VLOOKUP(通常分様式!AB261,―!$I$2:$J$3,2,FALSE),0)</f>
        <v>0</v>
      </c>
      <c r="AB255">
        <f>IFERROR(VLOOKUP(通常分様式!AC261,―!$K$2:$L$3,2,FALSE),0)</f>
        <v>0</v>
      </c>
      <c r="AC255">
        <f>IFERROR(VLOOKUP(通常分様式!AD261,―!$M$2:$N$3,2,FALSE),0)</f>
        <v>0</v>
      </c>
      <c r="AD255">
        <f>IFERROR(VLOOKUP(通常分様式!AE261,―!$O$2:$P$3,2,FALSE),0)</f>
        <v>0</v>
      </c>
      <c r="AE255">
        <v>1</v>
      </c>
      <c r="AF255">
        <f>IFERROR(VLOOKUP(通常分様式!AF261,―!$X$2:$Y$30,2,FALSE),0)</f>
        <v>0</v>
      </c>
      <c r="AG255">
        <f>IFERROR(VLOOKUP(通常分様式!AG261,―!$X$2:$Y$30,2,FALSE),0)</f>
        <v>0</v>
      </c>
      <c r="AL255">
        <f>IFERROR(VLOOKUP(通常分様式!AL261,―!$AA$2:$AB$11,2,FALSE),0)</f>
        <v>0</v>
      </c>
      <c r="AM255">
        <f t="shared" si="30"/>
        <v>0</v>
      </c>
      <c r="AN255" s="508">
        <f t="shared" si="31"/>
        <v>0</v>
      </c>
      <c r="AO255" s="508">
        <f t="shared" si="32"/>
        <v>0</v>
      </c>
      <c r="AP255" s="508">
        <f t="shared" si="33"/>
        <v>0</v>
      </c>
      <c r="AQ255" s="508">
        <f t="shared" si="34"/>
        <v>0</v>
      </c>
      <c r="AR255" s="510">
        <f t="shared" si="35"/>
        <v>0</v>
      </c>
      <c r="AS255" s="510">
        <f t="shared" si="36"/>
        <v>0</v>
      </c>
      <c r="AT255" s="508">
        <f t="shared" si="37"/>
        <v>0</v>
      </c>
      <c r="AU255" s="508" t="str">
        <f t="shared" si="38"/>
        <v>交付金の区分_○_×</v>
      </c>
      <c r="AV255" s="508" t="str">
        <f t="shared" si="39"/>
        <v>交付金の区分_×</v>
      </c>
      <c r="AW255" t="str">
        <f>IF(通常分様式!E261="","",IF(PRODUCT(D255:AL255)=0,"error",""))</f>
        <v/>
      </c>
      <c r="AX255">
        <f>IF(通常分様式!H261="妊娠出産子育て支援交付金",1,0)</f>
        <v>0</v>
      </c>
    </row>
    <row r="256" spans="1:50">
      <c r="A256">
        <v>262</v>
      </c>
      <c r="C256">
        <v>232</v>
      </c>
      <c r="D256">
        <f>IFERROR(VLOOKUP(通常分様式!D262,―!$AJ$2:$AK$2,2,FALSE),0)</f>
        <v>0</v>
      </c>
      <c r="E256">
        <f>IFERROR(VLOOKUP(通常分様式!E262,―!$A$2:$B$3,2,FALSE),0)</f>
        <v>0</v>
      </c>
      <c r="F256">
        <f>IFERROR(VLOOKUP(通常分様式!F262,―!$AD$2:$AE$3,2,FALSE),0)</f>
        <v>0</v>
      </c>
      <c r="G256">
        <f>IFERROR(VLOOKUP(通常分様式!G262,―!$AD$5:$AE$6,2,FALSE),0)</f>
        <v>0</v>
      </c>
      <c r="J256">
        <f>IFERROR(VLOOKUP(通常分様式!J262,―!$AF$14:$AG$15,2,FALSE),0)</f>
        <v>0</v>
      </c>
      <c r="K256">
        <f>IFERROR(VLOOKUP(通常分様式!K262,―!$AF$14:$AG$15,2,FALSE),0)</f>
        <v>0</v>
      </c>
      <c r="L256">
        <f>IFERROR(VLOOKUP(通常分様式!L262,―!$C$2:$D$2,2,FALSE),0)</f>
        <v>0</v>
      </c>
      <c r="M256">
        <f>IFERROR(VLOOKUP(通常分様式!M262,―!$E$2:$F$6,2,FALSE),0)</f>
        <v>0</v>
      </c>
      <c r="N256">
        <f>IFERROR(VLOOKUP(通常分様式!N262,―!$G$2:$H$2,2,FALSE),0)</f>
        <v>0</v>
      </c>
      <c r="O256">
        <f>IFERROR(VLOOKUP(通常分様式!O262,―!$AH$2:$AI$12,2,FALSE),0)</f>
        <v>0</v>
      </c>
      <c r="AA256">
        <f>IFERROR(VLOOKUP(通常分様式!AB262,―!$I$2:$J$3,2,FALSE),0)</f>
        <v>0</v>
      </c>
      <c r="AB256">
        <f>IFERROR(VLOOKUP(通常分様式!AC262,―!$K$2:$L$3,2,FALSE),0)</f>
        <v>0</v>
      </c>
      <c r="AC256">
        <f>IFERROR(VLOOKUP(通常分様式!AD262,―!$M$2:$N$3,2,FALSE),0)</f>
        <v>0</v>
      </c>
      <c r="AD256">
        <f>IFERROR(VLOOKUP(通常分様式!AE262,―!$O$2:$P$3,2,FALSE),0)</f>
        <v>0</v>
      </c>
      <c r="AE256">
        <v>1</v>
      </c>
      <c r="AF256">
        <f>IFERROR(VLOOKUP(通常分様式!AF262,―!$X$2:$Y$30,2,FALSE),0)</f>
        <v>0</v>
      </c>
      <c r="AG256">
        <f>IFERROR(VLOOKUP(通常分様式!AG262,―!$X$2:$Y$30,2,FALSE),0)</f>
        <v>0</v>
      </c>
      <c r="AL256">
        <f>IFERROR(VLOOKUP(通常分様式!AL262,―!$AA$2:$AB$11,2,FALSE),0)</f>
        <v>0</v>
      </c>
      <c r="AM256">
        <f t="shared" si="30"/>
        <v>0</v>
      </c>
      <c r="AN256" s="508">
        <f t="shared" si="31"/>
        <v>0</v>
      </c>
      <c r="AO256" s="508">
        <f t="shared" si="32"/>
        <v>0</v>
      </c>
      <c r="AP256" s="508">
        <f t="shared" si="33"/>
        <v>0</v>
      </c>
      <c r="AQ256" s="508">
        <f t="shared" si="34"/>
        <v>0</v>
      </c>
      <c r="AR256" s="510">
        <f t="shared" si="35"/>
        <v>0</v>
      </c>
      <c r="AS256" s="510">
        <f t="shared" si="36"/>
        <v>0</v>
      </c>
      <c r="AT256" s="508">
        <f t="shared" si="37"/>
        <v>0</v>
      </c>
      <c r="AU256" s="508" t="str">
        <f t="shared" si="38"/>
        <v>交付金の区分_○_×</v>
      </c>
      <c r="AV256" s="508" t="str">
        <f t="shared" si="39"/>
        <v>交付金の区分_×</v>
      </c>
      <c r="AW256" t="str">
        <f>IF(通常分様式!E262="","",IF(PRODUCT(D256:AL256)=0,"error",""))</f>
        <v/>
      </c>
      <c r="AX256">
        <f>IF(通常分様式!H262="妊娠出産子育て支援交付金",1,0)</f>
        <v>0</v>
      </c>
    </row>
    <row r="257" spans="1:50">
      <c r="A257">
        <v>263</v>
      </c>
      <c r="C257">
        <v>233</v>
      </c>
      <c r="D257">
        <f>IFERROR(VLOOKUP(通常分様式!D263,―!$AJ$2:$AK$2,2,FALSE),0)</f>
        <v>0</v>
      </c>
      <c r="E257">
        <f>IFERROR(VLOOKUP(通常分様式!E263,―!$A$2:$B$3,2,FALSE),0)</f>
        <v>0</v>
      </c>
      <c r="F257">
        <f>IFERROR(VLOOKUP(通常分様式!F263,―!$AD$2:$AE$3,2,FALSE),0)</f>
        <v>0</v>
      </c>
      <c r="G257">
        <f>IFERROR(VLOOKUP(通常分様式!G263,―!$AD$5:$AE$6,2,FALSE),0)</f>
        <v>0</v>
      </c>
      <c r="J257">
        <f>IFERROR(VLOOKUP(通常分様式!J263,―!$AF$14:$AG$15,2,FALSE),0)</f>
        <v>0</v>
      </c>
      <c r="K257">
        <f>IFERROR(VLOOKUP(通常分様式!K263,―!$AF$14:$AG$15,2,FALSE),0)</f>
        <v>0</v>
      </c>
      <c r="L257">
        <f>IFERROR(VLOOKUP(通常分様式!L263,―!$C$2:$D$2,2,FALSE),0)</f>
        <v>0</v>
      </c>
      <c r="M257">
        <f>IFERROR(VLOOKUP(通常分様式!M263,―!$E$2:$F$6,2,FALSE),0)</f>
        <v>0</v>
      </c>
      <c r="N257">
        <f>IFERROR(VLOOKUP(通常分様式!N263,―!$G$2:$H$2,2,FALSE),0)</f>
        <v>0</v>
      </c>
      <c r="O257">
        <f>IFERROR(VLOOKUP(通常分様式!O263,―!$AH$2:$AI$12,2,FALSE),0)</f>
        <v>0</v>
      </c>
      <c r="AA257">
        <f>IFERROR(VLOOKUP(通常分様式!AB263,―!$I$2:$J$3,2,FALSE),0)</f>
        <v>0</v>
      </c>
      <c r="AB257">
        <f>IFERROR(VLOOKUP(通常分様式!AC263,―!$K$2:$L$3,2,FALSE),0)</f>
        <v>0</v>
      </c>
      <c r="AC257">
        <f>IFERROR(VLOOKUP(通常分様式!AD263,―!$M$2:$N$3,2,FALSE),0)</f>
        <v>0</v>
      </c>
      <c r="AD257">
        <f>IFERROR(VLOOKUP(通常分様式!AE263,―!$O$2:$P$3,2,FALSE),0)</f>
        <v>0</v>
      </c>
      <c r="AE257">
        <v>1</v>
      </c>
      <c r="AF257">
        <f>IFERROR(VLOOKUP(通常分様式!AF263,―!$X$2:$Y$30,2,FALSE),0)</f>
        <v>0</v>
      </c>
      <c r="AG257">
        <f>IFERROR(VLOOKUP(通常分様式!AG263,―!$X$2:$Y$30,2,FALSE),0)</f>
        <v>0</v>
      </c>
      <c r="AL257">
        <f>IFERROR(VLOOKUP(通常分様式!AL263,―!$AA$2:$AB$11,2,FALSE),0)</f>
        <v>0</v>
      </c>
      <c r="AM257">
        <f t="shared" si="30"/>
        <v>0</v>
      </c>
      <c r="AN257" s="508">
        <f t="shared" si="31"/>
        <v>0</v>
      </c>
      <c r="AO257" s="508">
        <f t="shared" si="32"/>
        <v>0</v>
      </c>
      <c r="AP257" s="508">
        <f t="shared" si="33"/>
        <v>0</v>
      </c>
      <c r="AQ257" s="508">
        <f t="shared" si="34"/>
        <v>0</v>
      </c>
      <c r="AR257" s="510">
        <f t="shared" si="35"/>
        <v>0</v>
      </c>
      <c r="AS257" s="510">
        <f t="shared" si="36"/>
        <v>0</v>
      </c>
      <c r="AT257" s="508">
        <f t="shared" si="37"/>
        <v>0</v>
      </c>
      <c r="AU257" s="508" t="str">
        <f t="shared" si="38"/>
        <v>交付金の区分_○_×</v>
      </c>
      <c r="AV257" s="508" t="str">
        <f t="shared" si="39"/>
        <v>交付金の区分_×</v>
      </c>
      <c r="AW257" t="str">
        <f>IF(通常分様式!E263="","",IF(PRODUCT(D257:AL257)=0,"error",""))</f>
        <v/>
      </c>
      <c r="AX257">
        <f>IF(通常分様式!H263="妊娠出産子育て支援交付金",1,0)</f>
        <v>0</v>
      </c>
    </row>
    <row r="258" spans="1:50">
      <c r="A258">
        <v>264</v>
      </c>
      <c r="C258">
        <v>234</v>
      </c>
      <c r="D258">
        <f>IFERROR(VLOOKUP(通常分様式!D264,―!$AJ$2:$AK$2,2,FALSE),0)</f>
        <v>0</v>
      </c>
      <c r="E258">
        <f>IFERROR(VLOOKUP(通常分様式!E264,―!$A$2:$B$3,2,FALSE),0)</f>
        <v>0</v>
      </c>
      <c r="F258">
        <f>IFERROR(VLOOKUP(通常分様式!F264,―!$AD$2:$AE$3,2,FALSE),0)</f>
        <v>0</v>
      </c>
      <c r="G258">
        <f>IFERROR(VLOOKUP(通常分様式!G264,―!$AD$5:$AE$6,2,FALSE),0)</f>
        <v>0</v>
      </c>
      <c r="J258">
        <f>IFERROR(VLOOKUP(通常分様式!J264,―!$AF$14:$AG$15,2,FALSE),0)</f>
        <v>0</v>
      </c>
      <c r="K258">
        <f>IFERROR(VLOOKUP(通常分様式!K264,―!$AF$14:$AG$15,2,FALSE),0)</f>
        <v>0</v>
      </c>
      <c r="L258">
        <f>IFERROR(VLOOKUP(通常分様式!L264,―!$C$2:$D$2,2,FALSE),0)</f>
        <v>0</v>
      </c>
      <c r="M258">
        <f>IFERROR(VLOOKUP(通常分様式!M264,―!$E$2:$F$6,2,FALSE),0)</f>
        <v>0</v>
      </c>
      <c r="N258">
        <f>IFERROR(VLOOKUP(通常分様式!N264,―!$G$2:$H$2,2,FALSE),0)</f>
        <v>0</v>
      </c>
      <c r="O258">
        <f>IFERROR(VLOOKUP(通常分様式!O264,―!$AH$2:$AI$12,2,FALSE),0)</f>
        <v>0</v>
      </c>
      <c r="AA258">
        <f>IFERROR(VLOOKUP(通常分様式!AB264,―!$I$2:$J$3,2,FALSE),0)</f>
        <v>0</v>
      </c>
      <c r="AB258">
        <f>IFERROR(VLOOKUP(通常分様式!AC264,―!$K$2:$L$3,2,FALSE),0)</f>
        <v>0</v>
      </c>
      <c r="AC258">
        <f>IFERROR(VLOOKUP(通常分様式!AD264,―!$M$2:$N$3,2,FALSE),0)</f>
        <v>0</v>
      </c>
      <c r="AD258">
        <f>IFERROR(VLOOKUP(通常分様式!AE264,―!$O$2:$P$3,2,FALSE),0)</f>
        <v>0</v>
      </c>
      <c r="AE258">
        <v>1</v>
      </c>
      <c r="AF258">
        <f>IFERROR(VLOOKUP(通常分様式!AF264,―!$X$2:$Y$30,2,FALSE),0)</f>
        <v>0</v>
      </c>
      <c r="AG258">
        <f>IFERROR(VLOOKUP(通常分様式!AG264,―!$X$2:$Y$30,2,FALSE),0)</f>
        <v>0</v>
      </c>
      <c r="AL258">
        <f>IFERROR(VLOOKUP(通常分様式!AL264,―!$AA$2:$AB$11,2,FALSE),0)</f>
        <v>0</v>
      </c>
      <c r="AM258">
        <f t="shared" si="30"/>
        <v>0</v>
      </c>
      <c r="AN258" s="508">
        <f t="shared" si="31"/>
        <v>0</v>
      </c>
      <c r="AO258" s="508">
        <f t="shared" si="32"/>
        <v>0</v>
      </c>
      <c r="AP258" s="508">
        <f t="shared" si="33"/>
        <v>0</v>
      </c>
      <c r="AQ258" s="508">
        <f t="shared" si="34"/>
        <v>0</v>
      </c>
      <c r="AR258" s="510">
        <f t="shared" si="35"/>
        <v>0</v>
      </c>
      <c r="AS258" s="510">
        <f t="shared" si="36"/>
        <v>0</v>
      </c>
      <c r="AT258" s="508">
        <f t="shared" si="37"/>
        <v>0</v>
      </c>
      <c r="AU258" s="508" t="str">
        <f t="shared" si="38"/>
        <v>交付金の区分_○_×</v>
      </c>
      <c r="AV258" s="508" t="str">
        <f t="shared" si="39"/>
        <v>交付金の区分_×</v>
      </c>
      <c r="AW258" t="str">
        <f>IF(通常分様式!E264="","",IF(PRODUCT(D258:AL258)=0,"error",""))</f>
        <v/>
      </c>
      <c r="AX258">
        <f>IF(通常分様式!H264="妊娠出産子育て支援交付金",1,0)</f>
        <v>0</v>
      </c>
    </row>
    <row r="259" spans="1:50">
      <c r="A259">
        <v>265</v>
      </c>
      <c r="C259">
        <v>235</v>
      </c>
      <c r="D259">
        <f>IFERROR(VLOOKUP(通常分様式!D265,―!$AJ$2:$AK$2,2,FALSE),0)</f>
        <v>0</v>
      </c>
      <c r="E259">
        <f>IFERROR(VLOOKUP(通常分様式!E265,―!$A$2:$B$3,2,FALSE),0)</f>
        <v>0</v>
      </c>
      <c r="F259">
        <f>IFERROR(VLOOKUP(通常分様式!F265,―!$AD$2:$AE$3,2,FALSE),0)</f>
        <v>0</v>
      </c>
      <c r="G259">
        <f>IFERROR(VLOOKUP(通常分様式!G265,―!$AD$5:$AE$6,2,FALSE),0)</f>
        <v>0</v>
      </c>
      <c r="J259">
        <f>IFERROR(VLOOKUP(通常分様式!J265,―!$AF$14:$AG$15,2,FALSE),0)</f>
        <v>0</v>
      </c>
      <c r="K259">
        <f>IFERROR(VLOOKUP(通常分様式!K265,―!$AF$14:$AG$15,2,FALSE),0)</f>
        <v>0</v>
      </c>
      <c r="L259">
        <f>IFERROR(VLOOKUP(通常分様式!L265,―!$C$2:$D$2,2,FALSE),0)</f>
        <v>0</v>
      </c>
      <c r="M259">
        <f>IFERROR(VLOOKUP(通常分様式!M265,―!$E$2:$F$6,2,FALSE),0)</f>
        <v>0</v>
      </c>
      <c r="N259">
        <f>IFERROR(VLOOKUP(通常分様式!N265,―!$G$2:$H$2,2,FALSE),0)</f>
        <v>0</v>
      </c>
      <c r="O259">
        <f>IFERROR(VLOOKUP(通常分様式!O265,―!$AH$2:$AI$12,2,FALSE),0)</f>
        <v>0</v>
      </c>
      <c r="AA259">
        <f>IFERROR(VLOOKUP(通常分様式!AB265,―!$I$2:$J$3,2,FALSE),0)</f>
        <v>0</v>
      </c>
      <c r="AB259">
        <f>IFERROR(VLOOKUP(通常分様式!AC265,―!$K$2:$L$3,2,FALSE),0)</f>
        <v>0</v>
      </c>
      <c r="AC259">
        <f>IFERROR(VLOOKUP(通常分様式!AD265,―!$M$2:$N$3,2,FALSE),0)</f>
        <v>0</v>
      </c>
      <c r="AD259">
        <f>IFERROR(VLOOKUP(通常分様式!AE265,―!$O$2:$P$3,2,FALSE),0)</f>
        <v>0</v>
      </c>
      <c r="AE259">
        <v>1</v>
      </c>
      <c r="AF259">
        <f>IFERROR(VLOOKUP(通常分様式!AF265,―!$X$2:$Y$30,2,FALSE),0)</f>
        <v>0</v>
      </c>
      <c r="AG259">
        <f>IFERROR(VLOOKUP(通常分様式!AG265,―!$X$2:$Y$30,2,FALSE),0)</f>
        <v>0</v>
      </c>
      <c r="AL259">
        <f>IFERROR(VLOOKUP(通常分様式!AL265,―!$AA$2:$AB$11,2,FALSE),0)</f>
        <v>0</v>
      </c>
      <c r="AM259">
        <f t="shared" si="30"/>
        <v>0</v>
      </c>
      <c r="AN259" s="508">
        <f t="shared" si="31"/>
        <v>0</v>
      </c>
      <c r="AO259" s="508">
        <f t="shared" si="32"/>
        <v>0</v>
      </c>
      <c r="AP259" s="508">
        <f t="shared" si="33"/>
        <v>0</v>
      </c>
      <c r="AQ259" s="508">
        <f t="shared" si="34"/>
        <v>0</v>
      </c>
      <c r="AR259" s="510">
        <f t="shared" si="35"/>
        <v>0</v>
      </c>
      <c r="AS259" s="510">
        <f t="shared" si="36"/>
        <v>0</v>
      </c>
      <c r="AT259" s="508">
        <f t="shared" si="37"/>
        <v>0</v>
      </c>
      <c r="AU259" s="508" t="str">
        <f t="shared" si="38"/>
        <v>交付金の区分_○_×</v>
      </c>
      <c r="AV259" s="508" t="str">
        <f t="shared" si="39"/>
        <v>交付金の区分_×</v>
      </c>
      <c r="AW259" t="str">
        <f>IF(通常分様式!E265="","",IF(PRODUCT(D259:AL259)=0,"error",""))</f>
        <v/>
      </c>
      <c r="AX259">
        <f>IF(通常分様式!H265="妊娠出産子育て支援交付金",1,0)</f>
        <v>0</v>
      </c>
    </row>
    <row r="260" spans="1:50">
      <c r="A260">
        <v>266</v>
      </c>
      <c r="C260">
        <v>236</v>
      </c>
      <c r="D260">
        <f>IFERROR(VLOOKUP(通常分様式!D266,―!$AJ$2:$AK$2,2,FALSE),0)</f>
        <v>0</v>
      </c>
      <c r="E260">
        <f>IFERROR(VLOOKUP(通常分様式!E266,―!$A$2:$B$3,2,FALSE),0)</f>
        <v>0</v>
      </c>
      <c r="F260">
        <f>IFERROR(VLOOKUP(通常分様式!F266,―!$AD$2:$AE$3,2,FALSE),0)</f>
        <v>0</v>
      </c>
      <c r="G260">
        <f>IFERROR(VLOOKUP(通常分様式!G266,―!$AD$5:$AE$6,2,FALSE),0)</f>
        <v>0</v>
      </c>
      <c r="J260">
        <f>IFERROR(VLOOKUP(通常分様式!J266,―!$AF$14:$AG$15,2,FALSE),0)</f>
        <v>0</v>
      </c>
      <c r="K260">
        <f>IFERROR(VLOOKUP(通常分様式!K266,―!$AF$14:$AG$15,2,FALSE),0)</f>
        <v>0</v>
      </c>
      <c r="L260">
        <f>IFERROR(VLOOKUP(通常分様式!L266,―!$C$2:$D$2,2,FALSE),0)</f>
        <v>0</v>
      </c>
      <c r="M260">
        <f>IFERROR(VLOOKUP(通常分様式!M266,―!$E$2:$F$6,2,FALSE),0)</f>
        <v>0</v>
      </c>
      <c r="N260">
        <f>IFERROR(VLOOKUP(通常分様式!N266,―!$G$2:$H$2,2,FALSE),0)</f>
        <v>0</v>
      </c>
      <c r="O260">
        <f>IFERROR(VLOOKUP(通常分様式!O266,―!$AH$2:$AI$12,2,FALSE),0)</f>
        <v>0</v>
      </c>
      <c r="AA260">
        <f>IFERROR(VLOOKUP(通常分様式!AB266,―!$I$2:$J$3,2,FALSE),0)</f>
        <v>0</v>
      </c>
      <c r="AB260">
        <f>IFERROR(VLOOKUP(通常分様式!AC266,―!$K$2:$L$3,2,FALSE),0)</f>
        <v>0</v>
      </c>
      <c r="AC260">
        <f>IFERROR(VLOOKUP(通常分様式!AD266,―!$M$2:$N$3,2,FALSE),0)</f>
        <v>0</v>
      </c>
      <c r="AD260">
        <f>IFERROR(VLOOKUP(通常分様式!AE266,―!$O$2:$P$3,2,FALSE),0)</f>
        <v>0</v>
      </c>
      <c r="AE260">
        <v>1</v>
      </c>
      <c r="AF260">
        <f>IFERROR(VLOOKUP(通常分様式!AF266,―!$X$2:$Y$30,2,FALSE),0)</f>
        <v>0</v>
      </c>
      <c r="AG260">
        <f>IFERROR(VLOOKUP(通常分様式!AG266,―!$X$2:$Y$30,2,FALSE),0)</f>
        <v>0</v>
      </c>
      <c r="AL260">
        <f>IFERROR(VLOOKUP(通常分様式!AL266,―!$AA$2:$AB$11,2,FALSE),0)</f>
        <v>0</v>
      </c>
      <c r="AM260">
        <f t="shared" si="30"/>
        <v>0</v>
      </c>
      <c r="AN260" s="508">
        <f t="shared" si="31"/>
        <v>0</v>
      </c>
      <c r="AO260" s="508">
        <f t="shared" si="32"/>
        <v>0</v>
      </c>
      <c r="AP260" s="508">
        <f t="shared" si="33"/>
        <v>0</v>
      </c>
      <c r="AQ260" s="508">
        <f t="shared" si="34"/>
        <v>0</v>
      </c>
      <c r="AR260" s="510">
        <f t="shared" si="35"/>
        <v>0</v>
      </c>
      <c r="AS260" s="510">
        <f t="shared" si="36"/>
        <v>0</v>
      </c>
      <c r="AT260" s="508">
        <f t="shared" si="37"/>
        <v>0</v>
      </c>
      <c r="AU260" s="508" t="str">
        <f t="shared" si="38"/>
        <v>交付金の区分_○_×</v>
      </c>
      <c r="AV260" s="508" t="str">
        <f t="shared" si="39"/>
        <v>交付金の区分_×</v>
      </c>
      <c r="AW260" t="str">
        <f>IF(通常分様式!E266="","",IF(PRODUCT(D260:AL260)=0,"error",""))</f>
        <v/>
      </c>
      <c r="AX260">
        <f>IF(通常分様式!H266="妊娠出産子育て支援交付金",1,0)</f>
        <v>0</v>
      </c>
    </row>
    <row r="261" spans="1:50">
      <c r="A261">
        <v>267</v>
      </c>
      <c r="C261">
        <v>237</v>
      </c>
      <c r="D261">
        <f>IFERROR(VLOOKUP(通常分様式!D267,―!$AJ$2:$AK$2,2,FALSE),0)</f>
        <v>0</v>
      </c>
      <c r="E261">
        <f>IFERROR(VLOOKUP(通常分様式!E267,―!$A$2:$B$3,2,FALSE),0)</f>
        <v>0</v>
      </c>
      <c r="F261">
        <f>IFERROR(VLOOKUP(通常分様式!F267,―!$AD$2:$AE$3,2,FALSE),0)</f>
        <v>0</v>
      </c>
      <c r="G261">
        <f>IFERROR(VLOOKUP(通常分様式!G267,―!$AD$5:$AE$6,2,FALSE),0)</f>
        <v>0</v>
      </c>
      <c r="J261">
        <f>IFERROR(VLOOKUP(通常分様式!J267,―!$AF$14:$AG$15,2,FALSE),0)</f>
        <v>0</v>
      </c>
      <c r="K261">
        <f>IFERROR(VLOOKUP(通常分様式!K267,―!$AF$14:$AG$15,2,FALSE),0)</f>
        <v>0</v>
      </c>
      <c r="L261">
        <f>IFERROR(VLOOKUP(通常分様式!L267,―!$C$2:$D$2,2,FALSE),0)</f>
        <v>0</v>
      </c>
      <c r="M261">
        <f>IFERROR(VLOOKUP(通常分様式!M267,―!$E$2:$F$6,2,FALSE),0)</f>
        <v>0</v>
      </c>
      <c r="N261">
        <f>IFERROR(VLOOKUP(通常分様式!N267,―!$G$2:$H$2,2,FALSE),0)</f>
        <v>0</v>
      </c>
      <c r="O261">
        <f>IFERROR(VLOOKUP(通常分様式!O267,―!$AH$2:$AI$12,2,FALSE),0)</f>
        <v>0</v>
      </c>
      <c r="AA261">
        <f>IFERROR(VLOOKUP(通常分様式!AB267,―!$I$2:$J$3,2,FALSE),0)</f>
        <v>0</v>
      </c>
      <c r="AB261">
        <f>IFERROR(VLOOKUP(通常分様式!AC267,―!$K$2:$L$3,2,FALSE),0)</f>
        <v>0</v>
      </c>
      <c r="AC261">
        <f>IFERROR(VLOOKUP(通常分様式!AD267,―!$M$2:$N$3,2,FALSE),0)</f>
        <v>0</v>
      </c>
      <c r="AD261">
        <f>IFERROR(VLOOKUP(通常分様式!AE267,―!$O$2:$P$3,2,FALSE),0)</f>
        <v>0</v>
      </c>
      <c r="AE261">
        <v>1</v>
      </c>
      <c r="AF261">
        <f>IFERROR(VLOOKUP(通常分様式!AF267,―!$X$2:$Y$30,2,FALSE),0)</f>
        <v>0</v>
      </c>
      <c r="AG261">
        <f>IFERROR(VLOOKUP(通常分様式!AG267,―!$X$2:$Y$30,2,FALSE),0)</f>
        <v>0</v>
      </c>
      <c r="AL261">
        <f>IFERROR(VLOOKUP(通常分様式!AL267,―!$AA$2:$AB$11,2,FALSE),0)</f>
        <v>0</v>
      </c>
      <c r="AM261">
        <f t="shared" si="30"/>
        <v>0</v>
      </c>
      <c r="AN261" s="508">
        <f t="shared" si="31"/>
        <v>0</v>
      </c>
      <c r="AO261" s="508">
        <f t="shared" si="32"/>
        <v>0</v>
      </c>
      <c r="AP261" s="508">
        <f t="shared" si="33"/>
        <v>0</v>
      </c>
      <c r="AQ261" s="508">
        <f t="shared" si="34"/>
        <v>0</v>
      </c>
      <c r="AR261" s="510">
        <f t="shared" si="35"/>
        <v>0</v>
      </c>
      <c r="AS261" s="510">
        <f t="shared" si="36"/>
        <v>0</v>
      </c>
      <c r="AT261" s="508">
        <f t="shared" si="37"/>
        <v>0</v>
      </c>
      <c r="AU261" s="508" t="str">
        <f t="shared" si="38"/>
        <v>交付金の区分_○_×</v>
      </c>
      <c r="AV261" s="508" t="str">
        <f t="shared" si="39"/>
        <v>交付金の区分_×</v>
      </c>
      <c r="AW261" t="str">
        <f>IF(通常分様式!E267="","",IF(PRODUCT(D261:AL261)=0,"error",""))</f>
        <v/>
      </c>
      <c r="AX261">
        <f>IF(通常分様式!H267="妊娠出産子育て支援交付金",1,0)</f>
        <v>0</v>
      </c>
    </row>
    <row r="262" spans="1:50">
      <c r="A262">
        <v>268</v>
      </c>
      <c r="C262">
        <v>238</v>
      </c>
      <c r="D262">
        <f>IFERROR(VLOOKUP(通常分様式!D268,―!$AJ$2:$AK$2,2,FALSE),0)</f>
        <v>0</v>
      </c>
      <c r="E262">
        <f>IFERROR(VLOOKUP(通常分様式!E268,―!$A$2:$B$3,2,FALSE),0)</f>
        <v>0</v>
      </c>
      <c r="F262">
        <f>IFERROR(VLOOKUP(通常分様式!F268,―!$AD$2:$AE$3,2,FALSE),0)</f>
        <v>0</v>
      </c>
      <c r="G262">
        <f>IFERROR(VLOOKUP(通常分様式!G268,―!$AD$5:$AE$6,2,FALSE),0)</f>
        <v>0</v>
      </c>
      <c r="J262">
        <f>IFERROR(VLOOKUP(通常分様式!J268,―!$AF$14:$AG$15,2,FALSE),0)</f>
        <v>0</v>
      </c>
      <c r="K262">
        <f>IFERROR(VLOOKUP(通常分様式!K268,―!$AF$14:$AG$15,2,FALSE),0)</f>
        <v>0</v>
      </c>
      <c r="L262">
        <f>IFERROR(VLOOKUP(通常分様式!L268,―!$C$2:$D$2,2,FALSE),0)</f>
        <v>0</v>
      </c>
      <c r="M262">
        <f>IFERROR(VLOOKUP(通常分様式!M268,―!$E$2:$F$6,2,FALSE),0)</f>
        <v>0</v>
      </c>
      <c r="N262">
        <f>IFERROR(VLOOKUP(通常分様式!N268,―!$G$2:$H$2,2,FALSE),0)</f>
        <v>0</v>
      </c>
      <c r="O262">
        <f>IFERROR(VLOOKUP(通常分様式!O268,―!$AH$2:$AI$12,2,FALSE),0)</f>
        <v>0</v>
      </c>
      <c r="AA262">
        <f>IFERROR(VLOOKUP(通常分様式!AB268,―!$I$2:$J$3,2,FALSE),0)</f>
        <v>0</v>
      </c>
      <c r="AB262">
        <f>IFERROR(VLOOKUP(通常分様式!AC268,―!$K$2:$L$3,2,FALSE),0)</f>
        <v>0</v>
      </c>
      <c r="AC262">
        <f>IFERROR(VLOOKUP(通常分様式!AD268,―!$M$2:$N$3,2,FALSE),0)</f>
        <v>0</v>
      </c>
      <c r="AD262">
        <f>IFERROR(VLOOKUP(通常分様式!AE268,―!$O$2:$P$3,2,FALSE),0)</f>
        <v>0</v>
      </c>
      <c r="AE262">
        <v>1</v>
      </c>
      <c r="AF262">
        <f>IFERROR(VLOOKUP(通常分様式!AF268,―!$X$2:$Y$30,2,FALSE),0)</f>
        <v>0</v>
      </c>
      <c r="AG262">
        <f>IFERROR(VLOOKUP(通常分様式!AG268,―!$X$2:$Y$30,2,FALSE),0)</f>
        <v>0</v>
      </c>
      <c r="AL262">
        <f>IFERROR(VLOOKUP(通常分様式!AL268,―!$AA$2:$AB$11,2,FALSE),0)</f>
        <v>0</v>
      </c>
      <c r="AM262">
        <f t="shared" si="30"/>
        <v>0</v>
      </c>
      <c r="AN262" s="508">
        <f t="shared" si="31"/>
        <v>0</v>
      </c>
      <c r="AO262" s="508">
        <f t="shared" si="32"/>
        <v>0</v>
      </c>
      <c r="AP262" s="508">
        <f t="shared" si="33"/>
        <v>0</v>
      </c>
      <c r="AQ262" s="508">
        <f t="shared" si="34"/>
        <v>0</v>
      </c>
      <c r="AR262" s="510">
        <f t="shared" si="35"/>
        <v>0</v>
      </c>
      <c r="AS262" s="510">
        <f t="shared" si="36"/>
        <v>0</v>
      </c>
      <c r="AT262" s="508">
        <f t="shared" si="37"/>
        <v>0</v>
      </c>
      <c r="AU262" s="508" t="str">
        <f t="shared" si="38"/>
        <v>交付金の区分_○_×</v>
      </c>
      <c r="AV262" s="508" t="str">
        <f t="shared" si="39"/>
        <v>交付金の区分_×</v>
      </c>
      <c r="AW262" t="str">
        <f>IF(通常分様式!E268="","",IF(PRODUCT(D262:AL262)=0,"error",""))</f>
        <v/>
      </c>
      <c r="AX262">
        <f>IF(通常分様式!H268="妊娠出産子育て支援交付金",1,0)</f>
        <v>0</v>
      </c>
    </row>
    <row r="263" spans="1:50">
      <c r="A263">
        <v>269</v>
      </c>
      <c r="C263">
        <v>239</v>
      </c>
      <c r="D263">
        <f>IFERROR(VLOOKUP(通常分様式!D269,―!$AJ$2:$AK$2,2,FALSE),0)</f>
        <v>0</v>
      </c>
      <c r="E263">
        <f>IFERROR(VLOOKUP(通常分様式!E269,―!$A$2:$B$3,2,FALSE),0)</f>
        <v>0</v>
      </c>
      <c r="F263">
        <f>IFERROR(VLOOKUP(通常分様式!F269,―!$AD$2:$AE$3,2,FALSE),0)</f>
        <v>0</v>
      </c>
      <c r="G263">
        <f>IFERROR(VLOOKUP(通常分様式!G269,―!$AD$5:$AE$6,2,FALSE),0)</f>
        <v>0</v>
      </c>
      <c r="J263">
        <f>IFERROR(VLOOKUP(通常分様式!J269,―!$AF$14:$AG$15,2,FALSE),0)</f>
        <v>0</v>
      </c>
      <c r="K263">
        <f>IFERROR(VLOOKUP(通常分様式!K269,―!$AF$14:$AG$15,2,FALSE),0)</f>
        <v>0</v>
      </c>
      <c r="L263">
        <f>IFERROR(VLOOKUP(通常分様式!L269,―!$C$2:$D$2,2,FALSE),0)</f>
        <v>0</v>
      </c>
      <c r="M263">
        <f>IFERROR(VLOOKUP(通常分様式!M269,―!$E$2:$F$6,2,FALSE),0)</f>
        <v>0</v>
      </c>
      <c r="N263">
        <f>IFERROR(VLOOKUP(通常分様式!N269,―!$G$2:$H$2,2,FALSE),0)</f>
        <v>0</v>
      </c>
      <c r="O263">
        <f>IFERROR(VLOOKUP(通常分様式!O269,―!$AH$2:$AI$12,2,FALSE),0)</f>
        <v>0</v>
      </c>
      <c r="AA263">
        <f>IFERROR(VLOOKUP(通常分様式!AB269,―!$I$2:$J$3,2,FALSE),0)</f>
        <v>0</v>
      </c>
      <c r="AB263">
        <f>IFERROR(VLOOKUP(通常分様式!AC269,―!$K$2:$L$3,2,FALSE),0)</f>
        <v>0</v>
      </c>
      <c r="AC263">
        <f>IFERROR(VLOOKUP(通常分様式!AD269,―!$M$2:$N$3,2,FALSE),0)</f>
        <v>0</v>
      </c>
      <c r="AD263">
        <f>IFERROR(VLOOKUP(通常分様式!AE269,―!$O$2:$P$3,2,FALSE),0)</f>
        <v>0</v>
      </c>
      <c r="AE263">
        <v>1</v>
      </c>
      <c r="AF263">
        <f>IFERROR(VLOOKUP(通常分様式!AF269,―!$X$2:$Y$30,2,FALSE),0)</f>
        <v>0</v>
      </c>
      <c r="AG263">
        <f>IFERROR(VLOOKUP(通常分様式!AG269,―!$X$2:$Y$30,2,FALSE),0)</f>
        <v>0</v>
      </c>
      <c r="AL263">
        <f>IFERROR(VLOOKUP(通常分様式!AL269,―!$AA$2:$AB$11,2,FALSE),0)</f>
        <v>0</v>
      </c>
      <c r="AM263">
        <f t="shared" si="30"/>
        <v>0</v>
      </c>
      <c r="AN263" s="508">
        <f t="shared" si="31"/>
        <v>0</v>
      </c>
      <c r="AO263" s="508">
        <f t="shared" si="32"/>
        <v>0</v>
      </c>
      <c r="AP263" s="508">
        <f t="shared" si="33"/>
        <v>0</v>
      </c>
      <c r="AQ263" s="508">
        <f t="shared" si="34"/>
        <v>0</v>
      </c>
      <c r="AR263" s="510">
        <f t="shared" si="35"/>
        <v>0</v>
      </c>
      <c r="AS263" s="510">
        <f t="shared" si="36"/>
        <v>0</v>
      </c>
      <c r="AT263" s="508">
        <f t="shared" si="37"/>
        <v>0</v>
      </c>
      <c r="AU263" s="508" t="str">
        <f t="shared" si="38"/>
        <v>交付金の区分_○_×</v>
      </c>
      <c r="AV263" s="508" t="str">
        <f t="shared" si="39"/>
        <v>交付金の区分_×</v>
      </c>
      <c r="AW263" t="str">
        <f>IF(通常分様式!E269="","",IF(PRODUCT(D263:AL263)=0,"error",""))</f>
        <v/>
      </c>
      <c r="AX263">
        <f>IF(通常分様式!H269="妊娠出産子育て支援交付金",1,0)</f>
        <v>0</v>
      </c>
    </row>
    <row r="264" spans="1:50">
      <c r="A264">
        <v>270</v>
      </c>
      <c r="C264">
        <v>240</v>
      </c>
      <c r="D264">
        <f>IFERROR(VLOOKUP(通常分様式!D270,―!$AJ$2:$AK$2,2,FALSE),0)</f>
        <v>0</v>
      </c>
      <c r="E264">
        <f>IFERROR(VLOOKUP(通常分様式!E270,―!$A$2:$B$3,2,FALSE),0)</f>
        <v>0</v>
      </c>
      <c r="F264">
        <f>IFERROR(VLOOKUP(通常分様式!F270,―!$AD$2:$AE$3,2,FALSE),0)</f>
        <v>0</v>
      </c>
      <c r="G264">
        <f>IFERROR(VLOOKUP(通常分様式!G270,―!$AD$5:$AE$6,2,FALSE),0)</f>
        <v>0</v>
      </c>
      <c r="J264">
        <f>IFERROR(VLOOKUP(通常分様式!J270,―!$AF$14:$AG$15,2,FALSE),0)</f>
        <v>0</v>
      </c>
      <c r="K264">
        <f>IFERROR(VLOOKUP(通常分様式!K270,―!$AF$14:$AG$15,2,FALSE),0)</f>
        <v>0</v>
      </c>
      <c r="L264">
        <f>IFERROR(VLOOKUP(通常分様式!L270,―!$C$2:$D$2,2,FALSE),0)</f>
        <v>0</v>
      </c>
      <c r="M264">
        <f>IFERROR(VLOOKUP(通常分様式!M270,―!$E$2:$F$6,2,FALSE),0)</f>
        <v>0</v>
      </c>
      <c r="N264">
        <f>IFERROR(VLOOKUP(通常分様式!N270,―!$G$2:$H$2,2,FALSE),0)</f>
        <v>0</v>
      </c>
      <c r="O264">
        <f>IFERROR(VLOOKUP(通常分様式!O270,―!$AH$2:$AI$12,2,FALSE),0)</f>
        <v>0</v>
      </c>
      <c r="AA264">
        <f>IFERROR(VLOOKUP(通常分様式!AB270,―!$I$2:$J$3,2,FALSE),0)</f>
        <v>0</v>
      </c>
      <c r="AB264">
        <f>IFERROR(VLOOKUP(通常分様式!AC270,―!$K$2:$L$3,2,FALSE),0)</f>
        <v>0</v>
      </c>
      <c r="AC264">
        <f>IFERROR(VLOOKUP(通常分様式!AD270,―!$M$2:$N$3,2,FALSE),0)</f>
        <v>0</v>
      </c>
      <c r="AD264">
        <f>IFERROR(VLOOKUP(通常分様式!AE270,―!$O$2:$P$3,2,FALSE),0)</f>
        <v>0</v>
      </c>
      <c r="AE264">
        <v>1</v>
      </c>
      <c r="AF264">
        <f>IFERROR(VLOOKUP(通常分様式!AF270,―!$X$2:$Y$30,2,FALSE),0)</f>
        <v>0</v>
      </c>
      <c r="AG264">
        <f>IFERROR(VLOOKUP(通常分様式!AG270,―!$X$2:$Y$30,2,FALSE),0)</f>
        <v>0</v>
      </c>
      <c r="AL264">
        <f>IFERROR(VLOOKUP(通常分様式!AL270,―!$AA$2:$AB$11,2,FALSE),0)</f>
        <v>0</v>
      </c>
      <c r="AM264">
        <f t="shared" si="30"/>
        <v>0</v>
      </c>
      <c r="AN264" s="508">
        <f t="shared" si="31"/>
        <v>0</v>
      </c>
      <c r="AO264" s="508">
        <f t="shared" si="32"/>
        <v>0</v>
      </c>
      <c r="AP264" s="508">
        <f t="shared" si="33"/>
        <v>0</v>
      </c>
      <c r="AQ264" s="508">
        <f t="shared" si="34"/>
        <v>0</v>
      </c>
      <c r="AR264" s="510">
        <f t="shared" si="35"/>
        <v>0</v>
      </c>
      <c r="AS264" s="510">
        <f t="shared" si="36"/>
        <v>0</v>
      </c>
      <c r="AT264" s="508">
        <f t="shared" si="37"/>
        <v>0</v>
      </c>
      <c r="AU264" s="508" t="str">
        <f t="shared" si="38"/>
        <v>交付金の区分_○_×</v>
      </c>
      <c r="AV264" s="508" t="str">
        <f t="shared" si="39"/>
        <v>交付金の区分_×</v>
      </c>
      <c r="AW264" t="str">
        <f>IF(通常分様式!E270="","",IF(PRODUCT(D264:AL264)=0,"error",""))</f>
        <v/>
      </c>
      <c r="AX264">
        <f>IF(通常分様式!H270="妊娠出産子育て支援交付金",1,0)</f>
        <v>0</v>
      </c>
    </row>
    <row r="265" spans="1:50">
      <c r="A265">
        <v>271</v>
      </c>
      <c r="C265">
        <v>241</v>
      </c>
      <c r="D265">
        <f>IFERROR(VLOOKUP(通常分様式!D271,―!$AJ$2:$AK$2,2,FALSE),0)</f>
        <v>0</v>
      </c>
      <c r="E265">
        <f>IFERROR(VLOOKUP(通常分様式!E271,―!$A$2:$B$3,2,FALSE),0)</f>
        <v>0</v>
      </c>
      <c r="F265">
        <f>IFERROR(VLOOKUP(通常分様式!F271,―!$AD$2:$AE$3,2,FALSE),0)</f>
        <v>0</v>
      </c>
      <c r="G265">
        <f>IFERROR(VLOOKUP(通常分様式!G271,―!$AD$5:$AE$6,2,FALSE),0)</f>
        <v>0</v>
      </c>
      <c r="J265">
        <f>IFERROR(VLOOKUP(通常分様式!J271,―!$AF$14:$AG$15,2,FALSE),0)</f>
        <v>0</v>
      </c>
      <c r="K265">
        <f>IFERROR(VLOOKUP(通常分様式!K271,―!$AF$14:$AG$15,2,FALSE),0)</f>
        <v>0</v>
      </c>
      <c r="L265">
        <f>IFERROR(VLOOKUP(通常分様式!L271,―!$C$2:$D$2,2,FALSE),0)</f>
        <v>0</v>
      </c>
      <c r="M265">
        <f>IFERROR(VLOOKUP(通常分様式!M271,―!$E$2:$F$6,2,FALSE),0)</f>
        <v>0</v>
      </c>
      <c r="N265">
        <f>IFERROR(VLOOKUP(通常分様式!N271,―!$G$2:$H$2,2,FALSE),0)</f>
        <v>0</v>
      </c>
      <c r="O265">
        <f>IFERROR(VLOOKUP(通常分様式!O271,―!$AH$2:$AI$12,2,FALSE),0)</f>
        <v>0</v>
      </c>
      <c r="AA265">
        <f>IFERROR(VLOOKUP(通常分様式!AB271,―!$I$2:$J$3,2,FALSE),0)</f>
        <v>0</v>
      </c>
      <c r="AB265">
        <f>IFERROR(VLOOKUP(通常分様式!AC271,―!$K$2:$L$3,2,FALSE),0)</f>
        <v>0</v>
      </c>
      <c r="AC265">
        <f>IFERROR(VLOOKUP(通常分様式!AD271,―!$M$2:$N$3,2,FALSE),0)</f>
        <v>0</v>
      </c>
      <c r="AD265">
        <f>IFERROR(VLOOKUP(通常分様式!AE271,―!$O$2:$P$3,2,FALSE),0)</f>
        <v>0</v>
      </c>
      <c r="AE265">
        <v>1</v>
      </c>
      <c r="AF265">
        <f>IFERROR(VLOOKUP(通常分様式!AF271,―!$X$2:$Y$30,2,FALSE),0)</f>
        <v>0</v>
      </c>
      <c r="AG265">
        <f>IFERROR(VLOOKUP(通常分様式!AG271,―!$X$2:$Y$30,2,FALSE),0)</f>
        <v>0</v>
      </c>
      <c r="AL265">
        <f>IFERROR(VLOOKUP(通常分様式!AL271,―!$AA$2:$AB$11,2,FALSE),0)</f>
        <v>0</v>
      </c>
      <c r="AM265">
        <f t="shared" si="30"/>
        <v>0</v>
      </c>
      <c r="AN265" s="508">
        <f t="shared" si="31"/>
        <v>0</v>
      </c>
      <c r="AO265" s="508">
        <f t="shared" si="32"/>
        <v>0</v>
      </c>
      <c r="AP265" s="508">
        <f t="shared" si="33"/>
        <v>0</v>
      </c>
      <c r="AQ265" s="508">
        <f t="shared" si="34"/>
        <v>0</v>
      </c>
      <c r="AR265" s="510">
        <f t="shared" si="35"/>
        <v>0</v>
      </c>
      <c r="AS265" s="510">
        <f t="shared" si="36"/>
        <v>0</v>
      </c>
      <c r="AT265" s="508">
        <f t="shared" si="37"/>
        <v>0</v>
      </c>
      <c r="AU265" s="508" t="str">
        <f t="shared" si="38"/>
        <v>交付金の区分_○_×</v>
      </c>
      <c r="AV265" s="508" t="str">
        <f t="shared" si="39"/>
        <v>交付金の区分_×</v>
      </c>
      <c r="AW265" t="str">
        <f>IF(通常分様式!E271="","",IF(PRODUCT(D265:AL265)=0,"error",""))</f>
        <v/>
      </c>
      <c r="AX265">
        <f>IF(通常分様式!H271="妊娠出産子育て支援交付金",1,0)</f>
        <v>0</v>
      </c>
    </row>
    <row r="266" spans="1:50">
      <c r="A266">
        <v>272</v>
      </c>
      <c r="C266">
        <v>242</v>
      </c>
      <c r="D266">
        <f>IFERROR(VLOOKUP(通常分様式!D272,―!$AJ$2:$AK$2,2,FALSE),0)</f>
        <v>0</v>
      </c>
      <c r="E266">
        <f>IFERROR(VLOOKUP(通常分様式!E272,―!$A$2:$B$3,2,FALSE),0)</f>
        <v>0</v>
      </c>
      <c r="F266">
        <f>IFERROR(VLOOKUP(通常分様式!F272,―!$AD$2:$AE$3,2,FALSE),0)</f>
        <v>0</v>
      </c>
      <c r="G266">
        <f>IFERROR(VLOOKUP(通常分様式!G272,―!$AD$5:$AE$6,2,FALSE),0)</f>
        <v>0</v>
      </c>
      <c r="J266">
        <f>IFERROR(VLOOKUP(通常分様式!J272,―!$AF$14:$AG$15,2,FALSE),0)</f>
        <v>0</v>
      </c>
      <c r="K266">
        <f>IFERROR(VLOOKUP(通常分様式!K272,―!$AF$14:$AG$15,2,FALSE),0)</f>
        <v>0</v>
      </c>
      <c r="L266">
        <f>IFERROR(VLOOKUP(通常分様式!L272,―!$C$2:$D$2,2,FALSE),0)</f>
        <v>0</v>
      </c>
      <c r="M266">
        <f>IFERROR(VLOOKUP(通常分様式!M272,―!$E$2:$F$6,2,FALSE),0)</f>
        <v>0</v>
      </c>
      <c r="N266">
        <f>IFERROR(VLOOKUP(通常分様式!N272,―!$G$2:$H$2,2,FALSE),0)</f>
        <v>0</v>
      </c>
      <c r="O266">
        <f>IFERROR(VLOOKUP(通常分様式!O272,―!$AH$2:$AI$12,2,FALSE),0)</f>
        <v>0</v>
      </c>
      <c r="AA266">
        <f>IFERROR(VLOOKUP(通常分様式!AB272,―!$I$2:$J$3,2,FALSE),0)</f>
        <v>0</v>
      </c>
      <c r="AB266">
        <f>IFERROR(VLOOKUP(通常分様式!AC272,―!$K$2:$L$3,2,FALSE),0)</f>
        <v>0</v>
      </c>
      <c r="AC266">
        <f>IFERROR(VLOOKUP(通常分様式!AD272,―!$M$2:$N$3,2,FALSE),0)</f>
        <v>0</v>
      </c>
      <c r="AD266">
        <f>IFERROR(VLOOKUP(通常分様式!AE272,―!$O$2:$P$3,2,FALSE),0)</f>
        <v>0</v>
      </c>
      <c r="AE266">
        <v>1</v>
      </c>
      <c r="AF266">
        <f>IFERROR(VLOOKUP(通常分様式!AF272,―!$X$2:$Y$30,2,FALSE),0)</f>
        <v>0</v>
      </c>
      <c r="AG266">
        <f>IFERROR(VLOOKUP(通常分様式!AG272,―!$X$2:$Y$30,2,FALSE),0)</f>
        <v>0</v>
      </c>
      <c r="AL266">
        <f>IFERROR(VLOOKUP(通常分様式!AL272,―!$AA$2:$AB$11,2,FALSE),0)</f>
        <v>0</v>
      </c>
      <c r="AM266">
        <f t="shared" si="30"/>
        <v>0</v>
      </c>
      <c r="AN266" s="508">
        <f t="shared" si="31"/>
        <v>0</v>
      </c>
      <c r="AO266" s="508">
        <f t="shared" si="32"/>
        <v>0</v>
      </c>
      <c r="AP266" s="508">
        <f t="shared" si="33"/>
        <v>0</v>
      </c>
      <c r="AQ266" s="508">
        <f t="shared" si="34"/>
        <v>0</v>
      </c>
      <c r="AR266" s="510">
        <f t="shared" si="35"/>
        <v>0</v>
      </c>
      <c r="AS266" s="510">
        <f t="shared" si="36"/>
        <v>0</v>
      </c>
      <c r="AT266" s="508">
        <f t="shared" si="37"/>
        <v>0</v>
      </c>
      <c r="AU266" s="508" t="str">
        <f t="shared" si="38"/>
        <v>交付金の区分_○_×</v>
      </c>
      <c r="AV266" s="508" t="str">
        <f t="shared" si="39"/>
        <v>交付金の区分_×</v>
      </c>
      <c r="AW266" t="str">
        <f>IF(通常分様式!E272="","",IF(PRODUCT(D266:AL266)=0,"error",""))</f>
        <v/>
      </c>
      <c r="AX266">
        <f>IF(通常分様式!H272="妊娠出産子育て支援交付金",1,0)</f>
        <v>0</v>
      </c>
    </row>
    <row r="267" spans="1:50">
      <c r="A267">
        <v>273</v>
      </c>
      <c r="C267">
        <v>243</v>
      </c>
      <c r="D267">
        <f>IFERROR(VLOOKUP(通常分様式!D273,―!$AJ$2:$AK$2,2,FALSE),0)</f>
        <v>0</v>
      </c>
      <c r="E267">
        <f>IFERROR(VLOOKUP(通常分様式!E273,―!$A$2:$B$3,2,FALSE),0)</f>
        <v>0</v>
      </c>
      <c r="F267">
        <f>IFERROR(VLOOKUP(通常分様式!F273,―!$AD$2:$AE$3,2,FALSE),0)</f>
        <v>0</v>
      </c>
      <c r="G267">
        <f>IFERROR(VLOOKUP(通常分様式!G273,―!$AD$5:$AE$6,2,FALSE),0)</f>
        <v>0</v>
      </c>
      <c r="J267">
        <f>IFERROR(VLOOKUP(通常分様式!J273,―!$AF$14:$AG$15,2,FALSE),0)</f>
        <v>0</v>
      </c>
      <c r="K267">
        <f>IFERROR(VLOOKUP(通常分様式!K273,―!$AF$14:$AG$15,2,FALSE),0)</f>
        <v>0</v>
      </c>
      <c r="L267">
        <f>IFERROR(VLOOKUP(通常分様式!L273,―!$C$2:$D$2,2,FALSE),0)</f>
        <v>0</v>
      </c>
      <c r="M267">
        <f>IFERROR(VLOOKUP(通常分様式!M273,―!$E$2:$F$6,2,FALSE),0)</f>
        <v>0</v>
      </c>
      <c r="N267">
        <f>IFERROR(VLOOKUP(通常分様式!N273,―!$G$2:$H$2,2,FALSE),0)</f>
        <v>0</v>
      </c>
      <c r="O267">
        <f>IFERROR(VLOOKUP(通常分様式!O273,―!$AH$2:$AI$12,2,FALSE),0)</f>
        <v>0</v>
      </c>
      <c r="AA267">
        <f>IFERROR(VLOOKUP(通常分様式!AB273,―!$I$2:$J$3,2,FALSE),0)</f>
        <v>0</v>
      </c>
      <c r="AB267">
        <f>IFERROR(VLOOKUP(通常分様式!AC273,―!$K$2:$L$3,2,FALSE),0)</f>
        <v>0</v>
      </c>
      <c r="AC267">
        <f>IFERROR(VLOOKUP(通常分様式!AD273,―!$M$2:$N$3,2,FALSE),0)</f>
        <v>0</v>
      </c>
      <c r="AD267">
        <f>IFERROR(VLOOKUP(通常分様式!AE273,―!$O$2:$P$3,2,FALSE),0)</f>
        <v>0</v>
      </c>
      <c r="AE267">
        <v>1</v>
      </c>
      <c r="AF267">
        <f>IFERROR(VLOOKUP(通常分様式!AF273,―!$X$2:$Y$30,2,FALSE),0)</f>
        <v>0</v>
      </c>
      <c r="AG267">
        <f>IFERROR(VLOOKUP(通常分様式!AG273,―!$X$2:$Y$30,2,FALSE),0)</f>
        <v>0</v>
      </c>
      <c r="AL267">
        <f>IFERROR(VLOOKUP(通常分様式!AL273,―!$AA$2:$AB$11,2,FALSE),0)</f>
        <v>0</v>
      </c>
      <c r="AM267">
        <f t="shared" si="30"/>
        <v>0</v>
      </c>
      <c r="AN267" s="508">
        <f t="shared" si="31"/>
        <v>0</v>
      </c>
      <c r="AO267" s="508">
        <f t="shared" si="32"/>
        <v>0</v>
      </c>
      <c r="AP267" s="508">
        <f t="shared" si="33"/>
        <v>0</v>
      </c>
      <c r="AQ267" s="508">
        <f t="shared" si="34"/>
        <v>0</v>
      </c>
      <c r="AR267" s="510">
        <f t="shared" si="35"/>
        <v>0</v>
      </c>
      <c r="AS267" s="510">
        <f t="shared" si="36"/>
        <v>0</v>
      </c>
      <c r="AT267" s="508">
        <f t="shared" si="37"/>
        <v>0</v>
      </c>
      <c r="AU267" s="508" t="str">
        <f t="shared" si="38"/>
        <v>交付金の区分_○_×</v>
      </c>
      <c r="AV267" s="508" t="str">
        <f t="shared" si="39"/>
        <v>交付金の区分_×</v>
      </c>
      <c r="AW267" t="str">
        <f>IF(通常分様式!E273="","",IF(PRODUCT(D267:AL267)=0,"error",""))</f>
        <v/>
      </c>
      <c r="AX267">
        <f>IF(通常分様式!H273="妊娠出産子育て支援交付金",1,0)</f>
        <v>0</v>
      </c>
    </row>
    <row r="268" spans="1:50">
      <c r="A268">
        <v>274</v>
      </c>
      <c r="C268">
        <v>244</v>
      </c>
      <c r="D268">
        <f>IFERROR(VLOOKUP(通常分様式!D274,―!$AJ$2:$AK$2,2,FALSE),0)</f>
        <v>0</v>
      </c>
      <c r="E268">
        <f>IFERROR(VLOOKUP(通常分様式!E274,―!$A$2:$B$3,2,FALSE),0)</f>
        <v>0</v>
      </c>
      <c r="F268">
        <f>IFERROR(VLOOKUP(通常分様式!F274,―!$AD$2:$AE$3,2,FALSE),0)</f>
        <v>0</v>
      </c>
      <c r="G268">
        <f>IFERROR(VLOOKUP(通常分様式!G274,―!$AD$5:$AE$6,2,FALSE),0)</f>
        <v>0</v>
      </c>
      <c r="J268">
        <f>IFERROR(VLOOKUP(通常分様式!J274,―!$AF$14:$AG$15,2,FALSE),0)</f>
        <v>0</v>
      </c>
      <c r="K268">
        <f>IFERROR(VLOOKUP(通常分様式!K274,―!$AF$14:$AG$15,2,FALSE),0)</f>
        <v>0</v>
      </c>
      <c r="L268">
        <f>IFERROR(VLOOKUP(通常分様式!L274,―!$C$2:$D$2,2,FALSE),0)</f>
        <v>0</v>
      </c>
      <c r="M268">
        <f>IFERROR(VLOOKUP(通常分様式!M274,―!$E$2:$F$6,2,FALSE),0)</f>
        <v>0</v>
      </c>
      <c r="N268">
        <f>IFERROR(VLOOKUP(通常分様式!N274,―!$G$2:$H$2,2,FALSE),0)</f>
        <v>0</v>
      </c>
      <c r="O268">
        <f>IFERROR(VLOOKUP(通常分様式!O274,―!$AH$2:$AI$12,2,FALSE),0)</f>
        <v>0</v>
      </c>
      <c r="AA268">
        <f>IFERROR(VLOOKUP(通常分様式!AB274,―!$I$2:$J$3,2,FALSE),0)</f>
        <v>0</v>
      </c>
      <c r="AB268">
        <f>IFERROR(VLOOKUP(通常分様式!AC274,―!$K$2:$L$3,2,FALSE),0)</f>
        <v>0</v>
      </c>
      <c r="AC268">
        <f>IFERROR(VLOOKUP(通常分様式!AD274,―!$M$2:$N$3,2,FALSE),0)</f>
        <v>0</v>
      </c>
      <c r="AD268">
        <f>IFERROR(VLOOKUP(通常分様式!AE274,―!$O$2:$P$3,2,FALSE),0)</f>
        <v>0</v>
      </c>
      <c r="AE268">
        <v>1</v>
      </c>
      <c r="AF268">
        <f>IFERROR(VLOOKUP(通常分様式!AF274,―!$X$2:$Y$30,2,FALSE),0)</f>
        <v>0</v>
      </c>
      <c r="AG268">
        <f>IFERROR(VLOOKUP(通常分様式!AG274,―!$X$2:$Y$30,2,FALSE),0)</f>
        <v>0</v>
      </c>
      <c r="AL268">
        <f>IFERROR(VLOOKUP(通常分様式!AL274,―!$AA$2:$AB$11,2,FALSE),0)</f>
        <v>0</v>
      </c>
      <c r="AM268">
        <f t="shared" si="30"/>
        <v>0</v>
      </c>
      <c r="AN268" s="508">
        <f t="shared" si="31"/>
        <v>0</v>
      </c>
      <c r="AO268" s="508">
        <f t="shared" si="32"/>
        <v>0</v>
      </c>
      <c r="AP268" s="508">
        <f t="shared" si="33"/>
        <v>0</v>
      </c>
      <c r="AQ268" s="508">
        <f t="shared" si="34"/>
        <v>0</v>
      </c>
      <c r="AR268" s="510">
        <f t="shared" si="35"/>
        <v>0</v>
      </c>
      <c r="AS268" s="510">
        <f t="shared" si="36"/>
        <v>0</v>
      </c>
      <c r="AT268" s="508">
        <f t="shared" si="37"/>
        <v>0</v>
      </c>
      <c r="AU268" s="508" t="str">
        <f t="shared" si="38"/>
        <v>交付金の区分_○_×</v>
      </c>
      <c r="AV268" s="508" t="str">
        <f t="shared" si="39"/>
        <v>交付金の区分_×</v>
      </c>
      <c r="AW268" t="str">
        <f>IF(通常分様式!E274="","",IF(PRODUCT(D268:AL268)=0,"error",""))</f>
        <v/>
      </c>
      <c r="AX268">
        <f>IF(通常分様式!H274="妊娠出産子育て支援交付金",1,0)</f>
        <v>0</v>
      </c>
    </row>
    <row r="269" spans="1:50">
      <c r="A269">
        <v>275</v>
      </c>
      <c r="C269">
        <v>245</v>
      </c>
      <c r="D269">
        <f>IFERROR(VLOOKUP(通常分様式!D275,―!$AJ$2:$AK$2,2,FALSE),0)</f>
        <v>0</v>
      </c>
      <c r="E269">
        <f>IFERROR(VLOOKUP(通常分様式!E275,―!$A$2:$B$3,2,FALSE),0)</f>
        <v>0</v>
      </c>
      <c r="F269">
        <f>IFERROR(VLOOKUP(通常分様式!F275,―!$AD$2:$AE$3,2,FALSE),0)</f>
        <v>0</v>
      </c>
      <c r="G269">
        <f>IFERROR(VLOOKUP(通常分様式!G275,―!$AD$5:$AE$6,2,FALSE),0)</f>
        <v>0</v>
      </c>
      <c r="J269">
        <f>IFERROR(VLOOKUP(通常分様式!J275,―!$AF$14:$AG$15,2,FALSE),0)</f>
        <v>0</v>
      </c>
      <c r="K269">
        <f>IFERROR(VLOOKUP(通常分様式!K275,―!$AF$14:$AG$15,2,FALSE),0)</f>
        <v>0</v>
      </c>
      <c r="L269">
        <f>IFERROR(VLOOKUP(通常分様式!L275,―!$C$2:$D$2,2,FALSE),0)</f>
        <v>0</v>
      </c>
      <c r="M269">
        <f>IFERROR(VLOOKUP(通常分様式!M275,―!$E$2:$F$6,2,FALSE),0)</f>
        <v>0</v>
      </c>
      <c r="N269">
        <f>IFERROR(VLOOKUP(通常分様式!N275,―!$G$2:$H$2,2,FALSE),0)</f>
        <v>0</v>
      </c>
      <c r="O269">
        <f>IFERROR(VLOOKUP(通常分様式!O275,―!$AH$2:$AI$12,2,FALSE),0)</f>
        <v>0</v>
      </c>
      <c r="AA269">
        <f>IFERROR(VLOOKUP(通常分様式!AB275,―!$I$2:$J$3,2,FALSE),0)</f>
        <v>0</v>
      </c>
      <c r="AB269">
        <f>IFERROR(VLOOKUP(通常分様式!AC275,―!$K$2:$L$3,2,FALSE),0)</f>
        <v>0</v>
      </c>
      <c r="AC269">
        <f>IFERROR(VLOOKUP(通常分様式!AD275,―!$M$2:$N$3,2,FALSE),0)</f>
        <v>0</v>
      </c>
      <c r="AD269">
        <f>IFERROR(VLOOKUP(通常分様式!AE275,―!$O$2:$P$3,2,FALSE),0)</f>
        <v>0</v>
      </c>
      <c r="AE269">
        <v>1</v>
      </c>
      <c r="AF269">
        <f>IFERROR(VLOOKUP(通常分様式!AF275,―!$X$2:$Y$30,2,FALSE),0)</f>
        <v>0</v>
      </c>
      <c r="AG269">
        <f>IFERROR(VLOOKUP(通常分様式!AG275,―!$X$2:$Y$30,2,FALSE),0)</f>
        <v>0</v>
      </c>
      <c r="AL269">
        <f>IFERROR(VLOOKUP(通常分様式!AL275,―!$AA$2:$AB$11,2,FALSE),0)</f>
        <v>0</v>
      </c>
      <c r="AM269">
        <f t="shared" si="30"/>
        <v>0</v>
      </c>
      <c r="AN269" s="508">
        <f t="shared" si="31"/>
        <v>0</v>
      </c>
      <c r="AO269" s="508">
        <f t="shared" si="32"/>
        <v>0</v>
      </c>
      <c r="AP269" s="508">
        <f t="shared" si="33"/>
        <v>0</v>
      </c>
      <c r="AQ269" s="508">
        <f t="shared" si="34"/>
        <v>0</v>
      </c>
      <c r="AR269" s="510">
        <f t="shared" si="35"/>
        <v>0</v>
      </c>
      <c r="AS269" s="510">
        <f t="shared" si="36"/>
        <v>0</v>
      </c>
      <c r="AT269" s="508">
        <f t="shared" si="37"/>
        <v>0</v>
      </c>
      <c r="AU269" s="508" t="str">
        <f t="shared" si="38"/>
        <v>交付金の区分_○_×</v>
      </c>
      <c r="AV269" s="508" t="str">
        <f t="shared" si="39"/>
        <v>交付金の区分_×</v>
      </c>
      <c r="AW269" t="str">
        <f>IF(通常分様式!E275="","",IF(PRODUCT(D269:AL269)=0,"error",""))</f>
        <v/>
      </c>
      <c r="AX269">
        <f>IF(通常分様式!H275="妊娠出産子育て支援交付金",1,0)</f>
        <v>0</v>
      </c>
    </row>
    <row r="270" spans="1:50">
      <c r="A270">
        <v>276</v>
      </c>
      <c r="C270">
        <v>246</v>
      </c>
      <c r="D270">
        <f>IFERROR(VLOOKUP(通常分様式!D276,―!$AJ$2:$AK$2,2,FALSE),0)</f>
        <v>0</v>
      </c>
      <c r="E270">
        <f>IFERROR(VLOOKUP(通常分様式!E276,―!$A$2:$B$3,2,FALSE),0)</f>
        <v>0</v>
      </c>
      <c r="F270">
        <f>IFERROR(VLOOKUP(通常分様式!F276,―!$AD$2:$AE$3,2,FALSE),0)</f>
        <v>0</v>
      </c>
      <c r="G270">
        <f>IFERROR(VLOOKUP(通常分様式!G276,―!$AD$5:$AE$6,2,FALSE),0)</f>
        <v>0</v>
      </c>
      <c r="J270">
        <f>IFERROR(VLOOKUP(通常分様式!J276,―!$AF$14:$AG$15,2,FALSE),0)</f>
        <v>0</v>
      </c>
      <c r="K270">
        <f>IFERROR(VLOOKUP(通常分様式!K276,―!$AF$14:$AG$15,2,FALSE),0)</f>
        <v>0</v>
      </c>
      <c r="L270">
        <f>IFERROR(VLOOKUP(通常分様式!L276,―!$C$2:$D$2,2,FALSE),0)</f>
        <v>0</v>
      </c>
      <c r="M270">
        <f>IFERROR(VLOOKUP(通常分様式!M276,―!$E$2:$F$6,2,FALSE),0)</f>
        <v>0</v>
      </c>
      <c r="N270">
        <f>IFERROR(VLOOKUP(通常分様式!N276,―!$G$2:$H$2,2,FALSE),0)</f>
        <v>0</v>
      </c>
      <c r="O270">
        <f>IFERROR(VLOOKUP(通常分様式!O276,―!$AH$2:$AI$12,2,FALSE),0)</f>
        <v>0</v>
      </c>
      <c r="AA270">
        <f>IFERROR(VLOOKUP(通常分様式!AB276,―!$I$2:$J$3,2,FALSE),0)</f>
        <v>0</v>
      </c>
      <c r="AB270">
        <f>IFERROR(VLOOKUP(通常分様式!AC276,―!$K$2:$L$3,2,FALSE),0)</f>
        <v>0</v>
      </c>
      <c r="AC270">
        <f>IFERROR(VLOOKUP(通常分様式!AD276,―!$M$2:$N$3,2,FALSE),0)</f>
        <v>0</v>
      </c>
      <c r="AD270">
        <f>IFERROR(VLOOKUP(通常分様式!AE276,―!$O$2:$P$3,2,FALSE),0)</f>
        <v>0</v>
      </c>
      <c r="AE270">
        <v>1</v>
      </c>
      <c r="AF270">
        <f>IFERROR(VLOOKUP(通常分様式!AF276,―!$X$2:$Y$30,2,FALSE),0)</f>
        <v>0</v>
      </c>
      <c r="AG270">
        <f>IFERROR(VLOOKUP(通常分様式!AG276,―!$X$2:$Y$30,2,FALSE),0)</f>
        <v>0</v>
      </c>
      <c r="AL270">
        <f>IFERROR(VLOOKUP(通常分様式!AL276,―!$AA$2:$AB$11,2,FALSE),0)</f>
        <v>0</v>
      </c>
      <c r="AM270">
        <f t="shared" si="30"/>
        <v>0</v>
      </c>
      <c r="AN270" s="508">
        <f t="shared" si="31"/>
        <v>0</v>
      </c>
      <c r="AO270" s="508">
        <f t="shared" si="32"/>
        <v>0</v>
      </c>
      <c r="AP270" s="508">
        <f t="shared" si="33"/>
        <v>0</v>
      </c>
      <c r="AQ270" s="508">
        <f t="shared" si="34"/>
        <v>0</v>
      </c>
      <c r="AR270" s="510">
        <f t="shared" si="35"/>
        <v>0</v>
      </c>
      <c r="AS270" s="510">
        <f t="shared" si="36"/>
        <v>0</v>
      </c>
      <c r="AT270" s="508">
        <f t="shared" si="37"/>
        <v>0</v>
      </c>
      <c r="AU270" s="508" t="str">
        <f t="shared" si="38"/>
        <v>交付金の区分_○_×</v>
      </c>
      <c r="AV270" s="508" t="str">
        <f t="shared" si="39"/>
        <v>交付金の区分_×</v>
      </c>
      <c r="AW270" t="str">
        <f>IF(通常分様式!E276="","",IF(PRODUCT(D270:AL270)=0,"error",""))</f>
        <v/>
      </c>
      <c r="AX270">
        <f>IF(通常分様式!H276="妊娠出産子育て支援交付金",1,0)</f>
        <v>0</v>
      </c>
    </row>
    <row r="271" spans="1:50">
      <c r="A271">
        <v>277</v>
      </c>
      <c r="C271">
        <v>247</v>
      </c>
      <c r="D271">
        <f>IFERROR(VLOOKUP(通常分様式!D277,―!$AJ$2:$AK$2,2,FALSE),0)</f>
        <v>0</v>
      </c>
      <c r="E271">
        <f>IFERROR(VLOOKUP(通常分様式!E277,―!$A$2:$B$3,2,FALSE),0)</f>
        <v>0</v>
      </c>
      <c r="F271">
        <f>IFERROR(VLOOKUP(通常分様式!F277,―!$AD$2:$AE$3,2,FALSE),0)</f>
        <v>0</v>
      </c>
      <c r="G271">
        <f>IFERROR(VLOOKUP(通常分様式!G277,―!$AD$5:$AE$6,2,FALSE),0)</f>
        <v>0</v>
      </c>
      <c r="J271">
        <f>IFERROR(VLOOKUP(通常分様式!J277,―!$AF$14:$AG$15,2,FALSE),0)</f>
        <v>0</v>
      </c>
      <c r="K271">
        <f>IFERROR(VLOOKUP(通常分様式!K277,―!$AF$14:$AG$15,2,FALSE),0)</f>
        <v>0</v>
      </c>
      <c r="L271">
        <f>IFERROR(VLOOKUP(通常分様式!L277,―!$C$2:$D$2,2,FALSE),0)</f>
        <v>0</v>
      </c>
      <c r="M271">
        <f>IFERROR(VLOOKUP(通常分様式!M277,―!$E$2:$F$6,2,FALSE),0)</f>
        <v>0</v>
      </c>
      <c r="N271">
        <f>IFERROR(VLOOKUP(通常分様式!N277,―!$G$2:$H$2,2,FALSE),0)</f>
        <v>0</v>
      </c>
      <c r="O271">
        <f>IFERROR(VLOOKUP(通常分様式!O277,―!$AH$2:$AI$12,2,FALSE),0)</f>
        <v>0</v>
      </c>
      <c r="AA271">
        <f>IFERROR(VLOOKUP(通常分様式!AB277,―!$I$2:$J$3,2,FALSE),0)</f>
        <v>0</v>
      </c>
      <c r="AB271">
        <f>IFERROR(VLOOKUP(通常分様式!AC277,―!$K$2:$L$3,2,FALSE),0)</f>
        <v>0</v>
      </c>
      <c r="AC271">
        <f>IFERROR(VLOOKUP(通常分様式!AD277,―!$M$2:$N$3,2,FALSE),0)</f>
        <v>0</v>
      </c>
      <c r="AD271">
        <f>IFERROR(VLOOKUP(通常分様式!AE277,―!$O$2:$P$3,2,FALSE),0)</f>
        <v>0</v>
      </c>
      <c r="AE271">
        <v>1</v>
      </c>
      <c r="AF271">
        <f>IFERROR(VLOOKUP(通常分様式!AF277,―!$X$2:$Y$30,2,FALSE),0)</f>
        <v>0</v>
      </c>
      <c r="AG271">
        <f>IFERROR(VLOOKUP(通常分様式!AG277,―!$X$2:$Y$30,2,FALSE),0)</f>
        <v>0</v>
      </c>
      <c r="AL271">
        <f>IFERROR(VLOOKUP(通常分様式!AL277,―!$AA$2:$AB$11,2,FALSE),0)</f>
        <v>0</v>
      </c>
      <c r="AM271">
        <f t="shared" si="30"/>
        <v>0</v>
      </c>
      <c r="AN271" s="508">
        <f t="shared" si="31"/>
        <v>0</v>
      </c>
      <c r="AO271" s="508">
        <f t="shared" si="32"/>
        <v>0</v>
      </c>
      <c r="AP271" s="508">
        <f t="shared" si="33"/>
        <v>0</v>
      </c>
      <c r="AQ271" s="508">
        <f t="shared" si="34"/>
        <v>0</v>
      </c>
      <c r="AR271" s="510">
        <f t="shared" si="35"/>
        <v>0</v>
      </c>
      <c r="AS271" s="510">
        <f t="shared" si="36"/>
        <v>0</v>
      </c>
      <c r="AT271" s="508">
        <f t="shared" si="37"/>
        <v>0</v>
      </c>
      <c r="AU271" s="508" t="str">
        <f t="shared" si="38"/>
        <v>交付金の区分_○_×</v>
      </c>
      <c r="AV271" s="508" t="str">
        <f t="shared" si="39"/>
        <v>交付金の区分_×</v>
      </c>
      <c r="AW271" t="str">
        <f>IF(通常分様式!E277="","",IF(PRODUCT(D271:AL271)=0,"error",""))</f>
        <v/>
      </c>
      <c r="AX271">
        <f>IF(通常分様式!H277="妊娠出産子育て支援交付金",1,0)</f>
        <v>0</v>
      </c>
    </row>
    <row r="272" spans="1:50">
      <c r="A272">
        <v>278</v>
      </c>
      <c r="C272">
        <v>248</v>
      </c>
      <c r="D272">
        <f>IFERROR(VLOOKUP(通常分様式!D278,―!$AJ$2:$AK$2,2,FALSE),0)</f>
        <v>0</v>
      </c>
      <c r="E272">
        <f>IFERROR(VLOOKUP(通常分様式!E278,―!$A$2:$B$3,2,FALSE),0)</f>
        <v>0</v>
      </c>
      <c r="F272">
        <f>IFERROR(VLOOKUP(通常分様式!F278,―!$AD$2:$AE$3,2,FALSE),0)</f>
        <v>0</v>
      </c>
      <c r="G272">
        <f>IFERROR(VLOOKUP(通常分様式!G278,―!$AD$5:$AE$6,2,FALSE),0)</f>
        <v>0</v>
      </c>
      <c r="J272">
        <f>IFERROR(VLOOKUP(通常分様式!J278,―!$AF$14:$AG$15,2,FALSE),0)</f>
        <v>0</v>
      </c>
      <c r="K272">
        <f>IFERROR(VLOOKUP(通常分様式!K278,―!$AF$14:$AG$15,2,FALSE),0)</f>
        <v>0</v>
      </c>
      <c r="L272">
        <f>IFERROR(VLOOKUP(通常分様式!L278,―!$C$2:$D$2,2,FALSE),0)</f>
        <v>0</v>
      </c>
      <c r="M272">
        <f>IFERROR(VLOOKUP(通常分様式!M278,―!$E$2:$F$6,2,FALSE),0)</f>
        <v>0</v>
      </c>
      <c r="N272">
        <f>IFERROR(VLOOKUP(通常分様式!N278,―!$G$2:$H$2,2,FALSE),0)</f>
        <v>0</v>
      </c>
      <c r="O272">
        <f>IFERROR(VLOOKUP(通常分様式!O278,―!$AH$2:$AI$12,2,FALSE),0)</f>
        <v>0</v>
      </c>
      <c r="AA272">
        <f>IFERROR(VLOOKUP(通常分様式!AB278,―!$I$2:$J$3,2,FALSE),0)</f>
        <v>0</v>
      </c>
      <c r="AB272">
        <f>IFERROR(VLOOKUP(通常分様式!AC278,―!$K$2:$L$3,2,FALSE),0)</f>
        <v>0</v>
      </c>
      <c r="AC272">
        <f>IFERROR(VLOOKUP(通常分様式!AD278,―!$M$2:$N$3,2,FALSE),0)</f>
        <v>0</v>
      </c>
      <c r="AD272">
        <f>IFERROR(VLOOKUP(通常分様式!AE278,―!$O$2:$P$3,2,FALSE),0)</f>
        <v>0</v>
      </c>
      <c r="AE272">
        <v>1</v>
      </c>
      <c r="AF272">
        <f>IFERROR(VLOOKUP(通常分様式!AF278,―!$X$2:$Y$30,2,FALSE),0)</f>
        <v>0</v>
      </c>
      <c r="AG272">
        <f>IFERROR(VLOOKUP(通常分様式!AG278,―!$X$2:$Y$30,2,FALSE),0)</f>
        <v>0</v>
      </c>
      <c r="AL272">
        <f>IFERROR(VLOOKUP(通常分様式!AL278,―!$AA$2:$AB$11,2,FALSE),0)</f>
        <v>0</v>
      </c>
      <c r="AM272">
        <f t="shared" si="30"/>
        <v>0</v>
      </c>
      <c r="AN272" s="508">
        <f t="shared" si="31"/>
        <v>0</v>
      </c>
      <c r="AO272" s="508">
        <f t="shared" si="32"/>
        <v>0</v>
      </c>
      <c r="AP272" s="508">
        <f t="shared" si="33"/>
        <v>0</v>
      </c>
      <c r="AQ272" s="508">
        <f t="shared" si="34"/>
        <v>0</v>
      </c>
      <c r="AR272" s="510">
        <f t="shared" si="35"/>
        <v>0</v>
      </c>
      <c r="AS272" s="510">
        <f t="shared" si="36"/>
        <v>0</v>
      </c>
      <c r="AT272" s="508">
        <f t="shared" si="37"/>
        <v>0</v>
      </c>
      <c r="AU272" s="508" t="str">
        <f t="shared" si="38"/>
        <v>交付金の区分_○_×</v>
      </c>
      <c r="AV272" s="508" t="str">
        <f t="shared" si="39"/>
        <v>交付金の区分_×</v>
      </c>
      <c r="AW272" t="str">
        <f>IF(通常分様式!E278="","",IF(PRODUCT(D272:AL272)=0,"error",""))</f>
        <v/>
      </c>
      <c r="AX272">
        <f>IF(通常分様式!H278="妊娠出産子育て支援交付金",1,0)</f>
        <v>0</v>
      </c>
    </row>
    <row r="273" spans="1:50">
      <c r="A273">
        <v>279</v>
      </c>
      <c r="C273">
        <v>249</v>
      </c>
      <c r="D273">
        <f>IFERROR(VLOOKUP(通常分様式!D279,―!$AJ$2:$AK$2,2,FALSE),0)</f>
        <v>0</v>
      </c>
      <c r="E273">
        <f>IFERROR(VLOOKUP(通常分様式!E279,―!$A$2:$B$3,2,FALSE),0)</f>
        <v>0</v>
      </c>
      <c r="F273">
        <f>IFERROR(VLOOKUP(通常分様式!F279,―!$AD$2:$AE$3,2,FALSE),0)</f>
        <v>0</v>
      </c>
      <c r="G273">
        <f>IFERROR(VLOOKUP(通常分様式!G279,―!$AD$5:$AE$6,2,FALSE),0)</f>
        <v>0</v>
      </c>
      <c r="J273">
        <f>IFERROR(VLOOKUP(通常分様式!J279,―!$AF$14:$AG$15,2,FALSE),0)</f>
        <v>0</v>
      </c>
      <c r="K273">
        <f>IFERROR(VLOOKUP(通常分様式!K279,―!$AF$14:$AG$15,2,FALSE),0)</f>
        <v>0</v>
      </c>
      <c r="L273">
        <f>IFERROR(VLOOKUP(通常分様式!L279,―!$C$2:$D$2,2,FALSE),0)</f>
        <v>0</v>
      </c>
      <c r="M273">
        <f>IFERROR(VLOOKUP(通常分様式!M279,―!$E$2:$F$6,2,FALSE),0)</f>
        <v>0</v>
      </c>
      <c r="N273">
        <f>IFERROR(VLOOKUP(通常分様式!N279,―!$G$2:$H$2,2,FALSE),0)</f>
        <v>0</v>
      </c>
      <c r="O273">
        <f>IFERROR(VLOOKUP(通常分様式!O279,―!$AH$2:$AI$12,2,FALSE),0)</f>
        <v>0</v>
      </c>
      <c r="AA273">
        <f>IFERROR(VLOOKUP(通常分様式!AB279,―!$I$2:$J$3,2,FALSE),0)</f>
        <v>0</v>
      </c>
      <c r="AB273">
        <f>IFERROR(VLOOKUP(通常分様式!AC279,―!$K$2:$L$3,2,FALSE),0)</f>
        <v>0</v>
      </c>
      <c r="AC273">
        <f>IFERROR(VLOOKUP(通常分様式!AD279,―!$M$2:$N$3,2,FALSE),0)</f>
        <v>0</v>
      </c>
      <c r="AD273">
        <f>IFERROR(VLOOKUP(通常分様式!AE279,―!$O$2:$P$3,2,FALSE),0)</f>
        <v>0</v>
      </c>
      <c r="AE273">
        <v>1</v>
      </c>
      <c r="AF273">
        <f>IFERROR(VLOOKUP(通常分様式!AF279,―!$X$2:$Y$30,2,FALSE),0)</f>
        <v>0</v>
      </c>
      <c r="AG273">
        <f>IFERROR(VLOOKUP(通常分様式!AG279,―!$X$2:$Y$30,2,FALSE),0)</f>
        <v>0</v>
      </c>
      <c r="AL273">
        <f>IFERROR(VLOOKUP(通常分様式!AL279,―!$AA$2:$AB$11,2,FALSE),0)</f>
        <v>0</v>
      </c>
      <c r="AM273">
        <f t="shared" si="30"/>
        <v>0</v>
      </c>
      <c r="AN273" s="508">
        <f t="shared" si="31"/>
        <v>0</v>
      </c>
      <c r="AO273" s="508">
        <f t="shared" si="32"/>
        <v>0</v>
      </c>
      <c r="AP273" s="508">
        <f t="shared" si="33"/>
        <v>0</v>
      </c>
      <c r="AQ273" s="508">
        <f t="shared" si="34"/>
        <v>0</v>
      </c>
      <c r="AR273" s="510">
        <f t="shared" si="35"/>
        <v>0</v>
      </c>
      <c r="AS273" s="510">
        <f t="shared" si="36"/>
        <v>0</v>
      </c>
      <c r="AT273" s="508">
        <f t="shared" si="37"/>
        <v>0</v>
      </c>
      <c r="AU273" s="508" t="str">
        <f t="shared" si="38"/>
        <v>交付金の区分_○_×</v>
      </c>
      <c r="AV273" s="508" t="str">
        <f t="shared" si="39"/>
        <v>交付金の区分_×</v>
      </c>
      <c r="AW273" t="str">
        <f>IF(通常分様式!E279="","",IF(PRODUCT(D273:AL273)=0,"error",""))</f>
        <v/>
      </c>
      <c r="AX273">
        <f>IF(通常分様式!H279="妊娠出産子育て支援交付金",1,0)</f>
        <v>0</v>
      </c>
    </row>
    <row r="274" spans="1:50">
      <c r="A274">
        <v>280</v>
      </c>
      <c r="C274">
        <v>250</v>
      </c>
      <c r="D274">
        <f>IFERROR(VLOOKUP(通常分様式!D280,―!$AJ$2:$AK$2,2,FALSE),0)</f>
        <v>0</v>
      </c>
      <c r="E274">
        <f>IFERROR(VLOOKUP(通常分様式!E280,―!$A$2:$B$3,2,FALSE),0)</f>
        <v>0</v>
      </c>
      <c r="F274">
        <f>IFERROR(VLOOKUP(通常分様式!F280,―!$AD$2:$AE$3,2,FALSE),0)</f>
        <v>0</v>
      </c>
      <c r="G274">
        <f>IFERROR(VLOOKUP(通常分様式!G280,―!$AD$5:$AE$6,2,FALSE),0)</f>
        <v>0</v>
      </c>
      <c r="J274">
        <f>IFERROR(VLOOKUP(通常分様式!J280,―!$AF$14:$AG$15,2,FALSE),0)</f>
        <v>0</v>
      </c>
      <c r="K274">
        <f>IFERROR(VLOOKUP(通常分様式!K280,―!$AF$14:$AG$15,2,FALSE),0)</f>
        <v>0</v>
      </c>
      <c r="L274">
        <f>IFERROR(VLOOKUP(通常分様式!L280,―!$C$2:$D$2,2,FALSE),0)</f>
        <v>0</v>
      </c>
      <c r="M274">
        <f>IFERROR(VLOOKUP(通常分様式!M280,―!$E$2:$F$6,2,FALSE),0)</f>
        <v>0</v>
      </c>
      <c r="N274">
        <f>IFERROR(VLOOKUP(通常分様式!N280,―!$G$2:$H$2,2,FALSE),0)</f>
        <v>0</v>
      </c>
      <c r="O274">
        <f>IFERROR(VLOOKUP(通常分様式!O280,―!$AH$2:$AI$12,2,FALSE),0)</f>
        <v>0</v>
      </c>
      <c r="AA274">
        <f>IFERROR(VLOOKUP(通常分様式!AB280,―!$I$2:$J$3,2,FALSE),0)</f>
        <v>0</v>
      </c>
      <c r="AB274">
        <f>IFERROR(VLOOKUP(通常分様式!AC280,―!$K$2:$L$3,2,FALSE),0)</f>
        <v>0</v>
      </c>
      <c r="AC274">
        <f>IFERROR(VLOOKUP(通常分様式!AD280,―!$M$2:$N$3,2,FALSE),0)</f>
        <v>0</v>
      </c>
      <c r="AD274">
        <f>IFERROR(VLOOKUP(通常分様式!AE280,―!$O$2:$P$3,2,FALSE),0)</f>
        <v>0</v>
      </c>
      <c r="AE274">
        <v>1</v>
      </c>
      <c r="AF274">
        <f>IFERROR(VLOOKUP(通常分様式!AF280,―!$X$2:$Y$30,2,FALSE),0)</f>
        <v>0</v>
      </c>
      <c r="AG274">
        <f>IFERROR(VLOOKUP(通常分様式!AG280,―!$X$2:$Y$30,2,FALSE),0)</f>
        <v>0</v>
      </c>
      <c r="AL274">
        <f>IFERROR(VLOOKUP(通常分様式!AL280,―!$AA$2:$AB$11,2,FALSE),0)</f>
        <v>0</v>
      </c>
      <c r="AM274">
        <f t="shared" si="30"/>
        <v>0</v>
      </c>
      <c r="AN274" s="508">
        <f t="shared" si="31"/>
        <v>0</v>
      </c>
      <c r="AO274" s="508">
        <f t="shared" si="32"/>
        <v>0</v>
      </c>
      <c r="AP274" s="508">
        <f t="shared" si="33"/>
        <v>0</v>
      </c>
      <c r="AQ274" s="508">
        <f t="shared" si="34"/>
        <v>0</v>
      </c>
      <c r="AR274" s="510">
        <f t="shared" si="35"/>
        <v>0</v>
      </c>
      <c r="AS274" s="510">
        <f t="shared" si="36"/>
        <v>0</v>
      </c>
      <c r="AT274" s="508">
        <f t="shared" si="37"/>
        <v>0</v>
      </c>
      <c r="AU274" s="508" t="str">
        <f t="shared" si="38"/>
        <v>交付金の区分_○_×</v>
      </c>
      <c r="AV274" s="508" t="str">
        <f t="shared" si="39"/>
        <v>交付金の区分_×</v>
      </c>
      <c r="AW274" t="str">
        <f>IF(通常分様式!E280="","",IF(PRODUCT(D274:AL274)=0,"error",""))</f>
        <v/>
      </c>
      <c r="AX274">
        <f>IF(通常分様式!H280="妊娠出産子育て支援交付金",1,0)</f>
        <v>0</v>
      </c>
    </row>
    <row r="275" spans="1:50">
      <c r="A275">
        <v>281</v>
      </c>
      <c r="C275">
        <v>251</v>
      </c>
      <c r="D275">
        <f>IFERROR(VLOOKUP(通常分様式!D281,―!$AJ$2:$AK$2,2,FALSE),0)</f>
        <v>0</v>
      </c>
      <c r="E275">
        <f>IFERROR(VLOOKUP(通常分様式!E281,―!$A$2:$B$3,2,FALSE),0)</f>
        <v>0</v>
      </c>
      <c r="F275">
        <f>IFERROR(VLOOKUP(通常分様式!F281,―!$AD$2:$AE$3,2,FALSE),0)</f>
        <v>0</v>
      </c>
      <c r="G275">
        <f>IFERROR(VLOOKUP(通常分様式!G281,―!$AD$5:$AE$6,2,FALSE),0)</f>
        <v>0</v>
      </c>
      <c r="J275">
        <f>IFERROR(VLOOKUP(通常分様式!J281,―!$AF$14:$AG$15,2,FALSE),0)</f>
        <v>0</v>
      </c>
      <c r="K275">
        <f>IFERROR(VLOOKUP(通常分様式!K281,―!$AF$14:$AG$15,2,FALSE),0)</f>
        <v>0</v>
      </c>
      <c r="L275">
        <f>IFERROR(VLOOKUP(通常分様式!L281,―!$C$2:$D$2,2,FALSE),0)</f>
        <v>0</v>
      </c>
      <c r="M275">
        <f>IFERROR(VLOOKUP(通常分様式!M281,―!$E$2:$F$6,2,FALSE),0)</f>
        <v>0</v>
      </c>
      <c r="N275">
        <f>IFERROR(VLOOKUP(通常分様式!N281,―!$G$2:$H$2,2,FALSE),0)</f>
        <v>0</v>
      </c>
      <c r="O275">
        <f>IFERROR(VLOOKUP(通常分様式!O281,―!$AH$2:$AI$12,2,FALSE),0)</f>
        <v>0</v>
      </c>
      <c r="AA275">
        <f>IFERROR(VLOOKUP(通常分様式!AB281,―!$I$2:$J$3,2,FALSE),0)</f>
        <v>0</v>
      </c>
      <c r="AB275">
        <f>IFERROR(VLOOKUP(通常分様式!AC281,―!$K$2:$L$3,2,FALSE),0)</f>
        <v>0</v>
      </c>
      <c r="AC275">
        <f>IFERROR(VLOOKUP(通常分様式!AD281,―!$M$2:$N$3,2,FALSE),0)</f>
        <v>0</v>
      </c>
      <c r="AD275">
        <f>IFERROR(VLOOKUP(通常分様式!AE281,―!$O$2:$P$3,2,FALSE),0)</f>
        <v>0</v>
      </c>
      <c r="AE275">
        <v>1</v>
      </c>
      <c r="AF275">
        <f>IFERROR(VLOOKUP(通常分様式!AF281,―!$X$2:$Y$30,2,FALSE),0)</f>
        <v>0</v>
      </c>
      <c r="AG275">
        <f>IFERROR(VLOOKUP(通常分様式!AG281,―!$X$2:$Y$30,2,FALSE),0)</f>
        <v>0</v>
      </c>
      <c r="AL275">
        <f>IFERROR(VLOOKUP(通常分様式!AL281,―!$AA$2:$AB$11,2,FALSE),0)</f>
        <v>0</v>
      </c>
      <c r="AM275">
        <f t="shared" si="30"/>
        <v>0</v>
      </c>
      <c r="AN275" s="508">
        <f t="shared" si="31"/>
        <v>0</v>
      </c>
      <c r="AO275" s="508">
        <f t="shared" si="32"/>
        <v>0</v>
      </c>
      <c r="AP275" s="508">
        <f t="shared" si="33"/>
        <v>0</v>
      </c>
      <c r="AQ275" s="508">
        <f t="shared" si="34"/>
        <v>0</v>
      </c>
      <c r="AR275" s="510">
        <f t="shared" si="35"/>
        <v>0</v>
      </c>
      <c r="AS275" s="510">
        <f t="shared" si="36"/>
        <v>0</v>
      </c>
      <c r="AT275" s="508">
        <f t="shared" si="37"/>
        <v>0</v>
      </c>
      <c r="AU275" s="508" t="str">
        <f t="shared" si="38"/>
        <v>交付金の区分_○_×</v>
      </c>
      <c r="AV275" s="508" t="str">
        <f t="shared" si="39"/>
        <v>交付金の区分_×</v>
      </c>
      <c r="AW275" t="str">
        <f>IF(通常分様式!E281="","",IF(PRODUCT(D275:AL275)=0,"error",""))</f>
        <v/>
      </c>
      <c r="AX275">
        <f>IF(通常分様式!H281="妊娠出産子育て支援交付金",1,0)</f>
        <v>0</v>
      </c>
    </row>
    <row r="276" spans="1:50">
      <c r="A276">
        <v>282</v>
      </c>
      <c r="C276">
        <v>252</v>
      </c>
      <c r="D276">
        <f>IFERROR(VLOOKUP(通常分様式!D282,―!$AJ$2:$AK$2,2,FALSE),0)</f>
        <v>0</v>
      </c>
      <c r="E276">
        <f>IFERROR(VLOOKUP(通常分様式!E282,―!$A$2:$B$3,2,FALSE),0)</f>
        <v>0</v>
      </c>
      <c r="F276">
        <f>IFERROR(VLOOKUP(通常分様式!F282,―!$AD$2:$AE$3,2,FALSE),0)</f>
        <v>0</v>
      </c>
      <c r="G276">
        <f>IFERROR(VLOOKUP(通常分様式!G282,―!$AD$5:$AE$6,2,FALSE),0)</f>
        <v>0</v>
      </c>
      <c r="J276">
        <f>IFERROR(VLOOKUP(通常分様式!J282,―!$AF$14:$AG$15,2,FALSE),0)</f>
        <v>0</v>
      </c>
      <c r="K276">
        <f>IFERROR(VLOOKUP(通常分様式!K282,―!$AF$14:$AG$15,2,FALSE),0)</f>
        <v>0</v>
      </c>
      <c r="L276">
        <f>IFERROR(VLOOKUP(通常分様式!L282,―!$C$2:$D$2,2,FALSE),0)</f>
        <v>0</v>
      </c>
      <c r="M276">
        <f>IFERROR(VLOOKUP(通常分様式!M282,―!$E$2:$F$6,2,FALSE),0)</f>
        <v>0</v>
      </c>
      <c r="N276">
        <f>IFERROR(VLOOKUP(通常分様式!N282,―!$G$2:$H$2,2,FALSE),0)</f>
        <v>0</v>
      </c>
      <c r="O276">
        <f>IFERROR(VLOOKUP(通常分様式!O282,―!$AH$2:$AI$12,2,FALSE),0)</f>
        <v>0</v>
      </c>
      <c r="AA276">
        <f>IFERROR(VLOOKUP(通常分様式!AB282,―!$I$2:$J$3,2,FALSE),0)</f>
        <v>0</v>
      </c>
      <c r="AB276">
        <f>IFERROR(VLOOKUP(通常分様式!AC282,―!$K$2:$L$3,2,FALSE),0)</f>
        <v>0</v>
      </c>
      <c r="AC276">
        <f>IFERROR(VLOOKUP(通常分様式!AD282,―!$M$2:$N$3,2,FALSE),0)</f>
        <v>0</v>
      </c>
      <c r="AD276">
        <f>IFERROR(VLOOKUP(通常分様式!AE282,―!$O$2:$P$3,2,FALSE),0)</f>
        <v>0</v>
      </c>
      <c r="AE276">
        <v>1</v>
      </c>
      <c r="AF276">
        <f>IFERROR(VLOOKUP(通常分様式!AF282,―!$X$2:$Y$30,2,FALSE),0)</f>
        <v>0</v>
      </c>
      <c r="AG276">
        <f>IFERROR(VLOOKUP(通常分様式!AG282,―!$X$2:$Y$30,2,FALSE),0)</f>
        <v>0</v>
      </c>
      <c r="AL276">
        <f>IFERROR(VLOOKUP(通常分様式!AL282,―!$AA$2:$AB$11,2,FALSE),0)</f>
        <v>0</v>
      </c>
      <c r="AM276">
        <f t="shared" si="30"/>
        <v>0</v>
      </c>
      <c r="AN276" s="508">
        <f t="shared" si="31"/>
        <v>0</v>
      </c>
      <c r="AO276" s="508">
        <f t="shared" si="32"/>
        <v>0</v>
      </c>
      <c r="AP276" s="508">
        <f t="shared" si="33"/>
        <v>0</v>
      </c>
      <c r="AQ276" s="508">
        <f t="shared" si="34"/>
        <v>0</v>
      </c>
      <c r="AR276" s="510">
        <f t="shared" si="35"/>
        <v>0</v>
      </c>
      <c r="AS276" s="510">
        <f t="shared" si="36"/>
        <v>0</v>
      </c>
      <c r="AT276" s="508">
        <f t="shared" si="37"/>
        <v>0</v>
      </c>
      <c r="AU276" s="508" t="str">
        <f t="shared" si="38"/>
        <v>交付金の区分_○_×</v>
      </c>
      <c r="AV276" s="508" t="str">
        <f t="shared" si="39"/>
        <v>交付金の区分_×</v>
      </c>
      <c r="AW276" t="str">
        <f>IF(通常分様式!E282="","",IF(PRODUCT(D276:AL276)=0,"error",""))</f>
        <v/>
      </c>
      <c r="AX276">
        <f>IF(通常分様式!H282="妊娠出産子育て支援交付金",1,0)</f>
        <v>0</v>
      </c>
    </row>
    <row r="277" spans="1:50">
      <c r="A277">
        <v>283</v>
      </c>
      <c r="C277">
        <v>253</v>
      </c>
      <c r="D277">
        <f>IFERROR(VLOOKUP(通常分様式!D283,―!$AJ$2:$AK$2,2,FALSE),0)</f>
        <v>0</v>
      </c>
      <c r="E277">
        <f>IFERROR(VLOOKUP(通常分様式!E283,―!$A$2:$B$3,2,FALSE),0)</f>
        <v>0</v>
      </c>
      <c r="F277">
        <f>IFERROR(VLOOKUP(通常分様式!F283,―!$AD$2:$AE$3,2,FALSE),0)</f>
        <v>0</v>
      </c>
      <c r="G277">
        <f>IFERROR(VLOOKUP(通常分様式!G283,―!$AD$5:$AE$6,2,FALSE),0)</f>
        <v>0</v>
      </c>
      <c r="J277">
        <f>IFERROR(VLOOKUP(通常分様式!J283,―!$AF$14:$AG$15,2,FALSE),0)</f>
        <v>0</v>
      </c>
      <c r="K277">
        <f>IFERROR(VLOOKUP(通常分様式!K283,―!$AF$14:$AG$15,2,FALSE),0)</f>
        <v>0</v>
      </c>
      <c r="L277">
        <f>IFERROR(VLOOKUP(通常分様式!L283,―!$C$2:$D$2,2,FALSE),0)</f>
        <v>0</v>
      </c>
      <c r="M277">
        <f>IFERROR(VLOOKUP(通常分様式!M283,―!$E$2:$F$6,2,FALSE),0)</f>
        <v>0</v>
      </c>
      <c r="N277">
        <f>IFERROR(VLOOKUP(通常分様式!N283,―!$G$2:$H$2,2,FALSE),0)</f>
        <v>0</v>
      </c>
      <c r="O277">
        <f>IFERROR(VLOOKUP(通常分様式!O283,―!$AH$2:$AI$12,2,FALSE),0)</f>
        <v>0</v>
      </c>
      <c r="AA277">
        <f>IFERROR(VLOOKUP(通常分様式!AB283,―!$I$2:$J$3,2,FALSE),0)</f>
        <v>0</v>
      </c>
      <c r="AB277">
        <f>IFERROR(VLOOKUP(通常分様式!AC283,―!$K$2:$L$3,2,FALSE),0)</f>
        <v>0</v>
      </c>
      <c r="AC277">
        <f>IFERROR(VLOOKUP(通常分様式!AD283,―!$M$2:$N$3,2,FALSE),0)</f>
        <v>0</v>
      </c>
      <c r="AD277">
        <f>IFERROR(VLOOKUP(通常分様式!AE283,―!$O$2:$P$3,2,FALSE),0)</f>
        <v>0</v>
      </c>
      <c r="AE277">
        <v>1</v>
      </c>
      <c r="AF277">
        <f>IFERROR(VLOOKUP(通常分様式!AF283,―!$X$2:$Y$30,2,FALSE),0)</f>
        <v>0</v>
      </c>
      <c r="AG277">
        <f>IFERROR(VLOOKUP(通常分様式!AG283,―!$X$2:$Y$30,2,FALSE),0)</f>
        <v>0</v>
      </c>
      <c r="AL277">
        <f>IFERROR(VLOOKUP(通常分様式!AL283,―!$AA$2:$AB$11,2,FALSE),0)</f>
        <v>0</v>
      </c>
      <c r="AM277">
        <f t="shared" si="30"/>
        <v>0</v>
      </c>
      <c r="AN277" s="508">
        <f t="shared" si="31"/>
        <v>0</v>
      </c>
      <c r="AO277" s="508">
        <f t="shared" si="32"/>
        <v>0</v>
      </c>
      <c r="AP277" s="508">
        <f t="shared" si="33"/>
        <v>0</v>
      </c>
      <c r="AQ277" s="508">
        <f t="shared" si="34"/>
        <v>0</v>
      </c>
      <c r="AR277" s="510">
        <f t="shared" si="35"/>
        <v>0</v>
      </c>
      <c r="AS277" s="510">
        <f t="shared" si="36"/>
        <v>0</v>
      </c>
      <c r="AT277" s="508">
        <f t="shared" si="37"/>
        <v>0</v>
      </c>
      <c r="AU277" s="508" t="str">
        <f t="shared" si="38"/>
        <v>交付金の区分_○_×</v>
      </c>
      <c r="AV277" s="508" t="str">
        <f t="shared" si="39"/>
        <v>交付金の区分_×</v>
      </c>
      <c r="AW277" t="str">
        <f>IF(通常分様式!E283="","",IF(PRODUCT(D277:AL277)=0,"error",""))</f>
        <v/>
      </c>
      <c r="AX277">
        <f>IF(通常分様式!H283="妊娠出産子育て支援交付金",1,0)</f>
        <v>0</v>
      </c>
    </row>
    <row r="278" spans="1:50">
      <c r="A278">
        <v>284</v>
      </c>
      <c r="C278">
        <v>254</v>
      </c>
      <c r="D278">
        <f>IFERROR(VLOOKUP(通常分様式!D284,―!$AJ$2:$AK$2,2,FALSE),0)</f>
        <v>0</v>
      </c>
      <c r="E278">
        <f>IFERROR(VLOOKUP(通常分様式!E284,―!$A$2:$B$3,2,FALSE),0)</f>
        <v>0</v>
      </c>
      <c r="F278">
        <f>IFERROR(VLOOKUP(通常分様式!F284,―!$AD$2:$AE$3,2,FALSE),0)</f>
        <v>0</v>
      </c>
      <c r="G278">
        <f>IFERROR(VLOOKUP(通常分様式!G284,―!$AD$5:$AE$6,2,FALSE),0)</f>
        <v>0</v>
      </c>
      <c r="J278">
        <f>IFERROR(VLOOKUP(通常分様式!J284,―!$AF$14:$AG$15,2,FALSE),0)</f>
        <v>0</v>
      </c>
      <c r="K278">
        <f>IFERROR(VLOOKUP(通常分様式!K284,―!$AF$14:$AG$15,2,FALSE),0)</f>
        <v>0</v>
      </c>
      <c r="L278">
        <f>IFERROR(VLOOKUP(通常分様式!L284,―!$C$2:$D$2,2,FALSE),0)</f>
        <v>0</v>
      </c>
      <c r="M278">
        <f>IFERROR(VLOOKUP(通常分様式!M284,―!$E$2:$F$6,2,FALSE),0)</f>
        <v>0</v>
      </c>
      <c r="N278">
        <f>IFERROR(VLOOKUP(通常分様式!N284,―!$G$2:$H$2,2,FALSE),0)</f>
        <v>0</v>
      </c>
      <c r="O278">
        <f>IFERROR(VLOOKUP(通常分様式!O284,―!$AH$2:$AI$12,2,FALSE),0)</f>
        <v>0</v>
      </c>
      <c r="AA278">
        <f>IFERROR(VLOOKUP(通常分様式!AB284,―!$I$2:$J$3,2,FALSE),0)</f>
        <v>0</v>
      </c>
      <c r="AB278">
        <f>IFERROR(VLOOKUP(通常分様式!AC284,―!$K$2:$L$3,2,FALSE),0)</f>
        <v>0</v>
      </c>
      <c r="AC278">
        <f>IFERROR(VLOOKUP(通常分様式!AD284,―!$M$2:$N$3,2,FALSE),0)</f>
        <v>0</v>
      </c>
      <c r="AD278">
        <f>IFERROR(VLOOKUP(通常分様式!AE284,―!$O$2:$P$3,2,FALSE),0)</f>
        <v>0</v>
      </c>
      <c r="AE278">
        <v>1</v>
      </c>
      <c r="AF278">
        <f>IFERROR(VLOOKUP(通常分様式!AF284,―!$X$2:$Y$30,2,FALSE),0)</f>
        <v>0</v>
      </c>
      <c r="AG278">
        <f>IFERROR(VLOOKUP(通常分様式!AG284,―!$X$2:$Y$30,2,FALSE),0)</f>
        <v>0</v>
      </c>
      <c r="AL278">
        <f>IFERROR(VLOOKUP(通常分様式!AL284,―!$AA$2:$AB$11,2,FALSE),0)</f>
        <v>0</v>
      </c>
      <c r="AM278">
        <f t="shared" si="30"/>
        <v>0</v>
      </c>
      <c r="AN278" s="508">
        <f t="shared" si="31"/>
        <v>0</v>
      </c>
      <c r="AO278" s="508">
        <f t="shared" si="32"/>
        <v>0</v>
      </c>
      <c r="AP278" s="508">
        <f t="shared" si="33"/>
        <v>0</v>
      </c>
      <c r="AQ278" s="508">
        <f t="shared" si="34"/>
        <v>0</v>
      </c>
      <c r="AR278" s="510">
        <f t="shared" si="35"/>
        <v>0</v>
      </c>
      <c r="AS278" s="510">
        <f t="shared" si="36"/>
        <v>0</v>
      </c>
      <c r="AT278" s="508">
        <f t="shared" si="37"/>
        <v>0</v>
      </c>
      <c r="AU278" s="508" t="str">
        <f t="shared" si="38"/>
        <v>交付金の区分_○_×</v>
      </c>
      <c r="AV278" s="508" t="str">
        <f t="shared" si="39"/>
        <v>交付金の区分_×</v>
      </c>
      <c r="AW278" t="str">
        <f>IF(通常分様式!E284="","",IF(PRODUCT(D278:AL278)=0,"error",""))</f>
        <v/>
      </c>
      <c r="AX278">
        <f>IF(通常分様式!H284="妊娠出産子育て支援交付金",1,0)</f>
        <v>0</v>
      </c>
    </row>
    <row r="279" spans="1:50">
      <c r="A279">
        <v>285</v>
      </c>
      <c r="C279">
        <v>255</v>
      </c>
      <c r="D279">
        <f>IFERROR(VLOOKUP(通常分様式!D285,―!$AJ$2:$AK$2,2,FALSE),0)</f>
        <v>0</v>
      </c>
      <c r="E279">
        <f>IFERROR(VLOOKUP(通常分様式!E285,―!$A$2:$B$3,2,FALSE),0)</f>
        <v>0</v>
      </c>
      <c r="F279">
        <f>IFERROR(VLOOKUP(通常分様式!F285,―!$AD$2:$AE$3,2,FALSE),0)</f>
        <v>0</v>
      </c>
      <c r="G279">
        <f>IFERROR(VLOOKUP(通常分様式!G285,―!$AD$5:$AE$6,2,FALSE),0)</f>
        <v>0</v>
      </c>
      <c r="J279">
        <f>IFERROR(VLOOKUP(通常分様式!J285,―!$AF$14:$AG$15,2,FALSE),0)</f>
        <v>0</v>
      </c>
      <c r="K279">
        <f>IFERROR(VLOOKUP(通常分様式!K285,―!$AF$14:$AG$15,2,FALSE),0)</f>
        <v>0</v>
      </c>
      <c r="L279">
        <f>IFERROR(VLOOKUP(通常分様式!L285,―!$C$2:$D$2,2,FALSE),0)</f>
        <v>0</v>
      </c>
      <c r="M279">
        <f>IFERROR(VLOOKUP(通常分様式!M285,―!$E$2:$F$6,2,FALSE),0)</f>
        <v>0</v>
      </c>
      <c r="N279">
        <f>IFERROR(VLOOKUP(通常分様式!N285,―!$G$2:$H$2,2,FALSE),0)</f>
        <v>0</v>
      </c>
      <c r="O279">
        <f>IFERROR(VLOOKUP(通常分様式!O285,―!$AH$2:$AI$12,2,FALSE),0)</f>
        <v>0</v>
      </c>
      <c r="AA279">
        <f>IFERROR(VLOOKUP(通常分様式!AB285,―!$I$2:$J$3,2,FALSE),0)</f>
        <v>0</v>
      </c>
      <c r="AB279">
        <f>IFERROR(VLOOKUP(通常分様式!AC285,―!$K$2:$L$3,2,FALSE),0)</f>
        <v>0</v>
      </c>
      <c r="AC279">
        <f>IFERROR(VLOOKUP(通常分様式!AD285,―!$M$2:$N$3,2,FALSE),0)</f>
        <v>0</v>
      </c>
      <c r="AD279">
        <f>IFERROR(VLOOKUP(通常分様式!AE285,―!$O$2:$P$3,2,FALSE),0)</f>
        <v>0</v>
      </c>
      <c r="AE279">
        <v>1</v>
      </c>
      <c r="AF279">
        <f>IFERROR(VLOOKUP(通常分様式!AF285,―!$X$2:$Y$30,2,FALSE),0)</f>
        <v>0</v>
      </c>
      <c r="AG279">
        <f>IFERROR(VLOOKUP(通常分様式!AG285,―!$X$2:$Y$30,2,FALSE),0)</f>
        <v>0</v>
      </c>
      <c r="AL279">
        <f>IFERROR(VLOOKUP(通常分様式!AL285,―!$AA$2:$AB$11,2,FALSE),0)</f>
        <v>0</v>
      </c>
      <c r="AM279">
        <f t="shared" si="30"/>
        <v>0</v>
      </c>
      <c r="AN279" s="508">
        <f t="shared" si="31"/>
        <v>0</v>
      </c>
      <c r="AO279" s="508">
        <f t="shared" si="32"/>
        <v>0</v>
      </c>
      <c r="AP279" s="508">
        <f t="shared" si="33"/>
        <v>0</v>
      </c>
      <c r="AQ279" s="508">
        <f t="shared" si="34"/>
        <v>0</v>
      </c>
      <c r="AR279" s="510">
        <f t="shared" si="35"/>
        <v>0</v>
      </c>
      <c r="AS279" s="510">
        <f t="shared" si="36"/>
        <v>0</v>
      </c>
      <c r="AT279" s="508">
        <f t="shared" si="37"/>
        <v>0</v>
      </c>
      <c r="AU279" s="508" t="str">
        <f t="shared" si="38"/>
        <v>交付金の区分_○_×</v>
      </c>
      <c r="AV279" s="508" t="str">
        <f t="shared" si="39"/>
        <v>交付金の区分_×</v>
      </c>
      <c r="AW279" t="str">
        <f>IF(通常分様式!E285="","",IF(PRODUCT(D279:AL279)=0,"error",""))</f>
        <v/>
      </c>
      <c r="AX279">
        <f>IF(通常分様式!H285="妊娠出産子育て支援交付金",1,0)</f>
        <v>0</v>
      </c>
    </row>
    <row r="280" spans="1:50">
      <c r="A280">
        <v>286</v>
      </c>
      <c r="C280">
        <v>256</v>
      </c>
      <c r="D280">
        <f>IFERROR(VLOOKUP(通常分様式!D286,―!$AJ$2:$AK$2,2,FALSE),0)</f>
        <v>0</v>
      </c>
      <c r="E280">
        <f>IFERROR(VLOOKUP(通常分様式!E286,―!$A$2:$B$3,2,FALSE),0)</f>
        <v>0</v>
      </c>
      <c r="F280">
        <f>IFERROR(VLOOKUP(通常分様式!F286,―!$AD$2:$AE$3,2,FALSE),0)</f>
        <v>0</v>
      </c>
      <c r="G280">
        <f>IFERROR(VLOOKUP(通常分様式!G286,―!$AD$5:$AE$6,2,FALSE),0)</f>
        <v>0</v>
      </c>
      <c r="J280">
        <f>IFERROR(VLOOKUP(通常分様式!J286,―!$AF$14:$AG$15,2,FALSE),0)</f>
        <v>0</v>
      </c>
      <c r="K280">
        <f>IFERROR(VLOOKUP(通常分様式!K286,―!$AF$14:$AG$15,2,FALSE),0)</f>
        <v>0</v>
      </c>
      <c r="L280">
        <f>IFERROR(VLOOKUP(通常分様式!L286,―!$C$2:$D$2,2,FALSE),0)</f>
        <v>0</v>
      </c>
      <c r="M280">
        <f>IFERROR(VLOOKUP(通常分様式!M286,―!$E$2:$F$6,2,FALSE),0)</f>
        <v>0</v>
      </c>
      <c r="N280">
        <f>IFERROR(VLOOKUP(通常分様式!N286,―!$G$2:$H$2,2,FALSE),0)</f>
        <v>0</v>
      </c>
      <c r="O280">
        <f>IFERROR(VLOOKUP(通常分様式!O286,―!$AH$2:$AI$12,2,FALSE),0)</f>
        <v>0</v>
      </c>
      <c r="AA280">
        <f>IFERROR(VLOOKUP(通常分様式!AB286,―!$I$2:$J$3,2,FALSE),0)</f>
        <v>0</v>
      </c>
      <c r="AB280">
        <f>IFERROR(VLOOKUP(通常分様式!AC286,―!$K$2:$L$3,2,FALSE),0)</f>
        <v>0</v>
      </c>
      <c r="AC280">
        <f>IFERROR(VLOOKUP(通常分様式!AD286,―!$M$2:$N$3,2,FALSE),0)</f>
        <v>0</v>
      </c>
      <c r="AD280">
        <f>IFERROR(VLOOKUP(通常分様式!AE286,―!$O$2:$P$3,2,FALSE),0)</f>
        <v>0</v>
      </c>
      <c r="AE280">
        <v>1</v>
      </c>
      <c r="AF280">
        <f>IFERROR(VLOOKUP(通常分様式!AF286,―!$X$2:$Y$30,2,FALSE),0)</f>
        <v>0</v>
      </c>
      <c r="AG280">
        <f>IFERROR(VLOOKUP(通常分様式!AG286,―!$X$2:$Y$30,2,FALSE),0)</f>
        <v>0</v>
      </c>
      <c r="AL280">
        <f>IFERROR(VLOOKUP(通常分様式!AL286,―!$AA$2:$AB$11,2,FALSE),0)</f>
        <v>0</v>
      </c>
      <c r="AM280">
        <f t="shared" si="30"/>
        <v>0</v>
      </c>
      <c r="AN280" s="508">
        <f t="shared" si="31"/>
        <v>0</v>
      </c>
      <c r="AO280" s="508">
        <f t="shared" si="32"/>
        <v>0</v>
      </c>
      <c r="AP280" s="508">
        <f t="shared" si="33"/>
        <v>0</v>
      </c>
      <c r="AQ280" s="508">
        <f t="shared" si="34"/>
        <v>0</v>
      </c>
      <c r="AR280" s="510">
        <f t="shared" si="35"/>
        <v>0</v>
      </c>
      <c r="AS280" s="510">
        <f t="shared" si="36"/>
        <v>0</v>
      </c>
      <c r="AT280" s="508">
        <f t="shared" si="37"/>
        <v>0</v>
      </c>
      <c r="AU280" s="508" t="str">
        <f t="shared" si="38"/>
        <v>交付金の区分_○_×</v>
      </c>
      <c r="AV280" s="508" t="str">
        <f t="shared" si="39"/>
        <v>交付金の区分_×</v>
      </c>
      <c r="AW280" t="str">
        <f>IF(通常分様式!E286="","",IF(PRODUCT(D280:AL280)=0,"error",""))</f>
        <v/>
      </c>
      <c r="AX280">
        <f>IF(通常分様式!H286="妊娠出産子育て支援交付金",1,0)</f>
        <v>0</v>
      </c>
    </row>
    <row r="281" spans="1:50">
      <c r="A281">
        <v>287</v>
      </c>
      <c r="C281">
        <v>257</v>
      </c>
      <c r="D281">
        <f>IFERROR(VLOOKUP(通常分様式!D287,―!$AJ$2:$AK$2,2,FALSE),0)</f>
        <v>0</v>
      </c>
      <c r="E281">
        <f>IFERROR(VLOOKUP(通常分様式!E287,―!$A$2:$B$3,2,FALSE),0)</f>
        <v>0</v>
      </c>
      <c r="F281">
        <f>IFERROR(VLOOKUP(通常分様式!F287,―!$AD$2:$AE$3,2,FALSE),0)</f>
        <v>0</v>
      </c>
      <c r="G281">
        <f>IFERROR(VLOOKUP(通常分様式!G287,―!$AD$5:$AE$6,2,FALSE),0)</f>
        <v>0</v>
      </c>
      <c r="J281">
        <f>IFERROR(VLOOKUP(通常分様式!J287,―!$AF$14:$AG$15,2,FALSE),0)</f>
        <v>0</v>
      </c>
      <c r="K281">
        <f>IFERROR(VLOOKUP(通常分様式!K287,―!$AF$14:$AG$15,2,FALSE),0)</f>
        <v>0</v>
      </c>
      <c r="L281">
        <f>IFERROR(VLOOKUP(通常分様式!L287,―!$C$2:$D$2,2,FALSE),0)</f>
        <v>0</v>
      </c>
      <c r="M281">
        <f>IFERROR(VLOOKUP(通常分様式!M287,―!$E$2:$F$6,2,FALSE),0)</f>
        <v>0</v>
      </c>
      <c r="N281">
        <f>IFERROR(VLOOKUP(通常分様式!N287,―!$G$2:$H$2,2,FALSE),0)</f>
        <v>0</v>
      </c>
      <c r="O281">
        <f>IFERROR(VLOOKUP(通常分様式!O287,―!$AH$2:$AI$12,2,FALSE),0)</f>
        <v>0</v>
      </c>
      <c r="AA281">
        <f>IFERROR(VLOOKUP(通常分様式!AB287,―!$I$2:$J$3,2,FALSE),0)</f>
        <v>0</v>
      </c>
      <c r="AB281">
        <f>IFERROR(VLOOKUP(通常分様式!AC287,―!$K$2:$L$3,2,FALSE),0)</f>
        <v>0</v>
      </c>
      <c r="AC281">
        <f>IFERROR(VLOOKUP(通常分様式!AD287,―!$M$2:$N$3,2,FALSE),0)</f>
        <v>0</v>
      </c>
      <c r="AD281">
        <f>IFERROR(VLOOKUP(通常分様式!AE287,―!$O$2:$P$3,2,FALSE),0)</f>
        <v>0</v>
      </c>
      <c r="AE281">
        <v>1</v>
      </c>
      <c r="AF281">
        <f>IFERROR(VLOOKUP(通常分様式!AF287,―!$X$2:$Y$30,2,FALSE),0)</f>
        <v>0</v>
      </c>
      <c r="AG281">
        <f>IFERROR(VLOOKUP(通常分様式!AG287,―!$X$2:$Y$30,2,FALSE),0)</f>
        <v>0</v>
      </c>
      <c r="AL281">
        <f>IFERROR(VLOOKUP(通常分様式!AL287,―!$AA$2:$AB$11,2,FALSE),0)</f>
        <v>0</v>
      </c>
      <c r="AM281">
        <f t="shared" ref="AM281:AM344" si="40">IF(E281=1,"検査促進枠の地方負担分に充当_補助",IF(E281=2,"検査促進枠の地方負担分に充当_地単",0))</f>
        <v>0</v>
      </c>
      <c r="AN281" s="508">
        <f t="shared" ref="AN281:AN344" si="41">IF(E281=1,"基金_補助",IF(E281=2,IF(AA281=2,"基金_地単_検査","基金_地単_通常"),0))</f>
        <v>0</v>
      </c>
      <c r="AO281" s="508">
        <f t="shared" si="32"/>
        <v>0</v>
      </c>
      <c r="AP281" s="508">
        <f t="shared" si="33"/>
        <v>0</v>
      </c>
      <c r="AQ281" s="508">
        <f t="shared" si="34"/>
        <v>0</v>
      </c>
      <c r="AR281" s="510">
        <f t="shared" si="35"/>
        <v>0</v>
      </c>
      <c r="AS281" s="510">
        <f t="shared" si="36"/>
        <v>0</v>
      </c>
      <c r="AT281" s="508">
        <f t="shared" si="37"/>
        <v>0</v>
      </c>
      <c r="AU281" s="508" t="str">
        <f t="shared" si="38"/>
        <v>交付金の区分_○_×</v>
      </c>
      <c r="AV281" s="508" t="str">
        <f t="shared" si="39"/>
        <v>交付金の区分_×</v>
      </c>
      <c r="AW281" t="str">
        <f>IF(通常分様式!E287="","",IF(PRODUCT(D281:AL281)=0,"error",""))</f>
        <v/>
      </c>
      <c r="AX281">
        <f>IF(通常分様式!H287="妊娠出産子育て支援交付金",1,0)</f>
        <v>0</v>
      </c>
    </row>
    <row r="282" spans="1:50">
      <c r="A282">
        <v>288</v>
      </c>
      <c r="C282">
        <v>258</v>
      </c>
      <c r="D282">
        <f>IFERROR(VLOOKUP(通常分様式!D288,―!$AJ$2:$AK$2,2,FALSE),0)</f>
        <v>0</v>
      </c>
      <c r="E282">
        <f>IFERROR(VLOOKUP(通常分様式!E288,―!$A$2:$B$3,2,FALSE),0)</f>
        <v>0</v>
      </c>
      <c r="F282">
        <f>IFERROR(VLOOKUP(通常分様式!F288,―!$AD$2:$AE$3,2,FALSE),0)</f>
        <v>0</v>
      </c>
      <c r="G282">
        <f>IFERROR(VLOOKUP(通常分様式!G288,―!$AD$5:$AE$6,2,FALSE),0)</f>
        <v>0</v>
      </c>
      <c r="J282">
        <f>IFERROR(VLOOKUP(通常分様式!J288,―!$AF$14:$AG$15,2,FALSE),0)</f>
        <v>0</v>
      </c>
      <c r="K282">
        <f>IFERROR(VLOOKUP(通常分様式!K288,―!$AF$14:$AG$15,2,FALSE),0)</f>
        <v>0</v>
      </c>
      <c r="L282">
        <f>IFERROR(VLOOKUP(通常分様式!L288,―!$C$2:$D$2,2,FALSE),0)</f>
        <v>0</v>
      </c>
      <c r="M282">
        <f>IFERROR(VLOOKUP(通常分様式!M288,―!$E$2:$F$6,2,FALSE),0)</f>
        <v>0</v>
      </c>
      <c r="N282">
        <f>IFERROR(VLOOKUP(通常分様式!N288,―!$G$2:$H$2,2,FALSE),0)</f>
        <v>0</v>
      </c>
      <c r="O282">
        <f>IFERROR(VLOOKUP(通常分様式!O288,―!$AH$2:$AI$12,2,FALSE),0)</f>
        <v>0</v>
      </c>
      <c r="AA282">
        <f>IFERROR(VLOOKUP(通常分様式!AB288,―!$I$2:$J$3,2,FALSE),0)</f>
        <v>0</v>
      </c>
      <c r="AB282">
        <f>IFERROR(VLOOKUP(通常分様式!AC288,―!$K$2:$L$3,2,FALSE),0)</f>
        <v>0</v>
      </c>
      <c r="AC282">
        <f>IFERROR(VLOOKUP(通常分様式!AD288,―!$M$2:$N$3,2,FALSE),0)</f>
        <v>0</v>
      </c>
      <c r="AD282">
        <f>IFERROR(VLOOKUP(通常分様式!AE288,―!$O$2:$P$3,2,FALSE),0)</f>
        <v>0</v>
      </c>
      <c r="AE282">
        <v>1</v>
      </c>
      <c r="AF282">
        <f>IFERROR(VLOOKUP(通常分様式!AF288,―!$X$2:$Y$30,2,FALSE),0)</f>
        <v>0</v>
      </c>
      <c r="AG282">
        <f>IFERROR(VLOOKUP(通常分様式!AG288,―!$X$2:$Y$30,2,FALSE),0)</f>
        <v>0</v>
      </c>
      <c r="AL282">
        <f>IFERROR(VLOOKUP(通常分様式!AL288,―!$AA$2:$AB$11,2,FALSE),0)</f>
        <v>0</v>
      </c>
      <c r="AM282">
        <f t="shared" si="40"/>
        <v>0</v>
      </c>
      <c r="AN282" s="508">
        <f t="shared" si="41"/>
        <v>0</v>
      </c>
      <c r="AO282" s="508">
        <f t="shared" si="32"/>
        <v>0</v>
      </c>
      <c r="AP282" s="508">
        <f t="shared" si="33"/>
        <v>0</v>
      </c>
      <c r="AQ282" s="508">
        <f t="shared" si="34"/>
        <v>0</v>
      </c>
      <c r="AR282" s="510">
        <f t="shared" si="35"/>
        <v>0</v>
      </c>
      <c r="AS282" s="510">
        <f t="shared" si="36"/>
        <v>0</v>
      </c>
      <c r="AT282" s="508">
        <f t="shared" si="37"/>
        <v>0</v>
      </c>
      <c r="AU282" s="508" t="str">
        <f t="shared" si="38"/>
        <v>交付金の区分_○_×</v>
      </c>
      <c r="AV282" s="508" t="str">
        <f t="shared" si="39"/>
        <v>交付金の区分_×</v>
      </c>
      <c r="AW282" t="str">
        <f>IF(通常分様式!E288="","",IF(PRODUCT(D282:AL282)=0,"error",""))</f>
        <v/>
      </c>
      <c r="AX282">
        <f>IF(通常分様式!H288="妊娠出産子育て支援交付金",1,0)</f>
        <v>0</v>
      </c>
    </row>
    <row r="283" spans="1:50">
      <c r="A283">
        <v>289</v>
      </c>
      <c r="C283">
        <v>259</v>
      </c>
      <c r="D283">
        <f>IFERROR(VLOOKUP(通常分様式!D289,―!$AJ$2:$AK$2,2,FALSE),0)</f>
        <v>0</v>
      </c>
      <c r="E283">
        <f>IFERROR(VLOOKUP(通常分様式!E289,―!$A$2:$B$3,2,FALSE),0)</f>
        <v>0</v>
      </c>
      <c r="F283">
        <f>IFERROR(VLOOKUP(通常分様式!F289,―!$AD$2:$AE$3,2,FALSE),0)</f>
        <v>0</v>
      </c>
      <c r="G283">
        <f>IFERROR(VLOOKUP(通常分様式!G289,―!$AD$5:$AE$6,2,FALSE),0)</f>
        <v>0</v>
      </c>
      <c r="J283">
        <f>IFERROR(VLOOKUP(通常分様式!J289,―!$AF$14:$AG$15,2,FALSE),0)</f>
        <v>0</v>
      </c>
      <c r="K283">
        <f>IFERROR(VLOOKUP(通常分様式!K289,―!$AF$14:$AG$15,2,FALSE),0)</f>
        <v>0</v>
      </c>
      <c r="L283">
        <f>IFERROR(VLOOKUP(通常分様式!L289,―!$C$2:$D$2,2,FALSE),0)</f>
        <v>0</v>
      </c>
      <c r="M283">
        <f>IFERROR(VLOOKUP(通常分様式!M289,―!$E$2:$F$6,2,FALSE),0)</f>
        <v>0</v>
      </c>
      <c r="N283">
        <f>IFERROR(VLOOKUP(通常分様式!N289,―!$G$2:$H$2,2,FALSE),0)</f>
        <v>0</v>
      </c>
      <c r="O283">
        <f>IFERROR(VLOOKUP(通常分様式!O289,―!$AH$2:$AI$12,2,FALSE),0)</f>
        <v>0</v>
      </c>
      <c r="AA283">
        <f>IFERROR(VLOOKUP(通常分様式!AB289,―!$I$2:$J$3,2,FALSE),0)</f>
        <v>0</v>
      </c>
      <c r="AB283">
        <f>IFERROR(VLOOKUP(通常分様式!AC289,―!$K$2:$L$3,2,FALSE),0)</f>
        <v>0</v>
      </c>
      <c r="AC283">
        <f>IFERROR(VLOOKUP(通常分様式!AD289,―!$M$2:$N$3,2,FALSE),0)</f>
        <v>0</v>
      </c>
      <c r="AD283">
        <f>IFERROR(VLOOKUP(通常分様式!AE289,―!$O$2:$P$3,2,FALSE),0)</f>
        <v>0</v>
      </c>
      <c r="AE283">
        <v>1</v>
      </c>
      <c r="AF283">
        <f>IFERROR(VLOOKUP(通常分様式!AF289,―!$X$2:$Y$30,2,FALSE),0)</f>
        <v>0</v>
      </c>
      <c r="AG283">
        <f>IFERROR(VLOOKUP(通常分様式!AG289,―!$X$2:$Y$30,2,FALSE),0)</f>
        <v>0</v>
      </c>
      <c r="AL283">
        <f>IFERROR(VLOOKUP(通常分様式!AL289,―!$AA$2:$AB$11,2,FALSE),0)</f>
        <v>0</v>
      </c>
      <c r="AM283">
        <f t="shared" si="40"/>
        <v>0</v>
      </c>
      <c r="AN283" s="508">
        <f t="shared" si="41"/>
        <v>0</v>
      </c>
      <c r="AO283" s="508">
        <f t="shared" si="32"/>
        <v>0</v>
      </c>
      <c r="AP283" s="508">
        <f t="shared" si="33"/>
        <v>0</v>
      </c>
      <c r="AQ283" s="508">
        <f t="shared" si="34"/>
        <v>0</v>
      </c>
      <c r="AR283" s="510">
        <f t="shared" si="35"/>
        <v>0</v>
      </c>
      <c r="AS283" s="510">
        <f t="shared" si="36"/>
        <v>0</v>
      </c>
      <c r="AT283" s="508">
        <f t="shared" si="37"/>
        <v>0</v>
      </c>
      <c r="AU283" s="508" t="str">
        <f t="shared" si="38"/>
        <v>交付金の区分_○_×</v>
      </c>
      <c r="AV283" s="508" t="str">
        <f t="shared" si="39"/>
        <v>交付金の区分_×</v>
      </c>
      <c r="AW283" t="str">
        <f>IF(通常分様式!E289="","",IF(PRODUCT(D283:AL283)=0,"error",""))</f>
        <v/>
      </c>
      <c r="AX283">
        <f>IF(通常分様式!H289="妊娠出産子育て支援交付金",1,0)</f>
        <v>0</v>
      </c>
    </row>
    <row r="284" spans="1:50">
      <c r="A284">
        <v>290</v>
      </c>
      <c r="C284">
        <v>260</v>
      </c>
      <c r="D284">
        <f>IFERROR(VLOOKUP(通常分様式!D290,―!$AJ$2:$AK$2,2,FALSE),0)</f>
        <v>0</v>
      </c>
      <c r="E284">
        <f>IFERROR(VLOOKUP(通常分様式!E290,―!$A$2:$B$3,2,FALSE),0)</f>
        <v>0</v>
      </c>
      <c r="F284">
        <f>IFERROR(VLOOKUP(通常分様式!F290,―!$AD$2:$AE$3,2,FALSE),0)</f>
        <v>0</v>
      </c>
      <c r="G284">
        <f>IFERROR(VLOOKUP(通常分様式!G290,―!$AD$5:$AE$6,2,FALSE),0)</f>
        <v>0</v>
      </c>
      <c r="J284">
        <f>IFERROR(VLOOKUP(通常分様式!J290,―!$AF$14:$AG$15,2,FALSE),0)</f>
        <v>0</v>
      </c>
      <c r="K284">
        <f>IFERROR(VLOOKUP(通常分様式!K290,―!$AF$14:$AG$15,2,FALSE),0)</f>
        <v>0</v>
      </c>
      <c r="L284">
        <f>IFERROR(VLOOKUP(通常分様式!L290,―!$C$2:$D$2,2,FALSE),0)</f>
        <v>0</v>
      </c>
      <c r="M284">
        <f>IFERROR(VLOOKUP(通常分様式!M290,―!$E$2:$F$6,2,FALSE),0)</f>
        <v>0</v>
      </c>
      <c r="N284">
        <f>IFERROR(VLOOKUP(通常分様式!N290,―!$G$2:$H$2,2,FALSE),0)</f>
        <v>0</v>
      </c>
      <c r="O284">
        <f>IFERROR(VLOOKUP(通常分様式!O290,―!$AH$2:$AI$12,2,FALSE),0)</f>
        <v>0</v>
      </c>
      <c r="AA284">
        <f>IFERROR(VLOOKUP(通常分様式!AB290,―!$I$2:$J$3,2,FALSE),0)</f>
        <v>0</v>
      </c>
      <c r="AB284">
        <f>IFERROR(VLOOKUP(通常分様式!AC290,―!$K$2:$L$3,2,FALSE),0)</f>
        <v>0</v>
      </c>
      <c r="AC284">
        <f>IFERROR(VLOOKUP(通常分様式!AD290,―!$M$2:$N$3,2,FALSE),0)</f>
        <v>0</v>
      </c>
      <c r="AD284">
        <f>IFERROR(VLOOKUP(通常分様式!AE290,―!$O$2:$P$3,2,FALSE),0)</f>
        <v>0</v>
      </c>
      <c r="AE284">
        <v>1</v>
      </c>
      <c r="AF284">
        <f>IFERROR(VLOOKUP(通常分様式!AF290,―!$X$2:$Y$30,2,FALSE),0)</f>
        <v>0</v>
      </c>
      <c r="AG284">
        <f>IFERROR(VLOOKUP(通常分様式!AG290,―!$X$2:$Y$30,2,FALSE),0)</f>
        <v>0</v>
      </c>
      <c r="AL284">
        <f>IFERROR(VLOOKUP(通常分様式!AL290,―!$AA$2:$AB$11,2,FALSE),0)</f>
        <v>0</v>
      </c>
      <c r="AM284">
        <f t="shared" si="40"/>
        <v>0</v>
      </c>
      <c r="AN284" s="508">
        <f t="shared" si="41"/>
        <v>0</v>
      </c>
      <c r="AO284" s="508">
        <f t="shared" si="32"/>
        <v>0</v>
      </c>
      <c r="AP284" s="508">
        <f t="shared" si="33"/>
        <v>0</v>
      </c>
      <c r="AQ284" s="508">
        <f t="shared" si="34"/>
        <v>0</v>
      </c>
      <c r="AR284" s="510">
        <f t="shared" si="35"/>
        <v>0</v>
      </c>
      <c r="AS284" s="510">
        <f t="shared" si="36"/>
        <v>0</v>
      </c>
      <c r="AT284" s="508">
        <f t="shared" si="37"/>
        <v>0</v>
      </c>
      <c r="AU284" s="508" t="str">
        <f t="shared" si="38"/>
        <v>交付金の区分_○_×</v>
      </c>
      <c r="AV284" s="508" t="str">
        <f t="shared" si="39"/>
        <v>交付金の区分_×</v>
      </c>
      <c r="AW284" t="str">
        <f>IF(通常分様式!E290="","",IF(PRODUCT(D284:AL284)=0,"error",""))</f>
        <v/>
      </c>
      <c r="AX284">
        <f>IF(通常分様式!H290="妊娠出産子育て支援交付金",1,0)</f>
        <v>0</v>
      </c>
    </row>
    <row r="285" spans="1:50">
      <c r="A285">
        <v>291</v>
      </c>
      <c r="C285">
        <v>261</v>
      </c>
      <c r="D285">
        <f>IFERROR(VLOOKUP(通常分様式!D291,―!$AJ$2:$AK$2,2,FALSE),0)</f>
        <v>0</v>
      </c>
      <c r="E285">
        <f>IFERROR(VLOOKUP(通常分様式!E291,―!$A$2:$B$3,2,FALSE),0)</f>
        <v>0</v>
      </c>
      <c r="F285">
        <f>IFERROR(VLOOKUP(通常分様式!F291,―!$AD$2:$AE$3,2,FALSE),0)</f>
        <v>0</v>
      </c>
      <c r="G285">
        <f>IFERROR(VLOOKUP(通常分様式!G291,―!$AD$5:$AE$6,2,FALSE),0)</f>
        <v>0</v>
      </c>
      <c r="J285">
        <f>IFERROR(VLOOKUP(通常分様式!J291,―!$AF$14:$AG$15,2,FALSE),0)</f>
        <v>0</v>
      </c>
      <c r="K285">
        <f>IFERROR(VLOOKUP(通常分様式!K291,―!$AF$14:$AG$15,2,FALSE),0)</f>
        <v>0</v>
      </c>
      <c r="L285">
        <f>IFERROR(VLOOKUP(通常分様式!L291,―!$C$2:$D$2,2,FALSE),0)</f>
        <v>0</v>
      </c>
      <c r="M285">
        <f>IFERROR(VLOOKUP(通常分様式!M291,―!$E$2:$F$6,2,FALSE),0)</f>
        <v>0</v>
      </c>
      <c r="N285">
        <f>IFERROR(VLOOKUP(通常分様式!N291,―!$G$2:$H$2,2,FALSE),0)</f>
        <v>0</v>
      </c>
      <c r="O285">
        <f>IFERROR(VLOOKUP(通常分様式!O291,―!$AH$2:$AI$12,2,FALSE),0)</f>
        <v>0</v>
      </c>
      <c r="AA285">
        <f>IFERROR(VLOOKUP(通常分様式!AB291,―!$I$2:$J$3,2,FALSE),0)</f>
        <v>0</v>
      </c>
      <c r="AB285">
        <f>IFERROR(VLOOKUP(通常分様式!AC291,―!$K$2:$L$3,2,FALSE),0)</f>
        <v>0</v>
      </c>
      <c r="AC285">
        <f>IFERROR(VLOOKUP(通常分様式!AD291,―!$M$2:$N$3,2,FALSE),0)</f>
        <v>0</v>
      </c>
      <c r="AD285">
        <f>IFERROR(VLOOKUP(通常分様式!AE291,―!$O$2:$P$3,2,FALSE),0)</f>
        <v>0</v>
      </c>
      <c r="AE285">
        <v>1</v>
      </c>
      <c r="AF285">
        <f>IFERROR(VLOOKUP(通常分様式!AF291,―!$X$2:$Y$30,2,FALSE),0)</f>
        <v>0</v>
      </c>
      <c r="AG285">
        <f>IFERROR(VLOOKUP(通常分様式!AG291,―!$X$2:$Y$30,2,FALSE),0)</f>
        <v>0</v>
      </c>
      <c r="AL285">
        <f>IFERROR(VLOOKUP(通常分様式!AL291,―!$AA$2:$AB$11,2,FALSE),0)</f>
        <v>0</v>
      </c>
      <c r="AM285">
        <f t="shared" si="40"/>
        <v>0</v>
      </c>
      <c r="AN285" s="508">
        <f t="shared" si="41"/>
        <v>0</v>
      </c>
      <c r="AO285" s="508">
        <f t="shared" si="32"/>
        <v>0</v>
      </c>
      <c r="AP285" s="508">
        <f t="shared" si="33"/>
        <v>0</v>
      </c>
      <c r="AQ285" s="508">
        <f t="shared" si="34"/>
        <v>0</v>
      </c>
      <c r="AR285" s="510">
        <f t="shared" si="35"/>
        <v>0</v>
      </c>
      <c r="AS285" s="510">
        <f t="shared" si="36"/>
        <v>0</v>
      </c>
      <c r="AT285" s="508">
        <f t="shared" si="37"/>
        <v>0</v>
      </c>
      <c r="AU285" s="508" t="str">
        <f t="shared" si="38"/>
        <v>交付金の区分_○_×</v>
      </c>
      <c r="AV285" s="508" t="str">
        <f t="shared" si="39"/>
        <v>交付金の区分_×</v>
      </c>
      <c r="AW285" t="str">
        <f>IF(通常分様式!E291="","",IF(PRODUCT(D285:AL285)=0,"error",""))</f>
        <v/>
      </c>
      <c r="AX285">
        <f>IF(通常分様式!H291="妊娠出産子育て支援交付金",1,0)</f>
        <v>0</v>
      </c>
    </row>
    <row r="286" spans="1:50">
      <c r="A286">
        <v>292</v>
      </c>
      <c r="C286">
        <v>262</v>
      </c>
      <c r="D286">
        <f>IFERROR(VLOOKUP(通常分様式!D292,―!$AJ$2:$AK$2,2,FALSE),0)</f>
        <v>0</v>
      </c>
      <c r="E286">
        <f>IFERROR(VLOOKUP(通常分様式!E292,―!$A$2:$B$3,2,FALSE),0)</f>
        <v>0</v>
      </c>
      <c r="F286">
        <f>IFERROR(VLOOKUP(通常分様式!F292,―!$AD$2:$AE$3,2,FALSE),0)</f>
        <v>0</v>
      </c>
      <c r="G286">
        <f>IFERROR(VLOOKUP(通常分様式!G292,―!$AD$5:$AE$6,2,FALSE),0)</f>
        <v>0</v>
      </c>
      <c r="J286">
        <f>IFERROR(VLOOKUP(通常分様式!J292,―!$AF$14:$AG$15,2,FALSE),0)</f>
        <v>0</v>
      </c>
      <c r="K286">
        <f>IFERROR(VLOOKUP(通常分様式!K292,―!$AF$14:$AG$15,2,FALSE),0)</f>
        <v>0</v>
      </c>
      <c r="L286">
        <f>IFERROR(VLOOKUP(通常分様式!L292,―!$C$2:$D$2,2,FALSE),0)</f>
        <v>0</v>
      </c>
      <c r="M286">
        <f>IFERROR(VLOOKUP(通常分様式!M292,―!$E$2:$F$6,2,FALSE),0)</f>
        <v>0</v>
      </c>
      <c r="N286">
        <f>IFERROR(VLOOKUP(通常分様式!N292,―!$G$2:$H$2,2,FALSE),0)</f>
        <v>0</v>
      </c>
      <c r="O286">
        <f>IFERROR(VLOOKUP(通常分様式!O292,―!$AH$2:$AI$12,2,FALSE),0)</f>
        <v>0</v>
      </c>
      <c r="AA286">
        <f>IFERROR(VLOOKUP(通常分様式!AB292,―!$I$2:$J$3,2,FALSE),0)</f>
        <v>0</v>
      </c>
      <c r="AB286">
        <f>IFERROR(VLOOKUP(通常分様式!AC292,―!$K$2:$L$3,2,FALSE),0)</f>
        <v>0</v>
      </c>
      <c r="AC286">
        <f>IFERROR(VLOOKUP(通常分様式!AD292,―!$M$2:$N$3,2,FALSE),0)</f>
        <v>0</v>
      </c>
      <c r="AD286">
        <f>IFERROR(VLOOKUP(通常分様式!AE292,―!$O$2:$P$3,2,FALSE),0)</f>
        <v>0</v>
      </c>
      <c r="AE286">
        <v>1</v>
      </c>
      <c r="AF286">
        <f>IFERROR(VLOOKUP(通常分様式!AF292,―!$X$2:$Y$30,2,FALSE),0)</f>
        <v>0</v>
      </c>
      <c r="AG286">
        <f>IFERROR(VLOOKUP(通常分様式!AG292,―!$X$2:$Y$30,2,FALSE),0)</f>
        <v>0</v>
      </c>
      <c r="AL286">
        <f>IFERROR(VLOOKUP(通常分様式!AL292,―!$AA$2:$AB$11,2,FALSE),0)</f>
        <v>0</v>
      </c>
      <c r="AM286">
        <f t="shared" si="40"/>
        <v>0</v>
      </c>
      <c r="AN286" s="508">
        <f t="shared" si="41"/>
        <v>0</v>
      </c>
      <c r="AO286" s="508">
        <f t="shared" si="32"/>
        <v>0</v>
      </c>
      <c r="AP286" s="508">
        <f t="shared" si="33"/>
        <v>0</v>
      </c>
      <c r="AQ286" s="508">
        <f t="shared" si="34"/>
        <v>0</v>
      </c>
      <c r="AR286" s="510">
        <f t="shared" si="35"/>
        <v>0</v>
      </c>
      <c r="AS286" s="510">
        <f t="shared" si="36"/>
        <v>0</v>
      </c>
      <c r="AT286" s="508">
        <f t="shared" si="37"/>
        <v>0</v>
      </c>
      <c r="AU286" s="508" t="str">
        <f t="shared" si="38"/>
        <v>交付金の区分_○_×</v>
      </c>
      <c r="AV286" s="508" t="str">
        <f t="shared" si="39"/>
        <v>交付金の区分_×</v>
      </c>
      <c r="AW286" t="str">
        <f>IF(通常分様式!E292="","",IF(PRODUCT(D286:AL286)=0,"error",""))</f>
        <v/>
      </c>
      <c r="AX286">
        <f>IF(通常分様式!H292="妊娠出産子育て支援交付金",1,0)</f>
        <v>0</v>
      </c>
    </row>
    <row r="287" spans="1:50">
      <c r="A287">
        <v>293</v>
      </c>
      <c r="C287">
        <v>263</v>
      </c>
      <c r="D287">
        <f>IFERROR(VLOOKUP(通常分様式!D293,―!$AJ$2:$AK$2,2,FALSE),0)</f>
        <v>0</v>
      </c>
      <c r="E287">
        <f>IFERROR(VLOOKUP(通常分様式!E293,―!$A$2:$B$3,2,FALSE),0)</f>
        <v>0</v>
      </c>
      <c r="F287">
        <f>IFERROR(VLOOKUP(通常分様式!F293,―!$AD$2:$AE$3,2,FALSE),0)</f>
        <v>0</v>
      </c>
      <c r="G287">
        <f>IFERROR(VLOOKUP(通常分様式!G293,―!$AD$5:$AE$6,2,FALSE),0)</f>
        <v>0</v>
      </c>
      <c r="J287">
        <f>IFERROR(VLOOKUP(通常分様式!J293,―!$AF$14:$AG$15,2,FALSE),0)</f>
        <v>0</v>
      </c>
      <c r="K287">
        <f>IFERROR(VLOOKUP(通常分様式!K293,―!$AF$14:$AG$15,2,FALSE),0)</f>
        <v>0</v>
      </c>
      <c r="L287">
        <f>IFERROR(VLOOKUP(通常分様式!L293,―!$C$2:$D$2,2,FALSE),0)</f>
        <v>0</v>
      </c>
      <c r="M287">
        <f>IFERROR(VLOOKUP(通常分様式!M293,―!$E$2:$F$6,2,FALSE),0)</f>
        <v>0</v>
      </c>
      <c r="N287">
        <f>IFERROR(VLOOKUP(通常分様式!N293,―!$G$2:$H$2,2,FALSE),0)</f>
        <v>0</v>
      </c>
      <c r="O287">
        <f>IFERROR(VLOOKUP(通常分様式!O293,―!$AH$2:$AI$12,2,FALSE),0)</f>
        <v>0</v>
      </c>
      <c r="AA287">
        <f>IFERROR(VLOOKUP(通常分様式!AB293,―!$I$2:$J$3,2,FALSE),0)</f>
        <v>0</v>
      </c>
      <c r="AB287">
        <f>IFERROR(VLOOKUP(通常分様式!AC293,―!$K$2:$L$3,2,FALSE),0)</f>
        <v>0</v>
      </c>
      <c r="AC287">
        <f>IFERROR(VLOOKUP(通常分様式!AD293,―!$M$2:$N$3,2,FALSE),0)</f>
        <v>0</v>
      </c>
      <c r="AD287">
        <f>IFERROR(VLOOKUP(通常分様式!AE293,―!$O$2:$P$3,2,FALSE),0)</f>
        <v>0</v>
      </c>
      <c r="AE287">
        <v>1</v>
      </c>
      <c r="AF287">
        <f>IFERROR(VLOOKUP(通常分様式!AF293,―!$X$2:$Y$30,2,FALSE),0)</f>
        <v>0</v>
      </c>
      <c r="AG287">
        <f>IFERROR(VLOOKUP(通常分様式!AG293,―!$X$2:$Y$30,2,FALSE),0)</f>
        <v>0</v>
      </c>
      <c r="AL287">
        <f>IFERROR(VLOOKUP(通常分様式!AL293,―!$AA$2:$AB$11,2,FALSE),0)</f>
        <v>0</v>
      </c>
      <c r="AM287">
        <f t="shared" si="40"/>
        <v>0</v>
      </c>
      <c r="AN287" s="508">
        <f t="shared" si="41"/>
        <v>0</v>
      </c>
      <c r="AO287" s="508">
        <f t="shared" ref="AO287:AO350" si="42">IF(E287=1,"事業始期_補助",IF(E287=2,IF(AA287=2,"事業始期_検査","事業始期_通常"),0))</f>
        <v>0</v>
      </c>
      <c r="AP287" s="508">
        <f t="shared" ref="AP287:AP350" si="43">IF(E287=1,"事業終期_通常",IF(E287=2,IF(AD287=2,"事業終期_基金","事業終期_通常"),0))</f>
        <v>0</v>
      </c>
      <c r="AQ287" s="508">
        <f t="shared" ref="AQ287:AQ350" si="44">IF(E287=1,"予算区分_補助",IF(E287=2,IF(OR(AA287=2,K287=1),"予算区分_地単_検査等","予算区分_地単_通常"),0))</f>
        <v>0</v>
      </c>
      <c r="AR287" s="510">
        <f t="shared" ref="AR287:AR350" si="45">IF(E287=1,"経済対策との関係_通常",IF(E287=2,"経済対策との関係_通常",0))</f>
        <v>0</v>
      </c>
      <c r="AS287" s="510">
        <f t="shared" ref="AS287:AS350" si="46">IF(AX287=1,"交付金の区分_高騰",IF(E287=1,"交付金の区分_その他",IF(E287=2,IF(AND(F287=2,G287=1),"交付金の区分_高騰",IF(AND(F287=2,G287=2),"交付金の区分_低所得","交付金の区分_その他")),0)))</f>
        <v>0</v>
      </c>
      <c r="AT287" s="508">
        <f t="shared" ref="AT287:AT350" si="47">IF(J287=1,"種類_通常・低所得",IF(AND(K287=1,G287=1),"種類_重点",0))</f>
        <v>0</v>
      </c>
      <c r="AU287" s="508" t="str">
        <f t="shared" ref="AU287:AU350" si="48">IF(AND(F287=1,G287=1),"交付金の区分_○",IF(K287=0,"交付金の区分_○_×",IF(K287=1,"交付金の区分_×",IF(K287=2,"交付金の区分_○",0))))</f>
        <v>交付金の区分_○_×</v>
      </c>
      <c r="AV287" s="508" t="str">
        <f t="shared" ref="AV287:AV350" si="49">IF(OR(F287=1,F287=0),"交付金の区分_×",IF(J287=0,"交付金の区分_○_×",IF(J287=1,"交付金の区分_×",IF(J287=2,"交付金の区分_○",0))))</f>
        <v>交付金の区分_×</v>
      </c>
      <c r="AW287" t="str">
        <f>IF(通常分様式!E293="","",IF(PRODUCT(D287:AL287)=0,"error",""))</f>
        <v/>
      </c>
      <c r="AX287">
        <f>IF(通常分様式!H293="妊娠出産子育て支援交付金",1,0)</f>
        <v>0</v>
      </c>
    </row>
    <row r="288" spans="1:50">
      <c r="A288">
        <v>294</v>
      </c>
      <c r="C288">
        <v>264</v>
      </c>
      <c r="D288">
        <f>IFERROR(VLOOKUP(通常分様式!D294,―!$AJ$2:$AK$2,2,FALSE),0)</f>
        <v>0</v>
      </c>
      <c r="E288">
        <f>IFERROR(VLOOKUP(通常分様式!E294,―!$A$2:$B$3,2,FALSE),0)</f>
        <v>0</v>
      </c>
      <c r="F288">
        <f>IFERROR(VLOOKUP(通常分様式!F294,―!$AD$2:$AE$3,2,FALSE),0)</f>
        <v>0</v>
      </c>
      <c r="G288">
        <f>IFERROR(VLOOKUP(通常分様式!G294,―!$AD$5:$AE$6,2,FALSE),0)</f>
        <v>0</v>
      </c>
      <c r="J288">
        <f>IFERROR(VLOOKUP(通常分様式!J294,―!$AF$14:$AG$15,2,FALSE),0)</f>
        <v>0</v>
      </c>
      <c r="K288">
        <f>IFERROR(VLOOKUP(通常分様式!K294,―!$AF$14:$AG$15,2,FALSE),0)</f>
        <v>0</v>
      </c>
      <c r="L288">
        <f>IFERROR(VLOOKUP(通常分様式!L294,―!$C$2:$D$2,2,FALSE),0)</f>
        <v>0</v>
      </c>
      <c r="M288">
        <f>IFERROR(VLOOKUP(通常分様式!M294,―!$E$2:$F$6,2,FALSE),0)</f>
        <v>0</v>
      </c>
      <c r="N288">
        <f>IFERROR(VLOOKUP(通常分様式!N294,―!$G$2:$H$2,2,FALSE),0)</f>
        <v>0</v>
      </c>
      <c r="O288">
        <f>IFERROR(VLOOKUP(通常分様式!O294,―!$AH$2:$AI$12,2,FALSE),0)</f>
        <v>0</v>
      </c>
      <c r="AA288">
        <f>IFERROR(VLOOKUP(通常分様式!AB294,―!$I$2:$J$3,2,FALSE),0)</f>
        <v>0</v>
      </c>
      <c r="AB288">
        <f>IFERROR(VLOOKUP(通常分様式!AC294,―!$K$2:$L$3,2,FALSE),0)</f>
        <v>0</v>
      </c>
      <c r="AC288">
        <f>IFERROR(VLOOKUP(通常分様式!AD294,―!$M$2:$N$3,2,FALSE),0)</f>
        <v>0</v>
      </c>
      <c r="AD288">
        <f>IFERROR(VLOOKUP(通常分様式!AE294,―!$O$2:$P$3,2,FALSE),0)</f>
        <v>0</v>
      </c>
      <c r="AE288">
        <v>1</v>
      </c>
      <c r="AF288">
        <f>IFERROR(VLOOKUP(通常分様式!AF294,―!$X$2:$Y$30,2,FALSE),0)</f>
        <v>0</v>
      </c>
      <c r="AG288">
        <f>IFERROR(VLOOKUP(通常分様式!AG294,―!$X$2:$Y$30,2,FALSE),0)</f>
        <v>0</v>
      </c>
      <c r="AL288">
        <f>IFERROR(VLOOKUP(通常分様式!AL294,―!$AA$2:$AB$11,2,FALSE),0)</f>
        <v>0</v>
      </c>
      <c r="AM288">
        <f t="shared" si="40"/>
        <v>0</v>
      </c>
      <c r="AN288" s="508">
        <f t="shared" si="41"/>
        <v>0</v>
      </c>
      <c r="AO288" s="508">
        <f t="shared" si="42"/>
        <v>0</v>
      </c>
      <c r="AP288" s="508">
        <f t="shared" si="43"/>
        <v>0</v>
      </c>
      <c r="AQ288" s="508">
        <f t="shared" si="44"/>
        <v>0</v>
      </c>
      <c r="AR288" s="510">
        <f t="shared" si="45"/>
        <v>0</v>
      </c>
      <c r="AS288" s="510">
        <f t="shared" si="46"/>
        <v>0</v>
      </c>
      <c r="AT288" s="508">
        <f t="shared" si="47"/>
        <v>0</v>
      </c>
      <c r="AU288" s="508" t="str">
        <f t="shared" si="48"/>
        <v>交付金の区分_○_×</v>
      </c>
      <c r="AV288" s="508" t="str">
        <f t="shared" si="49"/>
        <v>交付金の区分_×</v>
      </c>
      <c r="AW288" t="str">
        <f>IF(通常分様式!E294="","",IF(PRODUCT(D288:AL288)=0,"error",""))</f>
        <v/>
      </c>
      <c r="AX288">
        <f>IF(通常分様式!H294="妊娠出産子育て支援交付金",1,0)</f>
        <v>0</v>
      </c>
    </row>
    <row r="289" spans="1:50">
      <c r="A289">
        <v>295</v>
      </c>
      <c r="C289">
        <v>265</v>
      </c>
      <c r="D289">
        <f>IFERROR(VLOOKUP(通常分様式!D295,―!$AJ$2:$AK$2,2,FALSE),0)</f>
        <v>0</v>
      </c>
      <c r="E289">
        <f>IFERROR(VLOOKUP(通常分様式!E295,―!$A$2:$B$3,2,FALSE),0)</f>
        <v>0</v>
      </c>
      <c r="F289">
        <f>IFERROR(VLOOKUP(通常分様式!F295,―!$AD$2:$AE$3,2,FALSE),0)</f>
        <v>0</v>
      </c>
      <c r="G289">
        <f>IFERROR(VLOOKUP(通常分様式!G295,―!$AD$5:$AE$6,2,FALSE),0)</f>
        <v>0</v>
      </c>
      <c r="J289">
        <f>IFERROR(VLOOKUP(通常分様式!J295,―!$AF$14:$AG$15,2,FALSE),0)</f>
        <v>0</v>
      </c>
      <c r="K289">
        <f>IFERROR(VLOOKUP(通常分様式!K295,―!$AF$14:$AG$15,2,FALSE),0)</f>
        <v>0</v>
      </c>
      <c r="L289">
        <f>IFERROR(VLOOKUP(通常分様式!L295,―!$C$2:$D$2,2,FALSE),0)</f>
        <v>0</v>
      </c>
      <c r="M289">
        <f>IFERROR(VLOOKUP(通常分様式!M295,―!$E$2:$F$6,2,FALSE),0)</f>
        <v>0</v>
      </c>
      <c r="N289">
        <f>IFERROR(VLOOKUP(通常分様式!N295,―!$G$2:$H$2,2,FALSE),0)</f>
        <v>0</v>
      </c>
      <c r="O289">
        <f>IFERROR(VLOOKUP(通常分様式!O295,―!$AH$2:$AI$12,2,FALSE),0)</f>
        <v>0</v>
      </c>
      <c r="AA289">
        <f>IFERROR(VLOOKUP(通常分様式!AB295,―!$I$2:$J$3,2,FALSE),0)</f>
        <v>0</v>
      </c>
      <c r="AB289">
        <f>IFERROR(VLOOKUP(通常分様式!AC295,―!$K$2:$L$3,2,FALSE),0)</f>
        <v>0</v>
      </c>
      <c r="AC289">
        <f>IFERROR(VLOOKUP(通常分様式!AD295,―!$M$2:$N$3,2,FALSE),0)</f>
        <v>0</v>
      </c>
      <c r="AD289">
        <f>IFERROR(VLOOKUP(通常分様式!AE295,―!$O$2:$P$3,2,FALSE),0)</f>
        <v>0</v>
      </c>
      <c r="AE289">
        <v>1</v>
      </c>
      <c r="AF289">
        <f>IFERROR(VLOOKUP(通常分様式!AF295,―!$X$2:$Y$30,2,FALSE),0)</f>
        <v>0</v>
      </c>
      <c r="AG289">
        <f>IFERROR(VLOOKUP(通常分様式!AG295,―!$X$2:$Y$30,2,FALSE),0)</f>
        <v>0</v>
      </c>
      <c r="AL289">
        <f>IFERROR(VLOOKUP(通常分様式!AL295,―!$AA$2:$AB$11,2,FALSE),0)</f>
        <v>0</v>
      </c>
      <c r="AM289">
        <f t="shared" si="40"/>
        <v>0</v>
      </c>
      <c r="AN289" s="508">
        <f t="shared" si="41"/>
        <v>0</v>
      </c>
      <c r="AO289" s="508">
        <f t="shared" si="42"/>
        <v>0</v>
      </c>
      <c r="AP289" s="508">
        <f t="shared" si="43"/>
        <v>0</v>
      </c>
      <c r="AQ289" s="508">
        <f t="shared" si="44"/>
        <v>0</v>
      </c>
      <c r="AR289" s="510">
        <f t="shared" si="45"/>
        <v>0</v>
      </c>
      <c r="AS289" s="510">
        <f t="shared" si="46"/>
        <v>0</v>
      </c>
      <c r="AT289" s="508">
        <f t="shared" si="47"/>
        <v>0</v>
      </c>
      <c r="AU289" s="508" t="str">
        <f t="shared" si="48"/>
        <v>交付金の区分_○_×</v>
      </c>
      <c r="AV289" s="508" t="str">
        <f t="shared" si="49"/>
        <v>交付金の区分_×</v>
      </c>
      <c r="AW289" t="str">
        <f>IF(通常分様式!E295="","",IF(PRODUCT(D289:AL289)=0,"error",""))</f>
        <v/>
      </c>
      <c r="AX289">
        <f>IF(通常分様式!H295="妊娠出産子育て支援交付金",1,0)</f>
        <v>0</v>
      </c>
    </row>
    <row r="290" spans="1:50">
      <c r="A290">
        <v>296</v>
      </c>
      <c r="C290">
        <v>266</v>
      </c>
      <c r="D290">
        <f>IFERROR(VLOOKUP(通常分様式!D296,―!$AJ$2:$AK$2,2,FALSE),0)</f>
        <v>0</v>
      </c>
      <c r="E290">
        <f>IFERROR(VLOOKUP(通常分様式!E296,―!$A$2:$B$3,2,FALSE),0)</f>
        <v>0</v>
      </c>
      <c r="F290">
        <f>IFERROR(VLOOKUP(通常分様式!F296,―!$AD$2:$AE$3,2,FALSE),0)</f>
        <v>0</v>
      </c>
      <c r="G290">
        <f>IFERROR(VLOOKUP(通常分様式!G296,―!$AD$5:$AE$6,2,FALSE),0)</f>
        <v>0</v>
      </c>
      <c r="J290">
        <f>IFERROR(VLOOKUP(通常分様式!J296,―!$AF$14:$AG$15,2,FALSE),0)</f>
        <v>0</v>
      </c>
      <c r="K290">
        <f>IFERROR(VLOOKUP(通常分様式!K296,―!$AF$14:$AG$15,2,FALSE),0)</f>
        <v>0</v>
      </c>
      <c r="L290">
        <f>IFERROR(VLOOKUP(通常分様式!L296,―!$C$2:$D$2,2,FALSE),0)</f>
        <v>0</v>
      </c>
      <c r="M290">
        <f>IFERROR(VLOOKUP(通常分様式!M296,―!$E$2:$F$6,2,FALSE),0)</f>
        <v>0</v>
      </c>
      <c r="N290">
        <f>IFERROR(VLOOKUP(通常分様式!N296,―!$G$2:$H$2,2,FALSE),0)</f>
        <v>0</v>
      </c>
      <c r="O290">
        <f>IFERROR(VLOOKUP(通常分様式!O296,―!$AH$2:$AI$12,2,FALSE),0)</f>
        <v>0</v>
      </c>
      <c r="AA290">
        <f>IFERROR(VLOOKUP(通常分様式!AB296,―!$I$2:$J$3,2,FALSE),0)</f>
        <v>0</v>
      </c>
      <c r="AB290">
        <f>IFERROR(VLOOKUP(通常分様式!AC296,―!$K$2:$L$3,2,FALSE),0)</f>
        <v>0</v>
      </c>
      <c r="AC290">
        <f>IFERROR(VLOOKUP(通常分様式!AD296,―!$M$2:$N$3,2,FALSE),0)</f>
        <v>0</v>
      </c>
      <c r="AD290">
        <f>IFERROR(VLOOKUP(通常分様式!AE296,―!$O$2:$P$3,2,FALSE),0)</f>
        <v>0</v>
      </c>
      <c r="AE290">
        <v>1</v>
      </c>
      <c r="AF290">
        <f>IFERROR(VLOOKUP(通常分様式!AF296,―!$X$2:$Y$30,2,FALSE),0)</f>
        <v>0</v>
      </c>
      <c r="AG290">
        <f>IFERROR(VLOOKUP(通常分様式!AG296,―!$X$2:$Y$30,2,FALSE),0)</f>
        <v>0</v>
      </c>
      <c r="AL290">
        <f>IFERROR(VLOOKUP(通常分様式!AL296,―!$AA$2:$AB$11,2,FALSE),0)</f>
        <v>0</v>
      </c>
      <c r="AM290">
        <f t="shared" si="40"/>
        <v>0</v>
      </c>
      <c r="AN290" s="508">
        <f t="shared" si="41"/>
        <v>0</v>
      </c>
      <c r="AO290" s="508">
        <f t="shared" si="42"/>
        <v>0</v>
      </c>
      <c r="AP290" s="508">
        <f t="shared" si="43"/>
        <v>0</v>
      </c>
      <c r="AQ290" s="508">
        <f t="shared" si="44"/>
        <v>0</v>
      </c>
      <c r="AR290" s="510">
        <f t="shared" si="45"/>
        <v>0</v>
      </c>
      <c r="AS290" s="510">
        <f t="shared" si="46"/>
        <v>0</v>
      </c>
      <c r="AT290" s="508">
        <f t="shared" si="47"/>
        <v>0</v>
      </c>
      <c r="AU290" s="508" t="str">
        <f t="shared" si="48"/>
        <v>交付金の区分_○_×</v>
      </c>
      <c r="AV290" s="508" t="str">
        <f t="shared" si="49"/>
        <v>交付金の区分_×</v>
      </c>
      <c r="AW290" t="str">
        <f>IF(通常分様式!E296="","",IF(PRODUCT(D290:AL290)=0,"error",""))</f>
        <v/>
      </c>
      <c r="AX290">
        <f>IF(通常分様式!H296="妊娠出産子育て支援交付金",1,0)</f>
        <v>0</v>
      </c>
    </row>
    <row r="291" spans="1:50">
      <c r="A291">
        <v>297</v>
      </c>
      <c r="C291">
        <v>267</v>
      </c>
      <c r="D291">
        <f>IFERROR(VLOOKUP(通常分様式!D297,―!$AJ$2:$AK$2,2,FALSE),0)</f>
        <v>0</v>
      </c>
      <c r="E291">
        <f>IFERROR(VLOOKUP(通常分様式!E297,―!$A$2:$B$3,2,FALSE),0)</f>
        <v>0</v>
      </c>
      <c r="F291">
        <f>IFERROR(VLOOKUP(通常分様式!F297,―!$AD$2:$AE$3,2,FALSE),0)</f>
        <v>0</v>
      </c>
      <c r="G291">
        <f>IFERROR(VLOOKUP(通常分様式!G297,―!$AD$5:$AE$6,2,FALSE),0)</f>
        <v>0</v>
      </c>
      <c r="J291">
        <f>IFERROR(VLOOKUP(通常分様式!J297,―!$AF$14:$AG$15,2,FALSE),0)</f>
        <v>0</v>
      </c>
      <c r="K291">
        <f>IFERROR(VLOOKUP(通常分様式!K297,―!$AF$14:$AG$15,2,FALSE),0)</f>
        <v>0</v>
      </c>
      <c r="L291">
        <f>IFERROR(VLOOKUP(通常分様式!L297,―!$C$2:$D$2,2,FALSE),0)</f>
        <v>0</v>
      </c>
      <c r="M291">
        <f>IFERROR(VLOOKUP(通常分様式!M297,―!$E$2:$F$6,2,FALSE),0)</f>
        <v>0</v>
      </c>
      <c r="N291">
        <f>IFERROR(VLOOKUP(通常分様式!N297,―!$G$2:$H$2,2,FALSE),0)</f>
        <v>0</v>
      </c>
      <c r="O291">
        <f>IFERROR(VLOOKUP(通常分様式!O297,―!$AH$2:$AI$12,2,FALSE),0)</f>
        <v>0</v>
      </c>
      <c r="AA291">
        <f>IFERROR(VLOOKUP(通常分様式!AB297,―!$I$2:$J$3,2,FALSE),0)</f>
        <v>0</v>
      </c>
      <c r="AB291">
        <f>IFERROR(VLOOKUP(通常分様式!AC297,―!$K$2:$L$3,2,FALSE),0)</f>
        <v>0</v>
      </c>
      <c r="AC291">
        <f>IFERROR(VLOOKUP(通常分様式!AD297,―!$M$2:$N$3,2,FALSE),0)</f>
        <v>0</v>
      </c>
      <c r="AD291">
        <f>IFERROR(VLOOKUP(通常分様式!AE297,―!$O$2:$P$3,2,FALSE),0)</f>
        <v>0</v>
      </c>
      <c r="AE291">
        <v>1</v>
      </c>
      <c r="AF291">
        <f>IFERROR(VLOOKUP(通常分様式!AF297,―!$X$2:$Y$30,2,FALSE),0)</f>
        <v>0</v>
      </c>
      <c r="AG291">
        <f>IFERROR(VLOOKUP(通常分様式!AG297,―!$X$2:$Y$30,2,FALSE),0)</f>
        <v>0</v>
      </c>
      <c r="AL291">
        <f>IFERROR(VLOOKUP(通常分様式!AL297,―!$AA$2:$AB$11,2,FALSE),0)</f>
        <v>0</v>
      </c>
      <c r="AM291">
        <f t="shared" si="40"/>
        <v>0</v>
      </c>
      <c r="AN291" s="508">
        <f t="shared" si="41"/>
        <v>0</v>
      </c>
      <c r="AO291" s="508">
        <f t="shared" si="42"/>
        <v>0</v>
      </c>
      <c r="AP291" s="508">
        <f t="shared" si="43"/>
        <v>0</v>
      </c>
      <c r="AQ291" s="508">
        <f t="shared" si="44"/>
        <v>0</v>
      </c>
      <c r="AR291" s="510">
        <f t="shared" si="45"/>
        <v>0</v>
      </c>
      <c r="AS291" s="510">
        <f t="shared" si="46"/>
        <v>0</v>
      </c>
      <c r="AT291" s="508">
        <f t="shared" si="47"/>
        <v>0</v>
      </c>
      <c r="AU291" s="508" t="str">
        <f t="shared" si="48"/>
        <v>交付金の区分_○_×</v>
      </c>
      <c r="AV291" s="508" t="str">
        <f t="shared" si="49"/>
        <v>交付金の区分_×</v>
      </c>
      <c r="AW291" t="str">
        <f>IF(通常分様式!E297="","",IF(PRODUCT(D291:AL291)=0,"error",""))</f>
        <v/>
      </c>
      <c r="AX291">
        <f>IF(通常分様式!H297="妊娠出産子育て支援交付金",1,0)</f>
        <v>0</v>
      </c>
    </row>
    <row r="292" spans="1:50">
      <c r="A292">
        <v>298</v>
      </c>
      <c r="C292">
        <v>268</v>
      </c>
      <c r="D292">
        <f>IFERROR(VLOOKUP(通常分様式!D298,―!$AJ$2:$AK$2,2,FALSE),0)</f>
        <v>0</v>
      </c>
      <c r="E292">
        <f>IFERROR(VLOOKUP(通常分様式!E298,―!$A$2:$B$3,2,FALSE),0)</f>
        <v>0</v>
      </c>
      <c r="F292">
        <f>IFERROR(VLOOKUP(通常分様式!F298,―!$AD$2:$AE$3,2,FALSE),0)</f>
        <v>0</v>
      </c>
      <c r="G292">
        <f>IFERROR(VLOOKUP(通常分様式!G298,―!$AD$5:$AE$6,2,FALSE),0)</f>
        <v>0</v>
      </c>
      <c r="J292">
        <f>IFERROR(VLOOKUP(通常分様式!J298,―!$AF$14:$AG$15,2,FALSE),0)</f>
        <v>0</v>
      </c>
      <c r="K292">
        <f>IFERROR(VLOOKUP(通常分様式!K298,―!$AF$14:$AG$15,2,FALSE),0)</f>
        <v>0</v>
      </c>
      <c r="L292">
        <f>IFERROR(VLOOKUP(通常分様式!L298,―!$C$2:$D$2,2,FALSE),0)</f>
        <v>0</v>
      </c>
      <c r="M292">
        <f>IFERROR(VLOOKUP(通常分様式!M298,―!$E$2:$F$6,2,FALSE),0)</f>
        <v>0</v>
      </c>
      <c r="N292">
        <f>IFERROR(VLOOKUP(通常分様式!N298,―!$G$2:$H$2,2,FALSE),0)</f>
        <v>0</v>
      </c>
      <c r="O292">
        <f>IFERROR(VLOOKUP(通常分様式!O298,―!$AH$2:$AI$12,2,FALSE),0)</f>
        <v>0</v>
      </c>
      <c r="AA292">
        <f>IFERROR(VLOOKUP(通常分様式!AB298,―!$I$2:$J$3,2,FALSE),0)</f>
        <v>0</v>
      </c>
      <c r="AB292">
        <f>IFERROR(VLOOKUP(通常分様式!AC298,―!$K$2:$L$3,2,FALSE),0)</f>
        <v>0</v>
      </c>
      <c r="AC292">
        <f>IFERROR(VLOOKUP(通常分様式!AD298,―!$M$2:$N$3,2,FALSE),0)</f>
        <v>0</v>
      </c>
      <c r="AD292">
        <f>IFERROR(VLOOKUP(通常分様式!AE298,―!$O$2:$P$3,2,FALSE),0)</f>
        <v>0</v>
      </c>
      <c r="AE292">
        <v>1</v>
      </c>
      <c r="AF292">
        <f>IFERROR(VLOOKUP(通常分様式!AF298,―!$X$2:$Y$30,2,FALSE),0)</f>
        <v>0</v>
      </c>
      <c r="AG292">
        <f>IFERROR(VLOOKUP(通常分様式!AG298,―!$X$2:$Y$30,2,FALSE),0)</f>
        <v>0</v>
      </c>
      <c r="AL292">
        <f>IFERROR(VLOOKUP(通常分様式!AL298,―!$AA$2:$AB$11,2,FALSE),0)</f>
        <v>0</v>
      </c>
      <c r="AM292">
        <f t="shared" si="40"/>
        <v>0</v>
      </c>
      <c r="AN292" s="508">
        <f t="shared" si="41"/>
        <v>0</v>
      </c>
      <c r="AO292" s="508">
        <f t="shared" si="42"/>
        <v>0</v>
      </c>
      <c r="AP292" s="508">
        <f t="shared" si="43"/>
        <v>0</v>
      </c>
      <c r="AQ292" s="508">
        <f t="shared" si="44"/>
        <v>0</v>
      </c>
      <c r="AR292" s="510">
        <f t="shared" si="45"/>
        <v>0</v>
      </c>
      <c r="AS292" s="510">
        <f t="shared" si="46"/>
        <v>0</v>
      </c>
      <c r="AT292" s="508">
        <f t="shared" si="47"/>
        <v>0</v>
      </c>
      <c r="AU292" s="508" t="str">
        <f t="shared" si="48"/>
        <v>交付金の区分_○_×</v>
      </c>
      <c r="AV292" s="508" t="str">
        <f t="shared" si="49"/>
        <v>交付金の区分_×</v>
      </c>
      <c r="AW292" t="str">
        <f>IF(通常分様式!E298="","",IF(PRODUCT(D292:AL292)=0,"error",""))</f>
        <v/>
      </c>
      <c r="AX292">
        <f>IF(通常分様式!H298="妊娠出産子育て支援交付金",1,0)</f>
        <v>0</v>
      </c>
    </row>
    <row r="293" spans="1:50">
      <c r="A293">
        <v>299</v>
      </c>
      <c r="C293">
        <v>269</v>
      </c>
      <c r="D293">
        <f>IFERROR(VLOOKUP(通常分様式!D299,―!$AJ$2:$AK$2,2,FALSE),0)</f>
        <v>0</v>
      </c>
      <c r="E293">
        <f>IFERROR(VLOOKUP(通常分様式!E299,―!$A$2:$B$3,2,FALSE),0)</f>
        <v>0</v>
      </c>
      <c r="F293">
        <f>IFERROR(VLOOKUP(通常分様式!F299,―!$AD$2:$AE$3,2,FALSE),0)</f>
        <v>0</v>
      </c>
      <c r="G293">
        <f>IFERROR(VLOOKUP(通常分様式!G299,―!$AD$5:$AE$6,2,FALSE),0)</f>
        <v>0</v>
      </c>
      <c r="J293">
        <f>IFERROR(VLOOKUP(通常分様式!J299,―!$AF$14:$AG$15,2,FALSE),0)</f>
        <v>0</v>
      </c>
      <c r="K293">
        <f>IFERROR(VLOOKUP(通常分様式!K299,―!$AF$14:$AG$15,2,FALSE),0)</f>
        <v>0</v>
      </c>
      <c r="L293">
        <f>IFERROR(VLOOKUP(通常分様式!L299,―!$C$2:$D$2,2,FALSE),0)</f>
        <v>0</v>
      </c>
      <c r="M293">
        <f>IFERROR(VLOOKUP(通常分様式!M299,―!$E$2:$F$6,2,FALSE),0)</f>
        <v>0</v>
      </c>
      <c r="N293">
        <f>IFERROR(VLOOKUP(通常分様式!N299,―!$G$2:$H$2,2,FALSE),0)</f>
        <v>0</v>
      </c>
      <c r="O293">
        <f>IFERROR(VLOOKUP(通常分様式!O299,―!$AH$2:$AI$12,2,FALSE),0)</f>
        <v>0</v>
      </c>
      <c r="AA293">
        <f>IFERROR(VLOOKUP(通常分様式!AB299,―!$I$2:$J$3,2,FALSE),0)</f>
        <v>0</v>
      </c>
      <c r="AB293">
        <f>IFERROR(VLOOKUP(通常分様式!AC299,―!$K$2:$L$3,2,FALSE),0)</f>
        <v>0</v>
      </c>
      <c r="AC293">
        <f>IFERROR(VLOOKUP(通常分様式!AD299,―!$M$2:$N$3,2,FALSE),0)</f>
        <v>0</v>
      </c>
      <c r="AD293">
        <f>IFERROR(VLOOKUP(通常分様式!AE299,―!$O$2:$P$3,2,FALSE),0)</f>
        <v>0</v>
      </c>
      <c r="AE293">
        <v>1</v>
      </c>
      <c r="AF293">
        <f>IFERROR(VLOOKUP(通常分様式!AF299,―!$X$2:$Y$30,2,FALSE),0)</f>
        <v>0</v>
      </c>
      <c r="AG293">
        <f>IFERROR(VLOOKUP(通常分様式!AG299,―!$X$2:$Y$30,2,FALSE),0)</f>
        <v>0</v>
      </c>
      <c r="AL293">
        <f>IFERROR(VLOOKUP(通常分様式!AL299,―!$AA$2:$AB$11,2,FALSE),0)</f>
        <v>0</v>
      </c>
      <c r="AM293">
        <f t="shared" si="40"/>
        <v>0</v>
      </c>
      <c r="AN293" s="508">
        <f t="shared" si="41"/>
        <v>0</v>
      </c>
      <c r="AO293" s="508">
        <f t="shared" si="42"/>
        <v>0</v>
      </c>
      <c r="AP293" s="508">
        <f t="shared" si="43"/>
        <v>0</v>
      </c>
      <c r="AQ293" s="508">
        <f t="shared" si="44"/>
        <v>0</v>
      </c>
      <c r="AR293" s="510">
        <f t="shared" si="45"/>
        <v>0</v>
      </c>
      <c r="AS293" s="510">
        <f t="shared" si="46"/>
        <v>0</v>
      </c>
      <c r="AT293" s="508">
        <f t="shared" si="47"/>
        <v>0</v>
      </c>
      <c r="AU293" s="508" t="str">
        <f t="shared" si="48"/>
        <v>交付金の区分_○_×</v>
      </c>
      <c r="AV293" s="508" t="str">
        <f t="shared" si="49"/>
        <v>交付金の区分_×</v>
      </c>
      <c r="AW293" t="str">
        <f>IF(通常分様式!E299="","",IF(PRODUCT(D293:AL293)=0,"error",""))</f>
        <v/>
      </c>
      <c r="AX293">
        <f>IF(通常分様式!H299="妊娠出産子育て支援交付金",1,0)</f>
        <v>0</v>
      </c>
    </row>
    <row r="294" spans="1:50">
      <c r="A294">
        <v>300</v>
      </c>
      <c r="C294">
        <v>270</v>
      </c>
      <c r="D294">
        <f>IFERROR(VLOOKUP(通常分様式!D300,―!$AJ$2:$AK$2,2,FALSE),0)</f>
        <v>0</v>
      </c>
      <c r="E294">
        <f>IFERROR(VLOOKUP(通常分様式!E300,―!$A$2:$B$3,2,FALSE),0)</f>
        <v>0</v>
      </c>
      <c r="F294">
        <f>IFERROR(VLOOKUP(通常分様式!F300,―!$AD$2:$AE$3,2,FALSE),0)</f>
        <v>0</v>
      </c>
      <c r="G294">
        <f>IFERROR(VLOOKUP(通常分様式!G300,―!$AD$5:$AE$6,2,FALSE),0)</f>
        <v>0</v>
      </c>
      <c r="J294">
        <f>IFERROR(VLOOKUP(通常分様式!J300,―!$AF$14:$AG$15,2,FALSE),0)</f>
        <v>0</v>
      </c>
      <c r="K294">
        <f>IFERROR(VLOOKUP(通常分様式!K300,―!$AF$14:$AG$15,2,FALSE),0)</f>
        <v>0</v>
      </c>
      <c r="L294">
        <f>IFERROR(VLOOKUP(通常分様式!L300,―!$C$2:$D$2,2,FALSE),0)</f>
        <v>0</v>
      </c>
      <c r="M294">
        <f>IFERROR(VLOOKUP(通常分様式!M300,―!$E$2:$F$6,2,FALSE),0)</f>
        <v>0</v>
      </c>
      <c r="N294">
        <f>IFERROR(VLOOKUP(通常分様式!N300,―!$G$2:$H$2,2,FALSE),0)</f>
        <v>0</v>
      </c>
      <c r="O294">
        <f>IFERROR(VLOOKUP(通常分様式!O300,―!$AH$2:$AI$12,2,FALSE),0)</f>
        <v>0</v>
      </c>
      <c r="AA294">
        <f>IFERROR(VLOOKUP(通常分様式!AB300,―!$I$2:$J$3,2,FALSE),0)</f>
        <v>0</v>
      </c>
      <c r="AB294">
        <f>IFERROR(VLOOKUP(通常分様式!AC300,―!$K$2:$L$3,2,FALSE),0)</f>
        <v>0</v>
      </c>
      <c r="AC294">
        <f>IFERROR(VLOOKUP(通常分様式!AD300,―!$M$2:$N$3,2,FALSE),0)</f>
        <v>0</v>
      </c>
      <c r="AD294">
        <f>IFERROR(VLOOKUP(通常分様式!AE300,―!$O$2:$P$3,2,FALSE),0)</f>
        <v>0</v>
      </c>
      <c r="AE294">
        <v>1</v>
      </c>
      <c r="AF294">
        <f>IFERROR(VLOOKUP(通常分様式!AF300,―!$X$2:$Y$30,2,FALSE),0)</f>
        <v>0</v>
      </c>
      <c r="AG294">
        <f>IFERROR(VLOOKUP(通常分様式!AG300,―!$X$2:$Y$30,2,FALSE),0)</f>
        <v>0</v>
      </c>
      <c r="AL294">
        <f>IFERROR(VLOOKUP(通常分様式!AL300,―!$AA$2:$AB$11,2,FALSE),0)</f>
        <v>0</v>
      </c>
      <c r="AM294">
        <f t="shared" si="40"/>
        <v>0</v>
      </c>
      <c r="AN294" s="508">
        <f t="shared" si="41"/>
        <v>0</v>
      </c>
      <c r="AO294" s="508">
        <f t="shared" si="42"/>
        <v>0</v>
      </c>
      <c r="AP294" s="508">
        <f t="shared" si="43"/>
        <v>0</v>
      </c>
      <c r="AQ294" s="508">
        <f t="shared" si="44"/>
        <v>0</v>
      </c>
      <c r="AR294" s="510">
        <f t="shared" si="45"/>
        <v>0</v>
      </c>
      <c r="AS294" s="510">
        <f t="shared" si="46"/>
        <v>0</v>
      </c>
      <c r="AT294" s="508">
        <f t="shared" si="47"/>
        <v>0</v>
      </c>
      <c r="AU294" s="508" t="str">
        <f t="shared" si="48"/>
        <v>交付金の区分_○_×</v>
      </c>
      <c r="AV294" s="508" t="str">
        <f t="shared" si="49"/>
        <v>交付金の区分_×</v>
      </c>
      <c r="AW294" t="str">
        <f>IF(通常分様式!E300="","",IF(PRODUCT(D294:AL294)=0,"error",""))</f>
        <v/>
      </c>
      <c r="AX294">
        <f>IF(通常分様式!H300="妊娠出産子育て支援交付金",1,0)</f>
        <v>0</v>
      </c>
    </row>
    <row r="295" spans="1:50">
      <c r="A295">
        <v>301</v>
      </c>
      <c r="C295">
        <v>271</v>
      </c>
      <c r="D295">
        <f>IFERROR(VLOOKUP(通常分様式!D301,―!$AJ$2:$AK$2,2,FALSE),0)</f>
        <v>0</v>
      </c>
      <c r="E295">
        <f>IFERROR(VLOOKUP(通常分様式!E301,―!$A$2:$B$3,2,FALSE),0)</f>
        <v>0</v>
      </c>
      <c r="F295">
        <f>IFERROR(VLOOKUP(通常分様式!F301,―!$AD$2:$AE$3,2,FALSE),0)</f>
        <v>0</v>
      </c>
      <c r="G295">
        <f>IFERROR(VLOOKUP(通常分様式!G301,―!$AD$5:$AE$6,2,FALSE),0)</f>
        <v>0</v>
      </c>
      <c r="J295">
        <f>IFERROR(VLOOKUP(通常分様式!J301,―!$AF$14:$AG$15,2,FALSE),0)</f>
        <v>0</v>
      </c>
      <c r="K295">
        <f>IFERROR(VLOOKUP(通常分様式!K301,―!$AF$14:$AG$15,2,FALSE),0)</f>
        <v>0</v>
      </c>
      <c r="L295">
        <f>IFERROR(VLOOKUP(通常分様式!L301,―!$C$2:$D$2,2,FALSE),0)</f>
        <v>0</v>
      </c>
      <c r="M295">
        <f>IFERROR(VLOOKUP(通常分様式!M301,―!$E$2:$F$6,2,FALSE),0)</f>
        <v>0</v>
      </c>
      <c r="N295">
        <f>IFERROR(VLOOKUP(通常分様式!N301,―!$G$2:$H$2,2,FALSE),0)</f>
        <v>0</v>
      </c>
      <c r="O295">
        <f>IFERROR(VLOOKUP(通常分様式!O301,―!$AH$2:$AI$12,2,FALSE),0)</f>
        <v>0</v>
      </c>
      <c r="AA295">
        <f>IFERROR(VLOOKUP(通常分様式!AB301,―!$I$2:$J$3,2,FALSE),0)</f>
        <v>0</v>
      </c>
      <c r="AB295">
        <f>IFERROR(VLOOKUP(通常分様式!AC301,―!$K$2:$L$3,2,FALSE),0)</f>
        <v>0</v>
      </c>
      <c r="AC295">
        <f>IFERROR(VLOOKUP(通常分様式!AD301,―!$M$2:$N$3,2,FALSE),0)</f>
        <v>0</v>
      </c>
      <c r="AD295">
        <f>IFERROR(VLOOKUP(通常分様式!AE301,―!$O$2:$P$3,2,FALSE),0)</f>
        <v>0</v>
      </c>
      <c r="AE295">
        <v>1</v>
      </c>
      <c r="AF295">
        <f>IFERROR(VLOOKUP(通常分様式!AF301,―!$X$2:$Y$30,2,FALSE),0)</f>
        <v>0</v>
      </c>
      <c r="AG295">
        <f>IFERROR(VLOOKUP(通常分様式!AG301,―!$X$2:$Y$30,2,FALSE),0)</f>
        <v>0</v>
      </c>
      <c r="AL295">
        <f>IFERROR(VLOOKUP(通常分様式!AL301,―!$AA$2:$AB$11,2,FALSE),0)</f>
        <v>0</v>
      </c>
      <c r="AM295">
        <f t="shared" si="40"/>
        <v>0</v>
      </c>
      <c r="AN295" s="508">
        <f t="shared" si="41"/>
        <v>0</v>
      </c>
      <c r="AO295" s="508">
        <f t="shared" si="42"/>
        <v>0</v>
      </c>
      <c r="AP295" s="508">
        <f t="shared" si="43"/>
        <v>0</v>
      </c>
      <c r="AQ295" s="508">
        <f t="shared" si="44"/>
        <v>0</v>
      </c>
      <c r="AR295" s="510">
        <f t="shared" si="45"/>
        <v>0</v>
      </c>
      <c r="AS295" s="510">
        <f t="shared" si="46"/>
        <v>0</v>
      </c>
      <c r="AT295" s="508">
        <f t="shared" si="47"/>
        <v>0</v>
      </c>
      <c r="AU295" s="508" t="str">
        <f t="shared" si="48"/>
        <v>交付金の区分_○_×</v>
      </c>
      <c r="AV295" s="508" t="str">
        <f t="shared" si="49"/>
        <v>交付金の区分_×</v>
      </c>
      <c r="AW295" t="str">
        <f>IF(通常分様式!E301="","",IF(PRODUCT(D295:AL295)=0,"error",""))</f>
        <v/>
      </c>
      <c r="AX295">
        <f>IF(通常分様式!H301="妊娠出産子育て支援交付金",1,0)</f>
        <v>0</v>
      </c>
    </row>
    <row r="296" spans="1:50">
      <c r="A296">
        <v>302</v>
      </c>
      <c r="C296">
        <v>272</v>
      </c>
      <c r="D296">
        <f>IFERROR(VLOOKUP(通常分様式!D302,―!$AJ$2:$AK$2,2,FALSE),0)</f>
        <v>0</v>
      </c>
      <c r="E296">
        <f>IFERROR(VLOOKUP(通常分様式!E302,―!$A$2:$B$3,2,FALSE),0)</f>
        <v>0</v>
      </c>
      <c r="F296">
        <f>IFERROR(VLOOKUP(通常分様式!F302,―!$AD$2:$AE$3,2,FALSE),0)</f>
        <v>0</v>
      </c>
      <c r="G296">
        <f>IFERROR(VLOOKUP(通常分様式!G302,―!$AD$5:$AE$6,2,FALSE),0)</f>
        <v>0</v>
      </c>
      <c r="J296">
        <f>IFERROR(VLOOKUP(通常分様式!J302,―!$AF$14:$AG$15,2,FALSE),0)</f>
        <v>0</v>
      </c>
      <c r="K296">
        <f>IFERROR(VLOOKUP(通常分様式!K302,―!$AF$14:$AG$15,2,FALSE),0)</f>
        <v>0</v>
      </c>
      <c r="L296">
        <f>IFERROR(VLOOKUP(通常分様式!L302,―!$C$2:$D$2,2,FALSE),0)</f>
        <v>0</v>
      </c>
      <c r="M296">
        <f>IFERROR(VLOOKUP(通常分様式!M302,―!$E$2:$F$6,2,FALSE),0)</f>
        <v>0</v>
      </c>
      <c r="N296">
        <f>IFERROR(VLOOKUP(通常分様式!N302,―!$G$2:$H$2,2,FALSE),0)</f>
        <v>0</v>
      </c>
      <c r="O296">
        <f>IFERROR(VLOOKUP(通常分様式!O302,―!$AH$2:$AI$12,2,FALSE),0)</f>
        <v>0</v>
      </c>
      <c r="AA296">
        <f>IFERROR(VLOOKUP(通常分様式!AB302,―!$I$2:$J$3,2,FALSE),0)</f>
        <v>0</v>
      </c>
      <c r="AB296">
        <f>IFERROR(VLOOKUP(通常分様式!AC302,―!$K$2:$L$3,2,FALSE),0)</f>
        <v>0</v>
      </c>
      <c r="AC296">
        <f>IFERROR(VLOOKUP(通常分様式!AD302,―!$M$2:$N$3,2,FALSE),0)</f>
        <v>0</v>
      </c>
      <c r="AD296">
        <f>IFERROR(VLOOKUP(通常分様式!AE302,―!$O$2:$P$3,2,FALSE),0)</f>
        <v>0</v>
      </c>
      <c r="AE296">
        <v>1</v>
      </c>
      <c r="AF296">
        <f>IFERROR(VLOOKUP(通常分様式!AF302,―!$X$2:$Y$30,2,FALSE),0)</f>
        <v>0</v>
      </c>
      <c r="AG296">
        <f>IFERROR(VLOOKUP(通常分様式!AG302,―!$X$2:$Y$30,2,FALSE),0)</f>
        <v>0</v>
      </c>
      <c r="AL296">
        <f>IFERROR(VLOOKUP(通常分様式!AL302,―!$AA$2:$AB$11,2,FALSE),0)</f>
        <v>0</v>
      </c>
      <c r="AM296">
        <f t="shared" si="40"/>
        <v>0</v>
      </c>
      <c r="AN296" s="508">
        <f t="shared" si="41"/>
        <v>0</v>
      </c>
      <c r="AO296" s="508">
        <f t="shared" si="42"/>
        <v>0</v>
      </c>
      <c r="AP296" s="508">
        <f t="shared" si="43"/>
        <v>0</v>
      </c>
      <c r="AQ296" s="508">
        <f t="shared" si="44"/>
        <v>0</v>
      </c>
      <c r="AR296" s="510">
        <f t="shared" si="45"/>
        <v>0</v>
      </c>
      <c r="AS296" s="510">
        <f t="shared" si="46"/>
        <v>0</v>
      </c>
      <c r="AT296" s="508">
        <f t="shared" si="47"/>
        <v>0</v>
      </c>
      <c r="AU296" s="508" t="str">
        <f t="shared" si="48"/>
        <v>交付金の区分_○_×</v>
      </c>
      <c r="AV296" s="508" t="str">
        <f t="shared" si="49"/>
        <v>交付金の区分_×</v>
      </c>
      <c r="AW296" t="str">
        <f>IF(通常分様式!E302="","",IF(PRODUCT(D296:AL296)=0,"error",""))</f>
        <v/>
      </c>
      <c r="AX296">
        <f>IF(通常分様式!H302="妊娠出産子育て支援交付金",1,0)</f>
        <v>0</v>
      </c>
    </row>
    <row r="297" spans="1:50">
      <c r="A297">
        <v>303</v>
      </c>
      <c r="C297">
        <v>273</v>
      </c>
      <c r="D297">
        <f>IFERROR(VLOOKUP(通常分様式!D303,―!$AJ$2:$AK$2,2,FALSE),0)</f>
        <v>0</v>
      </c>
      <c r="E297">
        <f>IFERROR(VLOOKUP(通常分様式!E303,―!$A$2:$B$3,2,FALSE),0)</f>
        <v>0</v>
      </c>
      <c r="F297">
        <f>IFERROR(VLOOKUP(通常分様式!F303,―!$AD$2:$AE$3,2,FALSE),0)</f>
        <v>0</v>
      </c>
      <c r="G297">
        <f>IFERROR(VLOOKUP(通常分様式!G303,―!$AD$5:$AE$6,2,FALSE),0)</f>
        <v>0</v>
      </c>
      <c r="J297">
        <f>IFERROR(VLOOKUP(通常分様式!J303,―!$AF$14:$AG$15,2,FALSE),0)</f>
        <v>0</v>
      </c>
      <c r="K297">
        <f>IFERROR(VLOOKUP(通常分様式!K303,―!$AF$14:$AG$15,2,FALSE),0)</f>
        <v>0</v>
      </c>
      <c r="L297">
        <f>IFERROR(VLOOKUP(通常分様式!L303,―!$C$2:$D$2,2,FALSE),0)</f>
        <v>0</v>
      </c>
      <c r="M297">
        <f>IFERROR(VLOOKUP(通常分様式!M303,―!$E$2:$F$6,2,FALSE),0)</f>
        <v>0</v>
      </c>
      <c r="N297">
        <f>IFERROR(VLOOKUP(通常分様式!N303,―!$G$2:$H$2,2,FALSE),0)</f>
        <v>0</v>
      </c>
      <c r="O297">
        <f>IFERROR(VLOOKUP(通常分様式!O303,―!$AH$2:$AI$12,2,FALSE),0)</f>
        <v>0</v>
      </c>
      <c r="AA297">
        <f>IFERROR(VLOOKUP(通常分様式!AB303,―!$I$2:$J$3,2,FALSE),0)</f>
        <v>0</v>
      </c>
      <c r="AB297">
        <f>IFERROR(VLOOKUP(通常分様式!AC303,―!$K$2:$L$3,2,FALSE),0)</f>
        <v>0</v>
      </c>
      <c r="AC297">
        <f>IFERROR(VLOOKUP(通常分様式!AD303,―!$M$2:$N$3,2,FALSE),0)</f>
        <v>0</v>
      </c>
      <c r="AD297">
        <f>IFERROR(VLOOKUP(通常分様式!AE303,―!$O$2:$P$3,2,FALSE),0)</f>
        <v>0</v>
      </c>
      <c r="AE297">
        <v>1</v>
      </c>
      <c r="AF297">
        <f>IFERROR(VLOOKUP(通常分様式!AF303,―!$X$2:$Y$30,2,FALSE),0)</f>
        <v>0</v>
      </c>
      <c r="AG297">
        <f>IFERROR(VLOOKUP(通常分様式!AG303,―!$X$2:$Y$30,2,FALSE),0)</f>
        <v>0</v>
      </c>
      <c r="AL297">
        <f>IFERROR(VLOOKUP(通常分様式!AL303,―!$AA$2:$AB$11,2,FALSE),0)</f>
        <v>0</v>
      </c>
      <c r="AM297">
        <f t="shared" si="40"/>
        <v>0</v>
      </c>
      <c r="AN297" s="508">
        <f t="shared" si="41"/>
        <v>0</v>
      </c>
      <c r="AO297" s="508">
        <f t="shared" si="42"/>
        <v>0</v>
      </c>
      <c r="AP297" s="508">
        <f t="shared" si="43"/>
        <v>0</v>
      </c>
      <c r="AQ297" s="508">
        <f t="shared" si="44"/>
        <v>0</v>
      </c>
      <c r="AR297" s="510">
        <f t="shared" si="45"/>
        <v>0</v>
      </c>
      <c r="AS297" s="510">
        <f t="shared" si="46"/>
        <v>0</v>
      </c>
      <c r="AT297" s="508">
        <f t="shared" si="47"/>
        <v>0</v>
      </c>
      <c r="AU297" s="508" t="str">
        <f t="shared" si="48"/>
        <v>交付金の区分_○_×</v>
      </c>
      <c r="AV297" s="508" t="str">
        <f t="shared" si="49"/>
        <v>交付金の区分_×</v>
      </c>
      <c r="AW297" t="str">
        <f>IF(通常分様式!E303="","",IF(PRODUCT(D297:AL297)=0,"error",""))</f>
        <v/>
      </c>
      <c r="AX297">
        <f>IF(通常分様式!H303="妊娠出産子育て支援交付金",1,0)</f>
        <v>0</v>
      </c>
    </row>
    <row r="298" spans="1:50">
      <c r="A298">
        <v>304</v>
      </c>
      <c r="C298">
        <v>274</v>
      </c>
      <c r="D298">
        <f>IFERROR(VLOOKUP(通常分様式!D304,―!$AJ$2:$AK$2,2,FALSE),0)</f>
        <v>0</v>
      </c>
      <c r="E298">
        <f>IFERROR(VLOOKUP(通常分様式!E304,―!$A$2:$B$3,2,FALSE),0)</f>
        <v>0</v>
      </c>
      <c r="F298">
        <f>IFERROR(VLOOKUP(通常分様式!F304,―!$AD$2:$AE$3,2,FALSE),0)</f>
        <v>0</v>
      </c>
      <c r="G298">
        <f>IFERROR(VLOOKUP(通常分様式!G304,―!$AD$5:$AE$6,2,FALSE),0)</f>
        <v>0</v>
      </c>
      <c r="J298">
        <f>IFERROR(VLOOKUP(通常分様式!J304,―!$AF$14:$AG$15,2,FALSE),0)</f>
        <v>0</v>
      </c>
      <c r="K298">
        <f>IFERROR(VLOOKUP(通常分様式!K304,―!$AF$14:$AG$15,2,FALSE),0)</f>
        <v>0</v>
      </c>
      <c r="L298">
        <f>IFERROR(VLOOKUP(通常分様式!L304,―!$C$2:$D$2,2,FALSE),0)</f>
        <v>0</v>
      </c>
      <c r="M298">
        <f>IFERROR(VLOOKUP(通常分様式!M304,―!$E$2:$F$6,2,FALSE),0)</f>
        <v>0</v>
      </c>
      <c r="N298">
        <f>IFERROR(VLOOKUP(通常分様式!N304,―!$G$2:$H$2,2,FALSE),0)</f>
        <v>0</v>
      </c>
      <c r="O298">
        <f>IFERROR(VLOOKUP(通常分様式!O304,―!$AH$2:$AI$12,2,FALSE),0)</f>
        <v>0</v>
      </c>
      <c r="AA298">
        <f>IFERROR(VLOOKUP(通常分様式!AB304,―!$I$2:$J$3,2,FALSE),0)</f>
        <v>0</v>
      </c>
      <c r="AB298">
        <f>IFERROR(VLOOKUP(通常分様式!AC304,―!$K$2:$L$3,2,FALSE),0)</f>
        <v>0</v>
      </c>
      <c r="AC298">
        <f>IFERROR(VLOOKUP(通常分様式!AD304,―!$M$2:$N$3,2,FALSE),0)</f>
        <v>0</v>
      </c>
      <c r="AD298">
        <f>IFERROR(VLOOKUP(通常分様式!AE304,―!$O$2:$P$3,2,FALSE),0)</f>
        <v>0</v>
      </c>
      <c r="AE298">
        <v>1</v>
      </c>
      <c r="AF298">
        <f>IFERROR(VLOOKUP(通常分様式!AF304,―!$X$2:$Y$30,2,FALSE),0)</f>
        <v>0</v>
      </c>
      <c r="AG298">
        <f>IFERROR(VLOOKUP(通常分様式!AG304,―!$X$2:$Y$30,2,FALSE),0)</f>
        <v>0</v>
      </c>
      <c r="AL298">
        <f>IFERROR(VLOOKUP(通常分様式!AL304,―!$AA$2:$AB$11,2,FALSE),0)</f>
        <v>0</v>
      </c>
      <c r="AM298">
        <f t="shared" si="40"/>
        <v>0</v>
      </c>
      <c r="AN298" s="508">
        <f t="shared" si="41"/>
        <v>0</v>
      </c>
      <c r="AO298" s="508">
        <f t="shared" si="42"/>
        <v>0</v>
      </c>
      <c r="AP298" s="508">
        <f t="shared" si="43"/>
        <v>0</v>
      </c>
      <c r="AQ298" s="508">
        <f t="shared" si="44"/>
        <v>0</v>
      </c>
      <c r="AR298" s="510">
        <f t="shared" si="45"/>
        <v>0</v>
      </c>
      <c r="AS298" s="510">
        <f t="shared" si="46"/>
        <v>0</v>
      </c>
      <c r="AT298" s="508">
        <f t="shared" si="47"/>
        <v>0</v>
      </c>
      <c r="AU298" s="508" t="str">
        <f t="shared" si="48"/>
        <v>交付金の区分_○_×</v>
      </c>
      <c r="AV298" s="508" t="str">
        <f t="shared" si="49"/>
        <v>交付金の区分_×</v>
      </c>
      <c r="AW298" t="str">
        <f>IF(通常分様式!E304="","",IF(PRODUCT(D298:AL298)=0,"error",""))</f>
        <v/>
      </c>
      <c r="AX298">
        <f>IF(通常分様式!H304="妊娠出産子育て支援交付金",1,0)</f>
        <v>0</v>
      </c>
    </row>
    <row r="299" spans="1:50">
      <c r="A299">
        <v>305</v>
      </c>
      <c r="C299">
        <v>275</v>
      </c>
      <c r="D299">
        <f>IFERROR(VLOOKUP(通常分様式!D305,―!$AJ$2:$AK$2,2,FALSE),0)</f>
        <v>0</v>
      </c>
      <c r="E299">
        <f>IFERROR(VLOOKUP(通常分様式!E305,―!$A$2:$B$3,2,FALSE),0)</f>
        <v>0</v>
      </c>
      <c r="F299">
        <f>IFERROR(VLOOKUP(通常分様式!F305,―!$AD$2:$AE$3,2,FALSE),0)</f>
        <v>0</v>
      </c>
      <c r="G299">
        <f>IFERROR(VLOOKUP(通常分様式!G305,―!$AD$5:$AE$6,2,FALSE),0)</f>
        <v>0</v>
      </c>
      <c r="J299">
        <f>IFERROR(VLOOKUP(通常分様式!J305,―!$AF$14:$AG$15,2,FALSE),0)</f>
        <v>0</v>
      </c>
      <c r="K299">
        <f>IFERROR(VLOOKUP(通常分様式!K305,―!$AF$14:$AG$15,2,FALSE),0)</f>
        <v>0</v>
      </c>
      <c r="L299">
        <f>IFERROR(VLOOKUP(通常分様式!L305,―!$C$2:$D$2,2,FALSE),0)</f>
        <v>0</v>
      </c>
      <c r="M299">
        <f>IFERROR(VLOOKUP(通常分様式!M305,―!$E$2:$F$6,2,FALSE),0)</f>
        <v>0</v>
      </c>
      <c r="N299">
        <f>IFERROR(VLOOKUP(通常分様式!N305,―!$G$2:$H$2,2,FALSE),0)</f>
        <v>0</v>
      </c>
      <c r="O299">
        <f>IFERROR(VLOOKUP(通常分様式!O305,―!$AH$2:$AI$12,2,FALSE),0)</f>
        <v>0</v>
      </c>
      <c r="AA299">
        <f>IFERROR(VLOOKUP(通常分様式!AB305,―!$I$2:$J$3,2,FALSE),0)</f>
        <v>0</v>
      </c>
      <c r="AB299">
        <f>IFERROR(VLOOKUP(通常分様式!AC305,―!$K$2:$L$3,2,FALSE),0)</f>
        <v>0</v>
      </c>
      <c r="AC299">
        <f>IFERROR(VLOOKUP(通常分様式!AD305,―!$M$2:$N$3,2,FALSE),0)</f>
        <v>0</v>
      </c>
      <c r="AD299">
        <f>IFERROR(VLOOKUP(通常分様式!AE305,―!$O$2:$P$3,2,FALSE),0)</f>
        <v>0</v>
      </c>
      <c r="AE299">
        <v>1</v>
      </c>
      <c r="AF299">
        <f>IFERROR(VLOOKUP(通常分様式!AF305,―!$X$2:$Y$30,2,FALSE),0)</f>
        <v>0</v>
      </c>
      <c r="AG299">
        <f>IFERROR(VLOOKUP(通常分様式!AG305,―!$X$2:$Y$30,2,FALSE),0)</f>
        <v>0</v>
      </c>
      <c r="AL299">
        <f>IFERROR(VLOOKUP(通常分様式!AL305,―!$AA$2:$AB$11,2,FALSE),0)</f>
        <v>0</v>
      </c>
      <c r="AM299">
        <f t="shared" si="40"/>
        <v>0</v>
      </c>
      <c r="AN299" s="508">
        <f t="shared" si="41"/>
        <v>0</v>
      </c>
      <c r="AO299" s="508">
        <f t="shared" si="42"/>
        <v>0</v>
      </c>
      <c r="AP299" s="508">
        <f t="shared" si="43"/>
        <v>0</v>
      </c>
      <c r="AQ299" s="508">
        <f t="shared" si="44"/>
        <v>0</v>
      </c>
      <c r="AR299" s="510">
        <f t="shared" si="45"/>
        <v>0</v>
      </c>
      <c r="AS299" s="510">
        <f t="shared" si="46"/>
        <v>0</v>
      </c>
      <c r="AT299" s="508">
        <f t="shared" si="47"/>
        <v>0</v>
      </c>
      <c r="AU299" s="508" t="str">
        <f t="shared" si="48"/>
        <v>交付金の区分_○_×</v>
      </c>
      <c r="AV299" s="508" t="str">
        <f t="shared" si="49"/>
        <v>交付金の区分_×</v>
      </c>
      <c r="AW299" t="str">
        <f>IF(通常分様式!E305="","",IF(PRODUCT(D299:AL299)=0,"error",""))</f>
        <v/>
      </c>
      <c r="AX299">
        <f>IF(通常分様式!H305="妊娠出産子育て支援交付金",1,0)</f>
        <v>0</v>
      </c>
    </row>
    <row r="300" spans="1:50">
      <c r="A300">
        <v>306</v>
      </c>
      <c r="C300">
        <v>276</v>
      </c>
      <c r="D300">
        <f>IFERROR(VLOOKUP(通常分様式!D306,―!$AJ$2:$AK$2,2,FALSE),0)</f>
        <v>0</v>
      </c>
      <c r="E300">
        <f>IFERROR(VLOOKUP(通常分様式!E306,―!$A$2:$B$3,2,FALSE),0)</f>
        <v>0</v>
      </c>
      <c r="F300">
        <f>IFERROR(VLOOKUP(通常分様式!F306,―!$AD$2:$AE$3,2,FALSE),0)</f>
        <v>0</v>
      </c>
      <c r="G300">
        <f>IFERROR(VLOOKUP(通常分様式!G306,―!$AD$5:$AE$6,2,FALSE),0)</f>
        <v>0</v>
      </c>
      <c r="J300">
        <f>IFERROR(VLOOKUP(通常分様式!J306,―!$AF$14:$AG$15,2,FALSE),0)</f>
        <v>0</v>
      </c>
      <c r="K300">
        <f>IFERROR(VLOOKUP(通常分様式!K306,―!$AF$14:$AG$15,2,FALSE),0)</f>
        <v>0</v>
      </c>
      <c r="L300">
        <f>IFERROR(VLOOKUP(通常分様式!L306,―!$C$2:$D$2,2,FALSE),0)</f>
        <v>0</v>
      </c>
      <c r="M300">
        <f>IFERROR(VLOOKUP(通常分様式!M306,―!$E$2:$F$6,2,FALSE),0)</f>
        <v>0</v>
      </c>
      <c r="N300">
        <f>IFERROR(VLOOKUP(通常分様式!N306,―!$G$2:$H$2,2,FALSE),0)</f>
        <v>0</v>
      </c>
      <c r="O300">
        <f>IFERROR(VLOOKUP(通常分様式!O306,―!$AH$2:$AI$12,2,FALSE),0)</f>
        <v>0</v>
      </c>
      <c r="AA300">
        <f>IFERROR(VLOOKUP(通常分様式!AB306,―!$I$2:$J$3,2,FALSE),0)</f>
        <v>0</v>
      </c>
      <c r="AB300">
        <f>IFERROR(VLOOKUP(通常分様式!AC306,―!$K$2:$L$3,2,FALSE),0)</f>
        <v>0</v>
      </c>
      <c r="AC300">
        <f>IFERROR(VLOOKUP(通常分様式!AD306,―!$M$2:$N$3,2,FALSE),0)</f>
        <v>0</v>
      </c>
      <c r="AD300">
        <f>IFERROR(VLOOKUP(通常分様式!AE306,―!$O$2:$P$3,2,FALSE),0)</f>
        <v>0</v>
      </c>
      <c r="AE300">
        <v>1</v>
      </c>
      <c r="AF300">
        <f>IFERROR(VLOOKUP(通常分様式!AF306,―!$X$2:$Y$30,2,FALSE),0)</f>
        <v>0</v>
      </c>
      <c r="AG300">
        <f>IFERROR(VLOOKUP(通常分様式!AG306,―!$X$2:$Y$30,2,FALSE),0)</f>
        <v>0</v>
      </c>
      <c r="AL300">
        <f>IFERROR(VLOOKUP(通常分様式!AL306,―!$AA$2:$AB$11,2,FALSE),0)</f>
        <v>0</v>
      </c>
      <c r="AM300">
        <f t="shared" si="40"/>
        <v>0</v>
      </c>
      <c r="AN300" s="508">
        <f t="shared" si="41"/>
        <v>0</v>
      </c>
      <c r="AO300" s="508">
        <f t="shared" si="42"/>
        <v>0</v>
      </c>
      <c r="AP300" s="508">
        <f t="shared" si="43"/>
        <v>0</v>
      </c>
      <c r="AQ300" s="508">
        <f t="shared" si="44"/>
        <v>0</v>
      </c>
      <c r="AR300" s="510">
        <f t="shared" si="45"/>
        <v>0</v>
      </c>
      <c r="AS300" s="510">
        <f t="shared" si="46"/>
        <v>0</v>
      </c>
      <c r="AT300" s="508">
        <f t="shared" si="47"/>
        <v>0</v>
      </c>
      <c r="AU300" s="508" t="str">
        <f t="shared" si="48"/>
        <v>交付金の区分_○_×</v>
      </c>
      <c r="AV300" s="508" t="str">
        <f t="shared" si="49"/>
        <v>交付金の区分_×</v>
      </c>
      <c r="AW300" t="str">
        <f>IF(通常分様式!E306="","",IF(PRODUCT(D300:AL300)=0,"error",""))</f>
        <v/>
      </c>
      <c r="AX300">
        <f>IF(通常分様式!H306="妊娠出産子育て支援交付金",1,0)</f>
        <v>0</v>
      </c>
    </row>
    <row r="301" spans="1:50">
      <c r="A301">
        <v>307</v>
      </c>
      <c r="C301">
        <v>277</v>
      </c>
      <c r="D301">
        <f>IFERROR(VLOOKUP(通常分様式!D307,―!$AJ$2:$AK$2,2,FALSE),0)</f>
        <v>0</v>
      </c>
      <c r="E301">
        <f>IFERROR(VLOOKUP(通常分様式!E307,―!$A$2:$B$3,2,FALSE),0)</f>
        <v>0</v>
      </c>
      <c r="F301">
        <f>IFERROR(VLOOKUP(通常分様式!F307,―!$AD$2:$AE$3,2,FALSE),0)</f>
        <v>0</v>
      </c>
      <c r="G301">
        <f>IFERROR(VLOOKUP(通常分様式!G307,―!$AD$5:$AE$6,2,FALSE),0)</f>
        <v>0</v>
      </c>
      <c r="J301">
        <f>IFERROR(VLOOKUP(通常分様式!J307,―!$AF$14:$AG$15,2,FALSE),0)</f>
        <v>0</v>
      </c>
      <c r="K301">
        <f>IFERROR(VLOOKUP(通常分様式!K307,―!$AF$14:$AG$15,2,FALSE),0)</f>
        <v>0</v>
      </c>
      <c r="L301">
        <f>IFERROR(VLOOKUP(通常分様式!L307,―!$C$2:$D$2,2,FALSE),0)</f>
        <v>0</v>
      </c>
      <c r="M301">
        <f>IFERROR(VLOOKUP(通常分様式!M307,―!$E$2:$F$6,2,FALSE),0)</f>
        <v>0</v>
      </c>
      <c r="N301">
        <f>IFERROR(VLOOKUP(通常分様式!N307,―!$G$2:$H$2,2,FALSE),0)</f>
        <v>0</v>
      </c>
      <c r="O301">
        <f>IFERROR(VLOOKUP(通常分様式!O307,―!$AH$2:$AI$12,2,FALSE),0)</f>
        <v>0</v>
      </c>
      <c r="AA301">
        <f>IFERROR(VLOOKUP(通常分様式!AB307,―!$I$2:$J$3,2,FALSE),0)</f>
        <v>0</v>
      </c>
      <c r="AB301">
        <f>IFERROR(VLOOKUP(通常分様式!AC307,―!$K$2:$L$3,2,FALSE),0)</f>
        <v>0</v>
      </c>
      <c r="AC301">
        <f>IFERROR(VLOOKUP(通常分様式!AD307,―!$M$2:$N$3,2,FALSE),0)</f>
        <v>0</v>
      </c>
      <c r="AD301">
        <f>IFERROR(VLOOKUP(通常分様式!AE307,―!$O$2:$P$3,2,FALSE),0)</f>
        <v>0</v>
      </c>
      <c r="AE301">
        <v>1</v>
      </c>
      <c r="AF301">
        <f>IFERROR(VLOOKUP(通常分様式!AF307,―!$X$2:$Y$30,2,FALSE),0)</f>
        <v>0</v>
      </c>
      <c r="AG301">
        <f>IFERROR(VLOOKUP(通常分様式!AG307,―!$X$2:$Y$30,2,FALSE),0)</f>
        <v>0</v>
      </c>
      <c r="AL301">
        <f>IFERROR(VLOOKUP(通常分様式!AL307,―!$AA$2:$AB$11,2,FALSE),0)</f>
        <v>0</v>
      </c>
      <c r="AM301">
        <f t="shared" si="40"/>
        <v>0</v>
      </c>
      <c r="AN301" s="508">
        <f t="shared" si="41"/>
        <v>0</v>
      </c>
      <c r="AO301" s="508">
        <f t="shared" si="42"/>
        <v>0</v>
      </c>
      <c r="AP301" s="508">
        <f t="shared" si="43"/>
        <v>0</v>
      </c>
      <c r="AQ301" s="508">
        <f t="shared" si="44"/>
        <v>0</v>
      </c>
      <c r="AR301" s="510">
        <f t="shared" si="45"/>
        <v>0</v>
      </c>
      <c r="AS301" s="510">
        <f t="shared" si="46"/>
        <v>0</v>
      </c>
      <c r="AT301" s="508">
        <f t="shared" si="47"/>
        <v>0</v>
      </c>
      <c r="AU301" s="508" t="str">
        <f t="shared" si="48"/>
        <v>交付金の区分_○_×</v>
      </c>
      <c r="AV301" s="508" t="str">
        <f t="shared" si="49"/>
        <v>交付金の区分_×</v>
      </c>
      <c r="AW301" t="str">
        <f>IF(通常分様式!E307="","",IF(PRODUCT(D301:AL301)=0,"error",""))</f>
        <v/>
      </c>
      <c r="AX301">
        <f>IF(通常分様式!H307="妊娠出産子育て支援交付金",1,0)</f>
        <v>0</v>
      </c>
    </row>
    <row r="302" spans="1:50">
      <c r="A302">
        <v>308</v>
      </c>
      <c r="C302">
        <v>278</v>
      </c>
      <c r="D302">
        <f>IFERROR(VLOOKUP(通常分様式!D308,―!$AJ$2:$AK$2,2,FALSE),0)</f>
        <v>0</v>
      </c>
      <c r="E302">
        <f>IFERROR(VLOOKUP(通常分様式!E308,―!$A$2:$B$3,2,FALSE),0)</f>
        <v>0</v>
      </c>
      <c r="F302">
        <f>IFERROR(VLOOKUP(通常分様式!F308,―!$AD$2:$AE$3,2,FALSE),0)</f>
        <v>0</v>
      </c>
      <c r="G302">
        <f>IFERROR(VLOOKUP(通常分様式!G308,―!$AD$5:$AE$6,2,FALSE),0)</f>
        <v>0</v>
      </c>
      <c r="J302">
        <f>IFERROR(VLOOKUP(通常分様式!J308,―!$AF$14:$AG$15,2,FALSE),0)</f>
        <v>0</v>
      </c>
      <c r="K302">
        <f>IFERROR(VLOOKUP(通常分様式!K308,―!$AF$14:$AG$15,2,FALSE),0)</f>
        <v>0</v>
      </c>
      <c r="L302">
        <f>IFERROR(VLOOKUP(通常分様式!L308,―!$C$2:$D$2,2,FALSE),0)</f>
        <v>0</v>
      </c>
      <c r="M302">
        <f>IFERROR(VLOOKUP(通常分様式!M308,―!$E$2:$F$6,2,FALSE),0)</f>
        <v>0</v>
      </c>
      <c r="N302">
        <f>IFERROR(VLOOKUP(通常分様式!N308,―!$G$2:$H$2,2,FALSE),0)</f>
        <v>0</v>
      </c>
      <c r="O302">
        <f>IFERROR(VLOOKUP(通常分様式!O308,―!$AH$2:$AI$12,2,FALSE),0)</f>
        <v>0</v>
      </c>
      <c r="AA302">
        <f>IFERROR(VLOOKUP(通常分様式!AB308,―!$I$2:$J$3,2,FALSE),0)</f>
        <v>0</v>
      </c>
      <c r="AB302">
        <f>IFERROR(VLOOKUP(通常分様式!AC308,―!$K$2:$L$3,2,FALSE),0)</f>
        <v>0</v>
      </c>
      <c r="AC302">
        <f>IFERROR(VLOOKUP(通常分様式!AD308,―!$M$2:$N$3,2,FALSE),0)</f>
        <v>0</v>
      </c>
      <c r="AD302">
        <f>IFERROR(VLOOKUP(通常分様式!AE308,―!$O$2:$P$3,2,FALSE),0)</f>
        <v>0</v>
      </c>
      <c r="AE302">
        <v>1</v>
      </c>
      <c r="AF302">
        <f>IFERROR(VLOOKUP(通常分様式!AF308,―!$X$2:$Y$30,2,FALSE),0)</f>
        <v>0</v>
      </c>
      <c r="AG302">
        <f>IFERROR(VLOOKUP(通常分様式!AG308,―!$X$2:$Y$30,2,FALSE),0)</f>
        <v>0</v>
      </c>
      <c r="AL302">
        <f>IFERROR(VLOOKUP(通常分様式!AL308,―!$AA$2:$AB$11,2,FALSE),0)</f>
        <v>0</v>
      </c>
      <c r="AM302">
        <f t="shared" si="40"/>
        <v>0</v>
      </c>
      <c r="AN302" s="508">
        <f t="shared" si="41"/>
        <v>0</v>
      </c>
      <c r="AO302" s="508">
        <f t="shared" si="42"/>
        <v>0</v>
      </c>
      <c r="AP302" s="508">
        <f t="shared" si="43"/>
        <v>0</v>
      </c>
      <c r="AQ302" s="508">
        <f t="shared" si="44"/>
        <v>0</v>
      </c>
      <c r="AR302" s="510">
        <f t="shared" si="45"/>
        <v>0</v>
      </c>
      <c r="AS302" s="510">
        <f t="shared" si="46"/>
        <v>0</v>
      </c>
      <c r="AT302" s="508">
        <f t="shared" si="47"/>
        <v>0</v>
      </c>
      <c r="AU302" s="508" t="str">
        <f t="shared" si="48"/>
        <v>交付金の区分_○_×</v>
      </c>
      <c r="AV302" s="508" t="str">
        <f t="shared" si="49"/>
        <v>交付金の区分_×</v>
      </c>
      <c r="AW302" t="str">
        <f>IF(通常分様式!E308="","",IF(PRODUCT(D302:AL302)=0,"error",""))</f>
        <v/>
      </c>
      <c r="AX302">
        <f>IF(通常分様式!H308="妊娠出産子育て支援交付金",1,0)</f>
        <v>0</v>
      </c>
    </row>
    <row r="303" spans="1:50">
      <c r="A303">
        <v>309</v>
      </c>
      <c r="C303">
        <v>279</v>
      </c>
      <c r="D303">
        <f>IFERROR(VLOOKUP(通常分様式!D309,―!$AJ$2:$AK$2,2,FALSE),0)</f>
        <v>0</v>
      </c>
      <c r="E303">
        <f>IFERROR(VLOOKUP(通常分様式!E309,―!$A$2:$B$3,2,FALSE),0)</f>
        <v>0</v>
      </c>
      <c r="F303">
        <f>IFERROR(VLOOKUP(通常分様式!F309,―!$AD$2:$AE$3,2,FALSE),0)</f>
        <v>0</v>
      </c>
      <c r="G303">
        <f>IFERROR(VLOOKUP(通常分様式!G309,―!$AD$5:$AE$6,2,FALSE),0)</f>
        <v>0</v>
      </c>
      <c r="J303">
        <f>IFERROR(VLOOKUP(通常分様式!J309,―!$AF$14:$AG$15,2,FALSE),0)</f>
        <v>0</v>
      </c>
      <c r="K303">
        <f>IFERROR(VLOOKUP(通常分様式!K309,―!$AF$14:$AG$15,2,FALSE),0)</f>
        <v>0</v>
      </c>
      <c r="L303">
        <f>IFERROR(VLOOKUP(通常分様式!L309,―!$C$2:$D$2,2,FALSE),0)</f>
        <v>0</v>
      </c>
      <c r="M303">
        <f>IFERROR(VLOOKUP(通常分様式!M309,―!$E$2:$F$6,2,FALSE),0)</f>
        <v>0</v>
      </c>
      <c r="N303">
        <f>IFERROR(VLOOKUP(通常分様式!N309,―!$G$2:$H$2,2,FALSE),0)</f>
        <v>0</v>
      </c>
      <c r="O303">
        <f>IFERROR(VLOOKUP(通常分様式!O309,―!$AH$2:$AI$12,2,FALSE),0)</f>
        <v>0</v>
      </c>
      <c r="AA303">
        <f>IFERROR(VLOOKUP(通常分様式!AB309,―!$I$2:$J$3,2,FALSE),0)</f>
        <v>0</v>
      </c>
      <c r="AB303">
        <f>IFERROR(VLOOKUP(通常分様式!AC309,―!$K$2:$L$3,2,FALSE),0)</f>
        <v>0</v>
      </c>
      <c r="AC303">
        <f>IFERROR(VLOOKUP(通常分様式!AD309,―!$M$2:$N$3,2,FALSE),0)</f>
        <v>0</v>
      </c>
      <c r="AD303">
        <f>IFERROR(VLOOKUP(通常分様式!AE309,―!$O$2:$P$3,2,FALSE),0)</f>
        <v>0</v>
      </c>
      <c r="AE303">
        <v>1</v>
      </c>
      <c r="AF303">
        <f>IFERROR(VLOOKUP(通常分様式!AF309,―!$X$2:$Y$30,2,FALSE),0)</f>
        <v>0</v>
      </c>
      <c r="AG303">
        <f>IFERROR(VLOOKUP(通常分様式!AG309,―!$X$2:$Y$30,2,FALSE),0)</f>
        <v>0</v>
      </c>
      <c r="AL303">
        <f>IFERROR(VLOOKUP(通常分様式!AL309,―!$AA$2:$AB$11,2,FALSE),0)</f>
        <v>0</v>
      </c>
      <c r="AM303">
        <f t="shared" si="40"/>
        <v>0</v>
      </c>
      <c r="AN303" s="508">
        <f t="shared" si="41"/>
        <v>0</v>
      </c>
      <c r="AO303" s="508">
        <f t="shared" si="42"/>
        <v>0</v>
      </c>
      <c r="AP303" s="508">
        <f t="shared" si="43"/>
        <v>0</v>
      </c>
      <c r="AQ303" s="508">
        <f t="shared" si="44"/>
        <v>0</v>
      </c>
      <c r="AR303" s="510">
        <f t="shared" si="45"/>
        <v>0</v>
      </c>
      <c r="AS303" s="510">
        <f t="shared" si="46"/>
        <v>0</v>
      </c>
      <c r="AT303" s="508">
        <f t="shared" si="47"/>
        <v>0</v>
      </c>
      <c r="AU303" s="508" t="str">
        <f t="shared" si="48"/>
        <v>交付金の区分_○_×</v>
      </c>
      <c r="AV303" s="508" t="str">
        <f t="shared" si="49"/>
        <v>交付金の区分_×</v>
      </c>
      <c r="AW303" t="str">
        <f>IF(通常分様式!E309="","",IF(PRODUCT(D303:AL303)=0,"error",""))</f>
        <v/>
      </c>
      <c r="AX303">
        <f>IF(通常分様式!H309="妊娠出産子育て支援交付金",1,0)</f>
        <v>0</v>
      </c>
    </row>
    <row r="304" spans="1:50">
      <c r="A304">
        <v>310</v>
      </c>
      <c r="C304">
        <v>280</v>
      </c>
      <c r="D304">
        <f>IFERROR(VLOOKUP(通常分様式!D310,―!$AJ$2:$AK$2,2,FALSE),0)</f>
        <v>0</v>
      </c>
      <c r="E304">
        <f>IFERROR(VLOOKUP(通常分様式!E310,―!$A$2:$B$3,2,FALSE),0)</f>
        <v>0</v>
      </c>
      <c r="F304">
        <f>IFERROR(VLOOKUP(通常分様式!F310,―!$AD$2:$AE$3,2,FALSE),0)</f>
        <v>0</v>
      </c>
      <c r="G304">
        <f>IFERROR(VLOOKUP(通常分様式!G310,―!$AD$5:$AE$6,2,FALSE),0)</f>
        <v>0</v>
      </c>
      <c r="J304">
        <f>IFERROR(VLOOKUP(通常分様式!J310,―!$AF$14:$AG$15,2,FALSE),0)</f>
        <v>0</v>
      </c>
      <c r="K304">
        <f>IFERROR(VLOOKUP(通常分様式!K310,―!$AF$14:$AG$15,2,FALSE),0)</f>
        <v>0</v>
      </c>
      <c r="L304">
        <f>IFERROR(VLOOKUP(通常分様式!L310,―!$C$2:$D$2,2,FALSE),0)</f>
        <v>0</v>
      </c>
      <c r="M304">
        <f>IFERROR(VLOOKUP(通常分様式!M310,―!$E$2:$F$6,2,FALSE),0)</f>
        <v>0</v>
      </c>
      <c r="N304">
        <f>IFERROR(VLOOKUP(通常分様式!N310,―!$G$2:$H$2,2,FALSE),0)</f>
        <v>0</v>
      </c>
      <c r="O304">
        <f>IFERROR(VLOOKUP(通常分様式!O310,―!$AH$2:$AI$12,2,FALSE),0)</f>
        <v>0</v>
      </c>
      <c r="AA304">
        <f>IFERROR(VLOOKUP(通常分様式!AB310,―!$I$2:$J$3,2,FALSE),0)</f>
        <v>0</v>
      </c>
      <c r="AB304">
        <f>IFERROR(VLOOKUP(通常分様式!AC310,―!$K$2:$L$3,2,FALSE),0)</f>
        <v>0</v>
      </c>
      <c r="AC304">
        <f>IFERROR(VLOOKUP(通常分様式!AD310,―!$M$2:$N$3,2,FALSE),0)</f>
        <v>0</v>
      </c>
      <c r="AD304">
        <f>IFERROR(VLOOKUP(通常分様式!AE310,―!$O$2:$P$3,2,FALSE),0)</f>
        <v>0</v>
      </c>
      <c r="AE304">
        <v>1</v>
      </c>
      <c r="AF304">
        <f>IFERROR(VLOOKUP(通常分様式!AF310,―!$X$2:$Y$30,2,FALSE),0)</f>
        <v>0</v>
      </c>
      <c r="AG304">
        <f>IFERROR(VLOOKUP(通常分様式!AG310,―!$X$2:$Y$30,2,FALSE),0)</f>
        <v>0</v>
      </c>
      <c r="AL304">
        <f>IFERROR(VLOOKUP(通常分様式!AL310,―!$AA$2:$AB$11,2,FALSE),0)</f>
        <v>0</v>
      </c>
      <c r="AM304">
        <f t="shared" si="40"/>
        <v>0</v>
      </c>
      <c r="AN304" s="508">
        <f t="shared" si="41"/>
        <v>0</v>
      </c>
      <c r="AO304" s="508">
        <f t="shared" si="42"/>
        <v>0</v>
      </c>
      <c r="AP304" s="508">
        <f t="shared" si="43"/>
        <v>0</v>
      </c>
      <c r="AQ304" s="508">
        <f t="shared" si="44"/>
        <v>0</v>
      </c>
      <c r="AR304" s="510">
        <f t="shared" si="45"/>
        <v>0</v>
      </c>
      <c r="AS304" s="510">
        <f t="shared" si="46"/>
        <v>0</v>
      </c>
      <c r="AT304" s="508">
        <f t="shared" si="47"/>
        <v>0</v>
      </c>
      <c r="AU304" s="508" t="str">
        <f t="shared" si="48"/>
        <v>交付金の区分_○_×</v>
      </c>
      <c r="AV304" s="508" t="str">
        <f t="shared" si="49"/>
        <v>交付金の区分_×</v>
      </c>
      <c r="AW304" t="str">
        <f>IF(通常分様式!E310="","",IF(PRODUCT(D304:AL304)=0,"error",""))</f>
        <v/>
      </c>
      <c r="AX304">
        <f>IF(通常分様式!H310="妊娠出産子育て支援交付金",1,0)</f>
        <v>0</v>
      </c>
    </row>
    <row r="305" spans="1:50">
      <c r="A305">
        <v>311</v>
      </c>
      <c r="C305">
        <v>281</v>
      </c>
      <c r="D305">
        <f>IFERROR(VLOOKUP(通常分様式!D311,―!$AJ$2:$AK$2,2,FALSE),0)</f>
        <v>0</v>
      </c>
      <c r="E305">
        <f>IFERROR(VLOOKUP(通常分様式!E311,―!$A$2:$B$3,2,FALSE),0)</f>
        <v>0</v>
      </c>
      <c r="F305">
        <f>IFERROR(VLOOKUP(通常分様式!F311,―!$AD$2:$AE$3,2,FALSE),0)</f>
        <v>0</v>
      </c>
      <c r="G305">
        <f>IFERROR(VLOOKUP(通常分様式!G311,―!$AD$5:$AE$6,2,FALSE),0)</f>
        <v>0</v>
      </c>
      <c r="J305">
        <f>IFERROR(VLOOKUP(通常分様式!J311,―!$AF$14:$AG$15,2,FALSE),0)</f>
        <v>0</v>
      </c>
      <c r="K305">
        <f>IFERROR(VLOOKUP(通常分様式!K311,―!$AF$14:$AG$15,2,FALSE),0)</f>
        <v>0</v>
      </c>
      <c r="L305">
        <f>IFERROR(VLOOKUP(通常分様式!L311,―!$C$2:$D$2,2,FALSE),0)</f>
        <v>0</v>
      </c>
      <c r="M305">
        <f>IFERROR(VLOOKUP(通常分様式!M311,―!$E$2:$F$6,2,FALSE),0)</f>
        <v>0</v>
      </c>
      <c r="N305">
        <f>IFERROR(VLOOKUP(通常分様式!N311,―!$G$2:$H$2,2,FALSE),0)</f>
        <v>0</v>
      </c>
      <c r="O305">
        <f>IFERROR(VLOOKUP(通常分様式!O311,―!$AH$2:$AI$12,2,FALSE),0)</f>
        <v>0</v>
      </c>
      <c r="AA305">
        <f>IFERROR(VLOOKUP(通常分様式!AB311,―!$I$2:$J$3,2,FALSE),0)</f>
        <v>0</v>
      </c>
      <c r="AB305">
        <f>IFERROR(VLOOKUP(通常分様式!AC311,―!$K$2:$L$3,2,FALSE),0)</f>
        <v>0</v>
      </c>
      <c r="AC305">
        <f>IFERROR(VLOOKUP(通常分様式!AD311,―!$M$2:$N$3,2,FALSE),0)</f>
        <v>0</v>
      </c>
      <c r="AD305">
        <f>IFERROR(VLOOKUP(通常分様式!AE311,―!$O$2:$P$3,2,FALSE),0)</f>
        <v>0</v>
      </c>
      <c r="AE305">
        <v>1</v>
      </c>
      <c r="AF305">
        <f>IFERROR(VLOOKUP(通常分様式!AF311,―!$X$2:$Y$30,2,FALSE),0)</f>
        <v>0</v>
      </c>
      <c r="AG305">
        <f>IFERROR(VLOOKUP(通常分様式!AG311,―!$X$2:$Y$30,2,FALSE),0)</f>
        <v>0</v>
      </c>
      <c r="AL305">
        <f>IFERROR(VLOOKUP(通常分様式!AL311,―!$AA$2:$AB$11,2,FALSE),0)</f>
        <v>0</v>
      </c>
      <c r="AM305">
        <f t="shared" si="40"/>
        <v>0</v>
      </c>
      <c r="AN305" s="508">
        <f t="shared" si="41"/>
        <v>0</v>
      </c>
      <c r="AO305" s="508">
        <f t="shared" si="42"/>
        <v>0</v>
      </c>
      <c r="AP305" s="508">
        <f t="shared" si="43"/>
        <v>0</v>
      </c>
      <c r="AQ305" s="508">
        <f t="shared" si="44"/>
        <v>0</v>
      </c>
      <c r="AR305" s="510">
        <f t="shared" si="45"/>
        <v>0</v>
      </c>
      <c r="AS305" s="510">
        <f t="shared" si="46"/>
        <v>0</v>
      </c>
      <c r="AT305" s="508">
        <f t="shared" si="47"/>
        <v>0</v>
      </c>
      <c r="AU305" s="508" t="str">
        <f t="shared" si="48"/>
        <v>交付金の区分_○_×</v>
      </c>
      <c r="AV305" s="508" t="str">
        <f t="shared" si="49"/>
        <v>交付金の区分_×</v>
      </c>
      <c r="AW305" t="str">
        <f>IF(通常分様式!E311="","",IF(PRODUCT(D305:AL305)=0,"error",""))</f>
        <v/>
      </c>
      <c r="AX305">
        <f>IF(通常分様式!H311="妊娠出産子育て支援交付金",1,0)</f>
        <v>0</v>
      </c>
    </row>
    <row r="306" spans="1:50">
      <c r="A306">
        <v>312</v>
      </c>
      <c r="C306">
        <v>282</v>
      </c>
      <c r="D306">
        <f>IFERROR(VLOOKUP(通常分様式!D312,―!$AJ$2:$AK$2,2,FALSE),0)</f>
        <v>0</v>
      </c>
      <c r="E306">
        <f>IFERROR(VLOOKUP(通常分様式!E312,―!$A$2:$B$3,2,FALSE),0)</f>
        <v>0</v>
      </c>
      <c r="F306">
        <f>IFERROR(VLOOKUP(通常分様式!F312,―!$AD$2:$AE$3,2,FALSE),0)</f>
        <v>0</v>
      </c>
      <c r="G306">
        <f>IFERROR(VLOOKUP(通常分様式!G312,―!$AD$5:$AE$6,2,FALSE),0)</f>
        <v>0</v>
      </c>
      <c r="J306">
        <f>IFERROR(VLOOKUP(通常分様式!J312,―!$AF$14:$AG$15,2,FALSE),0)</f>
        <v>0</v>
      </c>
      <c r="K306">
        <f>IFERROR(VLOOKUP(通常分様式!K312,―!$AF$14:$AG$15,2,FALSE),0)</f>
        <v>0</v>
      </c>
      <c r="L306">
        <f>IFERROR(VLOOKUP(通常分様式!L312,―!$C$2:$D$2,2,FALSE),0)</f>
        <v>0</v>
      </c>
      <c r="M306">
        <f>IFERROR(VLOOKUP(通常分様式!M312,―!$E$2:$F$6,2,FALSE),0)</f>
        <v>0</v>
      </c>
      <c r="N306">
        <f>IFERROR(VLOOKUP(通常分様式!N312,―!$G$2:$H$2,2,FALSE),0)</f>
        <v>0</v>
      </c>
      <c r="O306">
        <f>IFERROR(VLOOKUP(通常分様式!O312,―!$AH$2:$AI$12,2,FALSE),0)</f>
        <v>0</v>
      </c>
      <c r="AA306">
        <f>IFERROR(VLOOKUP(通常分様式!AB312,―!$I$2:$J$3,2,FALSE),0)</f>
        <v>0</v>
      </c>
      <c r="AB306">
        <f>IFERROR(VLOOKUP(通常分様式!AC312,―!$K$2:$L$3,2,FALSE),0)</f>
        <v>0</v>
      </c>
      <c r="AC306">
        <f>IFERROR(VLOOKUP(通常分様式!AD312,―!$M$2:$N$3,2,FALSE),0)</f>
        <v>0</v>
      </c>
      <c r="AD306">
        <f>IFERROR(VLOOKUP(通常分様式!AE312,―!$O$2:$P$3,2,FALSE),0)</f>
        <v>0</v>
      </c>
      <c r="AE306">
        <v>1</v>
      </c>
      <c r="AF306">
        <f>IFERROR(VLOOKUP(通常分様式!AF312,―!$X$2:$Y$30,2,FALSE),0)</f>
        <v>0</v>
      </c>
      <c r="AG306">
        <f>IFERROR(VLOOKUP(通常分様式!AG312,―!$X$2:$Y$30,2,FALSE),0)</f>
        <v>0</v>
      </c>
      <c r="AL306">
        <f>IFERROR(VLOOKUP(通常分様式!AL312,―!$AA$2:$AB$11,2,FALSE),0)</f>
        <v>0</v>
      </c>
      <c r="AM306">
        <f t="shared" si="40"/>
        <v>0</v>
      </c>
      <c r="AN306" s="508">
        <f t="shared" si="41"/>
        <v>0</v>
      </c>
      <c r="AO306" s="508">
        <f t="shared" si="42"/>
        <v>0</v>
      </c>
      <c r="AP306" s="508">
        <f t="shared" si="43"/>
        <v>0</v>
      </c>
      <c r="AQ306" s="508">
        <f t="shared" si="44"/>
        <v>0</v>
      </c>
      <c r="AR306" s="510">
        <f t="shared" si="45"/>
        <v>0</v>
      </c>
      <c r="AS306" s="510">
        <f t="shared" si="46"/>
        <v>0</v>
      </c>
      <c r="AT306" s="508">
        <f t="shared" si="47"/>
        <v>0</v>
      </c>
      <c r="AU306" s="508" t="str">
        <f t="shared" si="48"/>
        <v>交付金の区分_○_×</v>
      </c>
      <c r="AV306" s="508" t="str">
        <f t="shared" si="49"/>
        <v>交付金の区分_×</v>
      </c>
      <c r="AW306" t="str">
        <f>IF(通常分様式!E312="","",IF(PRODUCT(D306:AL306)=0,"error",""))</f>
        <v/>
      </c>
      <c r="AX306">
        <f>IF(通常分様式!H312="妊娠出産子育て支援交付金",1,0)</f>
        <v>0</v>
      </c>
    </row>
    <row r="307" spans="1:50">
      <c r="A307">
        <v>313</v>
      </c>
      <c r="C307">
        <v>283</v>
      </c>
      <c r="D307">
        <f>IFERROR(VLOOKUP(通常分様式!D313,―!$AJ$2:$AK$2,2,FALSE),0)</f>
        <v>0</v>
      </c>
      <c r="E307">
        <f>IFERROR(VLOOKUP(通常分様式!E313,―!$A$2:$B$3,2,FALSE),0)</f>
        <v>0</v>
      </c>
      <c r="F307">
        <f>IFERROR(VLOOKUP(通常分様式!F313,―!$AD$2:$AE$3,2,FALSE),0)</f>
        <v>0</v>
      </c>
      <c r="G307">
        <f>IFERROR(VLOOKUP(通常分様式!G313,―!$AD$5:$AE$6,2,FALSE),0)</f>
        <v>0</v>
      </c>
      <c r="J307">
        <f>IFERROR(VLOOKUP(通常分様式!J313,―!$AF$14:$AG$15,2,FALSE),0)</f>
        <v>0</v>
      </c>
      <c r="K307">
        <f>IFERROR(VLOOKUP(通常分様式!K313,―!$AF$14:$AG$15,2,FALSE),0)</f>
        <v>0</v>
      </c>
      <c r="L307">
        <f>IFERROR(VLOOKUP(通常分様式!L313,―!$C$2:$D$2,2,FALSE),0)</f>
        <v>0</v>
      </c>
      <c r="M307">
        <f>IFERROR(VLOOKUP(通常分様式!M313,―!$E$2:$F$6,2,FALSE),0)</f>
        <v>0</v>
      </c>
      <c r="N307">
        <f>IFERROR(VLOOKUP(通常分様式!N313,―!$G$2:$H$2,2,FALSE),0)</f>
        <v>0</v>
      </c>
      <c r="O307">
        <f>IFERROR(VLOOKUP(通常分様式!O313,―!$AH$2:$AI$12,2,FALSE),0)</f>
        <v>0</v>
      </c>
      <c r="AA307">
        <f>IFERROR(VLOOKUP(通常分様式!AB313,―!$I$2:$J$3,2,FALSE),0)</f>
        <v>0</v>
      </c>
      <c r="AB307">
        <f>IFERROR(VLOOKUP(通常分様式!AC313,―!$K$2:$L$3,2,FALSE),0)</f>
        <v>0</v>
      </c>
      <c r="AC307">
        <f>IFERROR(VLOOKUP(通常分様式!AD313,―!$M$2:$N$3,2,FALSE),0)</f>
        <v>0</v>
      </c>
      <c r="AD307">
        <f>IFERROR(VLOOKUP(通常分様式!AE313,―!$O$2:$P$3,2,FALSE),0)</f>
        <v>0</v>
      </c>
      <c r="AE307">
        <v>1</v>
      </c>
      <c r="AF307">
        <f>IFERROR(VLOOKUP(通常分様式!AF313,―!$X$2:$Y$30,2,FALSE),0)</f>
        <v>0</v>
      </c>
      <c r="AG307">
        <f>IFERROR(VLOOKUP(通常分様式!AG313,―!$X$2:$Y$30,2,FALSE),0)</f>
        <v>0</v>
      </c>
      <c r="AL307">
        <f>IFERROR(VLOOKUP(通常分様式!AL313,―!$AA$2:$AB$11,2,FALSE),0)</f>
        <v>0</v>
      </c>
      <c r="AM307">
        <f t="shared" si="40"/>
        <v>0</v>
      </c>
      <c r="AN307" s="508">
        <f t="shared" si="41"/>
        <v>0</v>
      </c>
      <c r="AO307" s="508">
        <f t="shared" si="42"/>
        <v>0</v>
      </c>
      <c r="AP307" s="508">
        <f t="shared" si="43"/>
        <v>0</v>
      </c>
      <c r="AQ307" s="508">
        <f t="shared" si="44"/>
        <v>0</v>
      </c>
      <c r="AR307" s="510">
        <f t="shared" si="45"/>
        <v>0</v>
      </c>
      <c r="AS307" s="510">
        <f t="shared" si="46"/>
        <v>0</v>
      </c>
      <c r="AT307" s="508">
        <f t="shared" si="47"/>
        <v>0</v>
      </c>
      <c r="AU307" s="508" t="str">
        <f t="shared" si="48"/>
        <v>交付金の区分_○_×</v>
      </c>
      <c r="AV307" s="508" t="str">
        <f t="shared" si="49"/>
        <v>交付金の区分_×</v>
      </c>
      <c r="AW307" t="str">
        <f>IF(通常分様式!E313="","",IF(PRODUCT(D307:AL307)=0,"error",""))</f>
        <v/>
      </c>
      <c r="AX307">
        <f>IF(通常分様式!H313="妊娠出産子育て支援交付金",1,0)</f>
        <v>0</v>
      </c>
    </row>
    <row r="308" spans="1:50">
      <c r="A308">
        <v>314</v>
      </c>
      <c r="C308">
        <v>284</v>
      </c>
      <c r="D308">
        <f>IFERROR(VLOOKUP(通常分様式!D314,―!$AJ$2:$AK$2,2,FALSE),0)</f>
        <v>0</v>
      </c>
      <c r="E308">
        <f>IFERROR(VLOOKUP(通常分様式!E314,―!$A$2:$B$3,2,FALSE),0)</f>
        <v>0</v>
      </c>
      <c r="F308">
        <f>IFERROR(VLOOKUP(通常分様式!F314,―!$AD$2:$AE$3,2,FALSE),0)</f>
        <v>0</v>
      </c>
      <c r="G308">
        <f>IFERROR(VLOOKUP(通常分様式!G314,―!$AD$5:$AE$6,2,FALSE),0)</f>
        <v>0</v>
      </c>
      <c r="J308">
        <f>IFERROR(VLOOKUP(通常分様式!J314,―!$AF$14:$AG$15,2,FALSE),0)</f>
        <v>0</v>
      </c>
      <c r="K308">
        <f>IFERROR(VLOOKUP(通常分様式!K314,―!$AF$14:$AG$15,2,FALSE),0)</f>
        <v>0</v>
      </c>
      <c r="L308">
        <f>IFERROR(VLOOKUP(通常分様式!L314,―!$C$2:$D$2,2,FALSE),0)</f>
        <v>0</v>
      </c>
      <c r="M308">
        <f>IFERROR(VLOOKUP(通常分様式!M314,―!$E$2:$F$6,2,FALSE),0)</f>
        <v>0</v>
      </c>
      <c r="N308">
        <f>IFERROR(VLOOKUP(通常分様式!N314,―!$G$2:$H$2,2,FALSE),0)</f>
        <v>0</v>
      </c>
      <c r="O308">
        <f>IFERROR(VLOOKUP(通常分様式!O314,―!$AH$2:$AI$12,2,FALSE),0)</f>
        <v>0</v>
      </c>
      <c r="AA308">
        <f>IFERROR(VLOOKUP(通常分様式!AB314,―!$I$2:$J$3,2,FALSE),0)</f>
        <v>0</v>
      </c>
      <c r="AB308">
        <f>IFERROR(VLOOKUP(通常分様式!AC314,―!$K$2:$L$3,2,FALSE),0)</f>
        <v>0</v>
      </c>
      <c r="AC308">
        <f>IFERROR(VLOOKUP(通常分様式!AD314,―!$M$2:$N$3,2,FALSE),0)</f>
        <v>0</v>
      </c>
      <c r="AD308">
        <f>IFERROR(VLOOKUP(通常分様式!AE314,―!$O$2:$P$3,2,FALSE),0)</f>
        <v>0</v>
      </c>
      <c r="AE308">
        <v>1</v>
      </c>
      <c r="AF308">
        <f>IFERROR(VLOOKUP(通常分様式!AF314,―!$X$2:$Y$30,2,FALSE),0)</f>
        <v>0</v>
      </c>
      <c r="AG308">
        <f>IFERROR(VLOOKUP(通常分様式!AG314,―!$X$2:$Y$30,2,FALSE),0)</f>
        <v>0</v>
      </c>
      <c r="AL308">
        <f>IFERROR(VLOOKUP(通常分様式!AL314,―!$AA$2:$AB$11,2,FALSE),0)</f>
        <v>0</v>
      </c>
      <c r="AM308">
        <f t="shared" si="40"/>
        <v>0</v>
      </c>
      <c r="AN308" s="508">
        <f t="shared" si="41"/>
        <v>0</v>
      </c>
      <c r="AO308" s="508">
        <f t="shared" si="42"/>
        <v>0</v>
      </c>
      <c r="AP308" s="508">
        <f t="shared" si="43"/>
        <v>0</v>
      </c>
      <c r="AQ308" s="508">
        <f t="shared" si="44"/>
        <v>0</v>
      </c>
      <c r="AR308" s="510">
        <f t="shared" si="45"/>
        <v>0</v>
      </c>
      <c r="AS308" s="510">
        <f t="shared" si="46"/>
        <v>0</v>
      </c>
      <c r="AT308" s="508">
        <f t="shared" si="47"/>
        <v>0</v>
      </c>
      <c r="AU308" s="508" t="str">
        <f t="shared" si="48"/>
        <v>交付金の区分_○_×</v>
      </c>
      <c r="AV308" s="508" t="str">
        <f t="shared" si="49"/>
        <v>交付金の区分_×</v>
      </c>
      <c r="AW308" t="str">
        <f>IF(通常分様式!E314="","",IF(PRODUCT(D308:AL308)=0,"error",""))</f>
        <v/>
      </c>
      <c r="AX308">
        <f>IF(通常分様式!H314="妊娠出産子育て支援交付金",1,0)</f>
        <v>0</v>
      </c>
    </row>
    <row r="309" spans="1:50">
      <c r="A309">
        <v>315</v>
      </c>
      <c r="C309">
        <v>285</v>
      </c>
      <c r="D309">
        <f>IFERROR(VLOOKUP(通常分様式!D315,―!$AJ$2:$AK$2,2,FALSE),0)</f>
        <v>0</v>
      </c>
      <c r="E309">
        <f>IFERROR(VLOOKUP(通常分様式!E315,―!$A$2:$B$3,2,FALSE),0)</f>
        <v>0</v>
      </c>
      <c r="F309">
        <f>IFERROR(VLOOKUP(通常分様式!F315,―!$AD$2:$AE$3,2,FALSE),0)</f>
        <v>0</v>
      </c>
      <c r="G309">
        <f>IFERROR(VLOOKUP(通常分様式!G315,―!$AD$5:$AE$6,2,FALSE),0)</f>
        <v>0</v>
      </c>
      <c r="J309">
        <f>IFERROR(VLOOKUP(通常分様式!J315,―!$AF$14:$AG$15,2,FALSE),0)</f>
        <v>0</v>
      </c>
      <c r="K309">
        <f>IFERROR(VLOOKUP(通常分様式!K315,―!$AF$14:$AG$15,2,FALSE),0)</f>
        <v>0</v>
      </c>
      <c r="L309">
        <f>IFERROR(VLOOKUP(通常分様式!L315,―!$C$2:$D$2,2,FALSE),0)</f>
        <v>0</v>
      </c>
      <c r="M309">
        <f>IFERROR(VLOOKUP(通常分様式!M315,―!$E$2:$F$6,2,FALSE),0)</f>
        <v>0</v>
      </c>
      <c r="N309">
        <f>IFERROR(VLOOKUP(通常分様式!N315,―!$G$2:$H$2,2,FALSE),0)</f>
        <v>0</v>
      </c>
      <c r="O309">
        <f>IFERROR(VLOOKUP(通常分様式!O315,―!$AH$2:$AI$12,2,FALSE),0)</f>
        <v>0</v>
      </c>
      <c r="AA309">
        <f>IFERROR(VLOOKUP(通常分様式!AB315,―!$I$2:$J$3,2,FALSE),0)</f>
        <v>0</v>
      </c>
      <c r="AB309">
        <f>IFERROR(VLOOKUP(通常分様式!AC315,―!$K$2:$L$3,2,FALSE),0)</f>
        <v>0</v>
      </c>
      <c r="AC309">
        <f>IFERROR(VLOOKUP(通常分様式!AD315,―!$M$2:$N$3,2,FALSE),0)</f>
        <v>0</v>
      </c>
      <c r="AD309">
        <f>IFERROR(VLOOKUP(通常分様式!AE315,―!$O$2:$P$3,2,FALSE),0)</f>
        <v>0</v>
      </c>
      <c r="AE309">
        <v>1</v>
      </c>
      <c r="AF309">
        <f>IFERROR(VLOOKUP(通常分様式!AF315,―!$X$2:$Y$30,2,FALSE),0)</f>
        <v>0</v>
      </c>
      <c r="AG309">
        <f>IFERROR(VLOOKUP(通常分様式!AG315,―!$X$2:$Y$30,2,FALSE),0)</f>
        <v>0</v>
      </c>
      <c r="AL309">
        <f>IFERROR(VLOOKUP(通常分様式!AL315,―!$AA$2:$AB$11,2,FALSE),0)</f>
        <v>0</v>
      </c>
      <c r="AM309">
        <f t="shared" si="40"/>
        <v>0</v>
      </c>
      <c r="AN309" s="508">
        <f t="shared" si="41"/>
        <v>0</v>
      </c>
      <c r="AO309" s="508">
        <f t="shared" si="42"/>
        <v>0</v>
      </c>
      <c r="AP309" s="508">
        <f t="shared" si="43"/>
        <v>0</v>
      </c>
      <c r="AQ309" s="508">
        <f t="shared" si="44"/>
        <v>0</v>
      </c>
      <c r="AR309" s="510">
        <f t="shared" si="45"/>
        <v>0</v>
      </c>
      <c r="AS309" s="510">
        <f t="shared" si="46"/>
        <v>0</v>
      </c>
      <c r="AT309" s="508">
        <f t="shared" si="47"/>
        <v>0</v>
      </c>
      <c r="AU309" s="508" t="str">
        <f t="shared" si="48"/>
        <v>交付金の区分_○_×</v>
      </c>
      <c r="AV309" s="508" t="str">
        <f t="shared" si="49"/>
        <v>交付金の区分_×</v>
      </c>
      <c r="AW309" t="str">
        <f>IF(通常分様式!E315="","",IF(PRODUCT(D309:AL309)=0,"error",""))</f>
        <v/>
      </c>
      <c r="AX309">
        <f>IF(通常分様式!H315="妊娠出産子育て支援交付金",1,0)</f>
        <v>0</v>
      </c>
    </row>
    <row r="310" spans="1:50">
      <c r="A310">
        <v>316</v>
      </c>
      <c r="C310">
        <v>286</v>
      </c>
      <c r="D310">
        <f>IFERROR(VLOOKUP(通常分様式!D316,―!$AJ$2:$AK$2,2,FALSE),0)</f>
        <v>0</v>
      </c>
      <c r="E310">
        <f>IFERROR(VLOOKUP(通常分様式!E316,―!$A$2:$B$3,2,FALSE),0)</f>
        <v>0</v>
      </c>
      <c r="F310">
        <f>IFERROR(VLOOKUP(通常分様式!F316,―!$AD$2:$AE$3,2,FALSE),0)</f>
        <v>0</v>
      </c>
      <c r="G310">
        <f>IFERROR(VLOOKUP(通常分様式!G316,―!$AD$5:$AE$6,2,FALSE),0)</f>
        <v>0</v>
      </c>
      <c r="J310">
        <f>IFERROR(VLOOKUP(通常分様式!J316,―!$AF$14:$AG$15,2,FALSE),0)</f>
        <v>0</v>
      </c>
      <c r="K310">
        <f>IFERROR(VLOOKUP(通常分様式!K316,―!$AF$14:$AG$15,2,FALSE),0)</f>
        <v>0</v>
      </c>
      <c r="L310">
        <f>IFERROR(VLOOKUP(通常分様式!L316,―!$C$2:$D$2,2,FALSE),0)</f>
        <v>0</v>
      </c>
      <c r="M310">
        <f>IFERROR(VLOOKUP(通常分様式!M316,―!$E$2:$F$6,2,FALSE),0)</f>
        <v>0</v>
      </c>
      <c r="N310">
        <f>IFERROR(VLOOKUP(通常分様式!N316,―!$G$2:$H$2,2,FALSE),0)</f>
        <v>0</v>
      </c>
      <c r="O310">
        <f>IFERROR(VLOOKUP(通常分様式!O316,―!$AH$2:$AI$12,2,FALSE),0)</f>
        <v>0</v>
      </c>
      <c r="AA310">
        <f>IFERROR(VLOOKUP(通常分様式!AB316,―!$I$2:$J$3,2,FALSE),0)</f>
        <v>0</v>
      </c>
      <c r="AB310">
        <f>IFERROR(VLOOKUP(通常分様式!AC316,―!$K$2:$L$3,2,FALSE),0)</f>
        <v>0</v>
      </c>
      <c r="AC310">
        <f>IFERROR(VLOOKUP(通常分様式!AD316,―!$M$2:$N$3,2,FALSE),0)</f>
        <v>0</v>
      </c>
      <c r="AD310">
        <f>IFERROR(VLOOKUP(通常分様式!AE316,―!$O$2:$P$3,2,FALSE),0)</f>
        <v>0</v>
      </c>
      <c r="AE310">
        <v>1</v>
      </c>
      <c r="AF310">
        <f>IFERROR(VLOOKUP(通常分様式!AF316,―!$X$2:$Y$30,2,FALSE),0)</f>
        <v>0</v>
      </c>
      <c r="AG310">
        <f>IFERROR(VLOOKUP(通常分様式!AG316,―!$X$2:$Y$30,2,FALSE),0)</f>
        <v>0</v>
      </c>
      <c r="AL310">
        <f>IFERROR(VLOOKUP(通常分様式!AL316,―!$AA$2:$AB$11,2,FALSE),0)</f>
        <v>0</v>
      </c>
      <c r="AM310">
        <f t="shared" si="40"/>
        <v>0</v>
      </c>
      <c r="AN310" s="508">
        <f t="shared" si="41"/>
        <v>0</v>
      </c>
      <c r="AO310" s="508">
        <f t="shared" si="42"/>
        <v>0</v>
      </c>
      <c r="AP310" s="508">
        <f t="shared" si="43"/>
        <v>0</v>
      </c>
      <c r="AQ310" s="508">
        <f t="shared" si="44"/>
        <v>0</v>
      </c>
      <c r="AR310" s="510">
        <f t="shared" si="45"/>
        <v>0</v>
      </c>
      <c r="AS310" s="510">
        <f t="shared" si="46"/>
        <v>0</v>
      </c>
      <c r="AT310" s="508">
        <f t="shared" si="47"/>
        <v>0</v>
      </c>
      <c r="AU310" s="508" t="str">
        <f t="shared" si="48"/>
        <v>交付金の区分_○_×</v>
      </c>
      <c r="AV310" s="508" t="str">
        <f t="shared" si="49"/>
        <v>交付金の区分_×</v>
      </c>
      <c r="AW310" t="str">
        <f>IF(通常分様式!E316="","",IF(PRODUCT(D310:AL310)=0,"error",""))</f>
        <v/>
      </c>
      <c r="AX310">
        <f>IF(通常分様式!H316="妊娠出産子育て支援交付金",1,0)</f>
        <v>0</v>
      </c>
    </row>
    <row r="311" spans="1:50">
      <c r="A311">
        <v>317</v>
      </c>
      <c r="C311">
        <v>287</v>
      </c>
      <c r="D311">
        <f>IFERROR(VLOOKUP(通常分様式!D317,―!$AJ$2:$AK$2,2,FALSE),0)</f>
        <v>0</v>
      </c>
      <c r="E311">
        <f>IFERROR(VLOOKUP(通常分様式!E317,―!$A$2:$B$3,2,FALSE),0)</f>
        <v>0</v>
      </c>
      <c r="F311">
        <f>IFERROR(VLOOKUP(通常分様式!F317,―!$AD$2:$AE$3,2,FALSE),0)</f>
        <v>0</v>
      </c>
      <c r="G311">
        <f>IFERROR(VLOOKUP(通常分様式!G317,―!$AD$5:$AE$6,2,FALSE),0)</f>
        <v>0</v>
      </c>
      <c r="J311">
        <f>IFERROR(VLOOKUP(通常分様式!J317,―!$AF$14:$AG$15,2,FALSE),0)</f>
        <v>0</v>
      </c>
      <c r="K311">
        <f>IFERROR(VLOOKUP(通常分様式!K317,―!$AF$14:$AG$15,2,FALSE),0)</f>
        <v>0</v>
      </c>
      <c r="L311">
        <f>IFERROR(VLOOKUP(通常分様式!L317,―!$C$2:$D$2,2,FALSE),0)</f>
        <v>0</v>
      </c>
      <c r="M311">
        <f>IFERROR(VLOOKUP(通常分様式!M317,―!$E$2:$F$6,2,FALSE),0)</f>
        <v>0</v>
      </c>
      <c r="N311">
        <f>IFERROR(VLOOKUP(通常分様式!N317,―!$G$2:$H$2,2,FALSE),0)</f>
        <v>0</v>
      </c>
      <c r="O311">
        <f>IFERROR(VLOOKUP(通常分様式!O317,―!$AH$2:$AI$12,2,FALSE),0)</f>
        <v>0</v>
      </c>
      <c r="AA311">
        <f>IFERROR(VLOOKUP(通常分様式!AB317,―!$I$2:$J$3,2,FALSE),0)</f>
        <v>0</v>
      </c>
      <c r="AB311">
        <f>IFERROR(VLOOKUP(通常分様式!AC317,―!$K$2:$L$3,2,FALSE),0)</f>
        <v>0</v>
      </c>
      <c r="AC311">
        <f>IFERROR(VLOOKUP(通常分様式!AD317,―!$M$2:$N$3,2,FALSE),0)</f>
        <v>0</v>
      </c>
      <c r="AD311">
        <f>IFERROR(VLOOKUP(通常分様式!AE317,―!$O$2:$P$3,2,FALSE),0)</f>
        <v>0</v>
      </c>
      <c r="AE311">
        <v>1</v>
      </c>
      <c r="AF311">
        <f>IFERROR(VLOOKUP(通常分様式!AF317,―!$X$2:$Y$30,2,FALSE),0)</f>
        <v>0</v>
      </c>
      <c r="AG311">
        <f>IFERROR(VLOOKUP(通常分様式!AG317,―!$X$2:$Y$30,2,FALSE),0)</f>
        <v>0</v>
      </c>
      <c r="AL311">
        <f>IFERROR(VLOOKUP(通常分様式!AL317,―!$AA$2:$AB$11,2,FALSE),0)</f>
        <v>0</v>
      </c>
      <c r="AM311">
        <f t="shared" si="40"/>
        <v>0</v>
      </c>
      <c r="AN311" s="508">
        <f t="shared" si="41"/>
        <v>0</v>
      </c>
      <c r="AO311" s="508">
        <f t="shared" si="42"/>
        <v>0</v>
      </c>
      <c r="AP311" s="508">
        <f t="shared" si="43"/>
        <v>0</v>
      </c>
      <c r="AQ311" s="508">
        <f t="shared" si="44"/>
        <v>0</v>
      </c>
      <c r="AR311" s="510">
        <f t="shared" si="45"/>
        <v>0</v>
      </c>
      <c r="AS311" s="510">
        <f t="shared" si="46"/>
        <v>0</v>
      </c>
      <c r="AT311" s="508">
        <f t="shared" si="47"/>
        <v>0</v>
      </c>
      <c r="AU311" s="508" t="str">
        <f t="shared" si="48"/>
        <v>交付金の区分_○_×</v>
      </c>
      <c r="AV311" s="508" t="str">
        <f t="shared" si="49"/>
        <v>交付金の区分_×</v>
      </c>
      <c r="AW311" t="str">
        <f>IF(通常分様式!E317="","",IF(PRODUCT(D311:AL311)=0,"error",""))</f>
        <v/>
      </c>
      <c r="AX311">
        <f>IF(通常分様式!H317="妊娠出産子育て支援交付金",1,0)</f>
        <v>0</v>
      </c>
    </row>
    <row r="312" spans="1:50">
      <c r="A312">
        <v>318</v>
      </c>
      <c r="C312">
        <v>288</v>
      </c>
      <c r="D312">
        <f>IFERROR(VLOOKUP(通常分様式!D318,―!$AJ$2:$AK$2,2,FALSE),0)</f>
        <v>0</v>
      </c>
      <c r="E312">
        <f>IFERROR(VLOOKUP(通常分様式!E318,―!$A$2:$B$3,2,FALSE),0)</f>
        <v>0</v>
      </c>
      <c r="F312">
        <f>IFERROR(VLOOKUP(通常分様式!F318,―!$AD$2:$AE$3,2,FALSE),0)</f>
        <v>0</v>
      </c>
      <c r="G312">
        <f>IFERROR(VLOOKUP(通常分様式!G318,―!$AD$5:$AE$6,2,FALSE),0)</f>
        <v>0</v>
      </c>
      <c r="J312">
        <f>IFERROR(VLOOKUP(通常分様式!J318,―!$AF$14:$AG$15,2,FALSE),0)</f>
        <v>0</v>
      </c>
      <c r="K312">
        <f>IFERROR(VLOOKUP(通常分様式!K318,―!$AF$14:$AG$15,2,FALSE),0)</f>
        <v>0</v>
      </c>
      <c r="L312">
        <f>IFERROR(VLOOKUP(通常分様式!L318,―!$C$2:$D$2,2,FALSE),0)</f>
        <v>0</v>
      </c>
      <c r="M312">
        <f>IFERROR(VLOOKUP(通常分様式!M318,―!$E$2:$F$6,2,FALSE),0)</f>
        <v>0</v>
      </c>
      <c r="N312">
        <f>IFERROR(VLOOKUP(通常分様式!N318,―!$G$2:$H$2,2,FALSE),0)</f>
        <v>0</v>
      </c>
      <c r="O312">
        <f>IFERROR(VLOOKUP(通常分様式!O318,―!$AH$2:$AI$12,2,FALSE),0)</f>
        <v>0</v>
      </c>
      <c r="AA312">
        <f>IFERROR(VLOOKUP(通常分様式!AB318,―!$I$2:$J$3,2,FALSE),0)</f>
        <v>0</v>
      </c>
      <c r="AB312">
        <f>IFERROR(VLOOKUP(通常分様式!AC318,―!$K$2:$L$3,2,FALSE),0)</f>
        <v>0</v>
      </c>
      <c r="AC312">
        <f>IFERROR(VLOOKUP(通常分様式!AD318,―!$M$2:$N$3,2,FALSE),0)</f>
        <v>0</v>
      </c>
      <c r="AD312">
        <f>IFERROR(VLOOKUP(通常分様式!AE318,―!$O$2:$P$3,2,FALSE),0)</f>
        <v>0</v>
      </c>
      <c r="AE312">
        <v>1</v>
      </c>
      <c r="AF312">
        <f>IFERROR(VLOOKUP(通常分様式!AF318,―!$X$2:$Y$30,2,FALSE),0)</f>
        <v>0</v>
      </c>
      <c r="AG312">
        <f>IFERROR(VLOOKUP(通常分様式!AG318,―!$X$2:$Y$30,2,FALSE),0)</f>
        <v>0</v>
      </c>
      <c r="AL312">
        <f>IFERROR(VLOOKUP(通常分様式!AL318,―!$AA$2:$AB$11,2,FALSE),0)</f>
        <v>0</v>
      </c>
      <c r="AM312">
        <f t="shared" si="40"/>
        <v>0</v>
      </c>
      <c r="AN312" s="508">
        <f t="shared" si="41"/>
        <v>0</v>
      </c>
      <c r="AO312" s="508">
        <f t="shared" si="42"/>
        <v>0</v>
      </c>
      <c r="AP312" s="508">
        <f t="shared" si="43"/>
        <v>0</v>
      </c>
      <c r="AQ312" s="508">
        <f t="shared" si="44"/>
        <v>0</v>
      </c>
      <c r="AR312" s="510">
        <f t="shared" si="45"/>
        <v>0</v>
      </c>
      <c r="AS312" s="510">
        <f t="shared" si="46"/>
        <v>0</v>
      </c>
      <c r="AT312" s="508">
        <f t="shared" si="47"/>
        <v>0</v>
      </c>
      <c r="AU312" s="508" t="str">
        <f t="shared" si="48"/>
        <v>交付金の区分_○_×</v>
      </c>
      <c r="AV312" s="508" t="str">
        <f t="shared" si="49"/>
        <v>交付金の区分_×</v>
      </c>
      <c r="AW312" t="str">
        <f>IF(通常分様式!E318="","",IF(PRODUCT(D312:AL312)=0,"error",""))</f>
        <v/>
      </c>
      <c r="AX312">
        <f>IF(通常分様式!H318="妊娠出産子育て支援交付金",1,0)</f>
        <v>0</v>
      </c>
    </row>
    <row r="313" spans="1:50">
      <c r="A313">
        <v>319</v>
      </c>
      <c r="C313">
        <v>289</v>
      </c>
      <c r="D313">
        <f>IFERROR(VLOOKUP(通常分様式!D319,―!$AJ$2:$AK$2,2,FALSE),0)</f>
        <v>0</v>
      </c>
      <c r="E313">
        <f>IFERROR(VLOOKUP(通常分様式!E319,―!$A$2:$B$3,2,FALSE),0)</f>
        <v>0</v>
      </c>
      <c r="F313">
        <f>IFERROR(VLOOKUP(通常分様式!F319,―!$AD$2:$AE$3,2,FALSE),0)</f>
        <v>0</v>
      </c>
      <c r="G313">
        <f>IFERROR(VLOOKUP(通常分様式!G319,―!$AD$5:$AE$6,2,FALSE),0)</f>
        <v>0</v>
      </c>
      <c r="J313">
        <f>IFERROR(VLOOKUP(通常分様式!J319,―!$AF$14:$AG$15,2,FALSE),0)</f>
        <v>0</v>
      </c>
      <c r="K313">
        <f>IFERROR(VLOOKUP(通常分様式!K319,―!$AF$14:$AG$15,2,FALSE),0)</f>
        <v>0</v>
      </c>
      <c r="L313">
        <f>IFERROR(VLOOKUP(通常分様式!L319,―!$C$2:$D$2,2,FALSE),0)</f>
        <v>0</v>
      </c>
      <c r="M313">
        <f>IFERROR(VLOOKUP(通常分様式!M319,―!$E$2:$F$6,2,FALSE),0)</f>
        <v>0</v>
      </c>
      <c r="N313">
        <f>IFERROR(VLOOKUP(通常分様式!N319,―!$G$2:$H$2,2,FALSE),0)</f>
        <v>0</v>
      </c>
      <c r="O313">
        <f>IFERROR(VLOOKUP(通常分様式!O319,―!$AH$2:$AI$12,2,FALSE),0)</f>
        <v>0</v>
      </c>
      <c r="AA313">
        <f>IFERROR(VLOOKUP(通常分様式!AB319,―!$I$2:$J$3,2,FALSE),0)</f>
        <v>0</v>
      </c>
      <c r="AB313">
        <f>IFERROR(VLOOKUP(通常分様式!AC319,―!$K$2:$L$3,2,FALSE),0)</f>
        <v>0</v>
      </c>
      <c r="AC313">
        <f>IFERROR(VLOOKUP(通常分様式!AD319,―!$M$2:$N$3,2,FALSE),0)</f>
        <v>0</v>
      </c>
      <c r="AD313">
        <f>IFERROR(VLOOKUP(通常分様式!AE319,―!$O$2:$P$3,2,FALSE),0)</f>
        <v>0</v>
      </c>
      <c r="AE313">
        <v>1</v>
      </c>
      <c r="AF313">
        <f>IFERROR(VLOOKUP(通常分様式!AF319,―!$X$2:$Y$30,2,FALSE),0)</f>
        <v>0</v>
      </c>
      <c r="AG313">
        <f>IFERROR(VLOOKUP(通常分様式!AG319,―!$X$2:$Y$30,2,FALSE),0)</f>
        <v>0</v>
      </c>
      <c r="AL313">
        <f>IFERROR(VLOOKUP(通常分様式!AL319,―!$AA$2:$AB$11,2,FALSE),0)</f>
        <v>0</v>
      </c>
      <c r="AM313">
        <f t="shared" si="40"/>
        <v>0</v>
      </c>
      <c r="AN313" s="508">
        <f t="shared" si="41"/>
        <v>0</v>
      </c>
      <c r="AO313" s="508">
        <f t="shared" si="42"/>
        <v>0</v>
      </c>
      <c r="AP313" s="508">
        <f t="shared" si="43"/>
        <v>0</v>
      </c>
      <c r="AQ313" s="508">
        <f t="shared" si="44"/>
        <v>0</v>
      </c>
      <c r="AR313" s="510">
        <f t="shared" si="45"/>
        <v>0</v>
      </c>
      <c r="AS313" s="510">
        <f t="shared" si="46"/>
        <v>0</v>
      </c>
      <c r="AT313" s="508">
        <f t="shared" si="47"/>
        <v>0</v>
      </c>
      <c r="AU313" s="508" t="str">
        <f t="shared" si="48"/>
        <v>交付金の区分_○_×</v>
      </c>
      <c r="AV313" s="508" t="str">
        <f t="shared" si="49"/>
        <v>交付金の区分_×</v>
      </c>
      <c r="AW313" t="str">
        <f>IF(通常分様式!E319="","",IF(PRODUCT(D313:AL313)=0,"error",""))</f>
        <v/>
      </c>
      <c r="AX313">
        <f>IF(通常分様式!H319="妊娠出産子育て支援交付金",1,0)</f>
        <v>0</v>
      </c>
    </row>
    <row r="314" spans="1:50">
      <c r="A314">
        <v>320</v>
      </c>
      <c r="C314">
        <v>290</v>
      </c>
      <c r="D314">
        <f>IFERROR(VLOOKUP(通常分様式!D320,―!$AJ$2:$AK$2,2,FALSE),0)</f>
        <v>0</v>
      </c>
      <c r="E314">
        <f>IFERROR(VLOOKUP(通常分様式!E320,―!$A$2:$B$3,2,FALSE),0)</f>
        <v>0</v>
      </c>
      <c r="F314">
        <f>IFERROR(VLOOKUP(通常分様式!F320,―!$AD$2:$AE$3,2,FALSE),0)</f>
        <v>0</v>
      </c>
      <c r="G314">
        <f>IFERROR(VLOOKUP(通常分様式!G320,―!$AD$5:$AE$6,2,FALSE),0)</f>
        <v>0</v>
      </c>
      <c r="J314">
        <f>IFERROR(VLOOKUP(通常分様式!J320,―!$AF$14:$AG$15,2,FALSE),0)</f>
        <v>0</v>
      </c>
      <c r="K314">
        <f>IFERROR(VLOOKUP(通常分様式!K320,―!$AF$14:$AG$15,2,FALSE),0)</f>
        <v>0</v>
      </c>
      <c r="L314">
        <f>IFERROR(VLOOKUP(通常分様式!L320,―!$C$2:$D$2,2,FALSE),0)</f>
        <v>0</v>
      </c>
      <c r="M314">
        <f>IFERROR(VLOOKUP(通常分様式!M320,―!$E$2:$F$6,2,FALSE),0)</f>
        <v>0</v>
      </c>
      <c r="N314">
        <f>IFERROR(VLOOKUP(通常分様式!N320,―!$G$2:$H$2,2,FALSE),0)</f>
        <v>0</v>
      </c>
      <c r="O314">
        <f>IFERROR(VLOOKUP(通常分様式!O320,―!$AH$2:$AI$12,2,FALSE),0)</f>
        <v>0</v>
      </c>
      <c r="AA314">
        <f>IFERROR(VLOOKUP(通常分様式!AB320,―!$I$2:$J$3,2,FALSE),0)</f>
        <v>0</v>
      </c>
      <c r="AB314">
        <f>IFERROR(VLOOKUP(通常分様式!AC320,―!$K$2:$L$3,2,FALSE),0)</f>
        <v>0</v>
      </c>
      <c r="AC314">
        <f>IFERROR(VLOOKUP(通常分様式!AD320,―!$M$2:$N$3,2,FALSE),0)</f>
        <v>0</v>
      </c>
      <c r="AD314">
        <f>IFERROR(VLOOKUP(通常分様式!AE320,―!$O$2:$P$3,2,FALSE),0)</f>
        <v>0</v>
      </c>
      <c r="AE314">
        <v>1</v>
      </c>
      <c r="AF314">
        <f>IFERROR(VLOOKUP(通常分様式!AF320,―!$X$2:$Y$30,2,FALSE),0)</f>
        <v>0</v>
      </c>
      <c r="AG314">
        <f>IFERROR(VLOOKUP(通常分様式!AG320,―!$X$2:$Y$30,2,FALSE),0)</f>
        <v>0</v>
      </c>
      <c r="AL314">
        <f>IFERROR(VLOOKUP(通常分様式!AL320,―!$AA$2:$AB$11,2,FALSE),0)</f>
        <v>0</v>
      </c>
      <c r="AM314">
        <f t="shared" si="40"/>
        <v>0</v>
      </c>
      <c r="AN314" s="508">
        <f t="shared" si="41"/>
        <v>0</v>
      </c>
      <c r="AO314" s="508">
        <f t="shared" si="42"/>
        <v>0</v>
      </c>
      <c r="AP314" s="508">
        <f t="shared" si="43"/>
        <v>0</v>
      </c>
      <c r="AQ314" s="508">
        <f t="shared" si="44"/>
        <v>0</v>
      </c>
      <c r="AR314" s="510">
        <f t="shared" si="45"/>
        <v>0</v>
      </c>
      <c r="AS314" s="510">
        <f t="shared" si="46"/>
        <v>0</v>
      </c>
      <c r="AT314" s="508">
        <f t="shared" si="47"/>
        <v>0</v>
      </c>
      <c r="AU314" s="508" t="str">
        <f t="shared" si="48"/>
        <v>交付金の区分_○_×</v>
      </c>
      <c r="AV314" s="508" t="str">
        <f t="shared" si="49"/>
        <v>交付金の区分_×</v>
      </c>
      <c r="AW314" t="str">
        <f>IF(通常分様式!E320="","",IF(PRODUCT(D314:AL314)=0,"error",""))</f>
        <v/>
      </c>
      <c r="AX314">
        <f>IF(通常分様式!H320="妊娠出産子育て支援交付金",1,0)</f>
        <v>0</v>
      </c>
    </row>
    <row r="315" spans="1:50">
      <c r="A315">
        <v>321</v>
      </c>
      <c r="C315">
        <v>291</v>
      </c>
      <c r="D315">
        <f>IFERROR(VLOOKUP(通常分様式!D321,―!$AJ$2:$AK$2,2,FALSE),0)</f>
        <v>0</v>
      </c>
      <c r="E315">
        <f>IFERROR(VLOOKUP(通常分様式!E321,―!$A$2:$B$3,2,FALSE),0)</f>
        <v>0</v>
      </c>
      <c r="F315">
        <f>IFERROR(VLOOKUP(通常分様式!F321,―!$AD$2:$AE$3,2,FALSE),0)</f>
        <v>0</v>
      </c>
      <c r="G315">
        <f>IFERROR(VLOOKUP(通常分様式!G321,―!$AD$5:$AE$6,2,FALSE),0)</f>
        <v>0</v>
      </c>
      <c r="J315">
        <f>IFERROR(VLOOKUP(通常分様式!J321,―!$AF$14:$AG$15,2,FALSE),0)</f>
        <v>0</v>
      </c>
      <c r="K315">
        <f>IFERROR(VLOOKUP(通常分様式!K321,―!$AF$14:$AG$15,2,FALSE),0)</f>
        <v>0</v>
      </c>
      <c r="L315">
        <f>IFERROR(VLOOKUP(通常分様式!L321,―!$C$2:$D$2,2,FALSE),0)</f>
        <v>0</v>
      </c>
      <c r="M315">
        <f>IFERROR(VLOOKUP(通常分様式!M321,―!$E$2:$F$6,2,FALSE),0)</f>
        <v>0</v>
      </c>
      <c r="N315">
        <f>IFERROR(VLOOKUP(通常分様式!N321,―!$G$2:$H$2,2,FALSE),0)</f>
        <v>0</v>
      </c>
      <c r="O315">
        <f>IFERROR(VLOOKUP(通常分様式!O321,―!$AH$2:$AI$12,2,FALSE),0)</f>
        <v>0</v>
      </c>
      <c r="AA315">
        <f>IFERROR(VLOOKUP(通常分様式!AB321,―!$I$2:$J$3,2,FALSE),0)</f>
        <v>0</v>
      </c>
      <c r="AB315">
        <f>IFERROR(VLOOKUP(通常分様式!AC321,―!$K$2:$L$3,2,FALSE),0)</f>
        <v>0</v>
      </c>
      <c r="AC315">
        <f>IFERROR(VLOOKUP(通常分様式!AD321,―!$M$2:$N$3,2,FALSE),0)</f>
        <v>0</v>
      </c>
      <c r="AD315">
        <f>IFERROR(VLOOKUP(通常分様式!AE321,―!$O$2:$P$3,2,FALSE),0)</f>
        <v>0</v>
      </c>
      <c r="AE315">
        <v>1</v>
      </c>
      <c r="AF315">
        <f>IFERROR(VLOOKUP(通常分様式!AF321,―!$X$2:$Y$30,2,FALSE),0)</f>
        <v>0</v>
      </c>
      <c r="AG315">
        <f>IFERROR(VLOOKUP(通常分様式!AG321,―!$X$2:$Y$30,2,FALSE),0)</f>
        <v>0</v>
      </c>
      <c r="AL315">
        <f>IFERROR(VLOOKUP(通常分様式!AL321,―!$AA$2:$AB$11,2,FALSE),0)</f>
        <v>0</v>
      </c>
      <c r="AM315">
        <f t="shared" si="40"/>
        <v>0</v>
      </c>
      <c r="AN315" s="508">
        <f t="shared" si="41"/>
        <v>0</v>
      </c>
      <c r="AO315" s="508">
        <f t="shared" si="42"/>
        <v>0</v>
      </c>
      <c r="AP315" s="508">
        <f t="shared" si="43"/>
        <v>0</v>
      </c>
      <c r="AQ315" s="508">
        <f t="shared" si="44"/>
        <v>0</v>
      </c>
      <c r="AR315" s="510">
        <f t="shared" si="45"/>
        <v>0</v>
      </c>
      <c r="AS315" s="510">
        <f t="shared" si="46"/>
        <v>0</v>
      </c>
      <c r="AT315" s="508">
        <f t="shared" si="47"/>
        <v>0</v>
      </c>
      <c r="AU315" s="508" t="str">
        <f t="shared" si="48"/>
        <v>交付金の区分_○_×</v>
      </c>
      <c r="AV315" s="508" t="str">
        <f t="shared" si="49"/>
        <v>交付金の区分_×</v>
      </c>
      <c r="AW315" t="str">
        <f>IF(通常分様式!E321="","",IF(PRODUCT(D315:AL315)=0,"error",""))</f>
        <v/>
      </c>
      <c r="AX315">
        <f>IF(通常分様式!H321="妊娠出産子育て支援交付金",1,0)</f>
        <v>0</v>
      </c>
    </row>
    <row r="316" spans="1:50">
      <c r="A316">
        <v>322</v>
      </c>
      <c r="C316">
        <v>292</v>
      </c>
      <c r="D316">
        <f>IFERROR(VLOOKUP(通常分様式!D322,―!$AJ$2:$AK$2,2,FALSE),0)</f>
        <v>0</v>
      </c>
      <c r="E316">
        <f>IFERROR(VLOOKUP(通常分様式!E322,―!$A$2:$B$3,2,FALSE),0)</f>
        <v>0</v>
      </c>
      <c r="F316">
        <f>IFERROR(VLOOKUP(通常分様式!F322,―!$AD$2:$AE$3,2,FALSE),0)</f>
        <v>0</v>
      </c>
      <c r="G316">
        <f>IFERROR(VLOOKUP(通常分様式!G322,―!$AD$5:$AE$6,2,FALSE),0)</f>
        <v>0</v>
      </c>
      <c r="J316">
        <f>IFERROR(VLOOKUP(通常分様式!J322,―!$AF$14:$AG$15,2,FALSE),0)</f>
        <v>0</v>
      </c>
      <c r="K316">
        <f>IFERROR(VLOOKUP(通常分様式!K322,―!$AF$14:$AG$15,2,FALSE),0)</f>
        <v>0</v>
      </c>
      <c r="L316">
        <f>IFERROR(VLOOKUP(通常分様式!L322,―!$C$2:$D$2,2,FALSE),0)</f>
        <v>0</v>
      </c>
      <c r="M316">
        <f>IFERROR(VLOOKUP(通常分様式!M322,―!$E$2:$F$6,2,FALSE),0)</f>
        <v>0</v>
      </c>
      <c r="N316">
        <f>IFERROR(VLOOKUP(通常分様式!N322,―!$G$2:$H$2,2,FALSE),0)</f>
        <v>0</v>
      </c>
      <c r="O316">
        <f>IFERROR(VLOOKUP(通常分様式!O322,―!$AH$2:$AI$12,2,FALSE),0)</f>
        <v>0</v>
      </c>
      <c r="AA316">
        <f>IFERROR(VLOOKUP(通常分様式!AB322,―!$I$2:$J$3,2,FALSE),0)</f>
        <v>0</v>
      </c>
      <c r="AB316">
        <f>IFERROR(VLOOKUP(通常分様式!AC322,―!$K$2:$L$3,2,FALSE),0)</f>
        <v>0</v>
      </c>
      <c r="AC316">
        <f>IFERROR(VLOOKUP(通常分様式!AD322,―!$M$2:$N$3,2,FALSE),0)</f>
        <v>0</v>
      </c>
      <c r="AD316">
        <f>IFERROR(VLOOKUP(通常分様式!AE322,―!$O$2:$P$3,2,FALSE),0)</f>
        <v>0</v>
      </c>
      <c r="AE316">
        <v>1</v>
      </c>
      <c r="AF316">
        <f>IFERROR(VLOOKUP(通常分様式!AF322,―!$X$2:$Y$30,2,FALSE),0)</f>
        <v>0</v>
      </c>
      <c r="AG316">
        <f>IFERROR(VLOOKUP(通常分様式!AG322,―!$X$2:$Y$30,2,FALSE),0)</f>
        <v>0</v>
      </c>
      <c r="AL316">
        <f>IFERROR(VLOOKUP(通常分様式!AL322,―!$AA$2:$AB$11,2,FALSE),0)</f>
        <v>0</v>
      </c>
      <c r="AM316">
        <f t="shared" si="40"/>
        <v>0</v>
      </c>
      <c r="AN316" s="508">
        <f t="shared" si="41"/>
        <v>0</v>
      </c>
      <c r="AO316" s="508">
        <f t="shared" si="42"/>
        <v>0</v>
      </c>
      <c r="AP316" s="508">
        <f t="shared" si="43"/>
        <v>0</v>
      </c>
      <c r="AQ316" s="508">
        <f t="shared" si="44"/>
        <v>0</v>
      </c>
      <c r="AR316" s="510">
        <f t="shared" si="45"/>
        <v>0</v>
      </c>
      <c r="AS316" s="510">
        <f t="shared" si="46"/>
        <v>0</v>
      </c>
      <c r="AT316" s="508">
        <f t="shared" si="47"/>
        <v>0</v>
      </c>
      <c r="AU316" s="508" t="str">
        <f t="shared" si="48"/>
        <v>交付金の区分_○_×</v>
      </c>
      <c r="AV316" s="508" t="str">
        <f t="shared" si="49"/>
        <v>交付金の区分_×</v>
      </c>
      <c r="AW316" t="str">
        <f>IF(通常分様式!E322="","",IF(PRODUCT(D316:AL316)=0,"error",""))</f>
        <v/>
      </c>
      <c r="AX316">
        <f>IF(通常分様式!H322="妊娠出産子育て支援交付金",1,0)</f>
        <v>0</v>
      </c>
    </row>
    <row r="317" spans="1:50">
      <c r="A317">
        <v>323</v>
      </c>
      <c r="C317">
        <v>293</v>
      </c>
      <c r="D317">
        <f>IFERROR(VLOOKUP(通常分様式!D323,―!$AJ$2:$AK$2,2,FALSE),0)</f>
        <v>0</v>
      </c>
      <c r="E317">
        <f>IFERROR(VLOOKUP(通常分様式!E323,―!$A$2:$B$3,2,FALSE),0)</f>
        <v>0</v>
      </c>
      <c r="F317">
        <f>IFERROR(VLOOKUP(通常分様式!F323,―!$AD$2:$AE$3,2,FALSE),0)</f>
        <v>0</v>
      </c>
      <c r="G317">
        <f>IFERROR(VLOOKUP(通常分様式!G323,―!$AD$5:$AE$6,2,FALSE),0)</f>
        <v>0</v>
      </c>
      <c r="J317">
        <f>IFERROR(VLOOKUP(通常分様式!J323,―!$AF$14:$AG$15,2,FALSE),0)</f>
        <v>0</v>
      </c>
      <c r="K317">
        <f>IFERROR(VLOOKUP(通常分様式!K323,―!$AF$14:$AG$15,2,FALSE),0)</f>
        <v>0</v>
      </c>
      <c r="L317">
        <f>IFERROR(VLOOKUP(通常分様式!L323,―!$C$2:$D$2,2,FALSE),0)</f>
        <v>0</v>
      </c>
      <c r="M317">
        <f>IFERROR(VLOOKUP(通常分様式!M323,―!$E$2:$F$6,2,FALSE),0)</f>
        <v>0</v>
      </c>
      <c r="N317">
        <f>IFERROR(VLOOKUP(通常分様式!N323,―!$G$2:$H$2,2,FALSE),0)</f>
        <v>0</v>
      </c>
      <c r="O317">
        <f>IFERROR(VLOOKUP(通常分様式!O323,―!$AH$2:$AI$12,2,FALSE),0)</f>
        <v>0</v>
      </c>
      <c r="AA317">
        <f>IFERROR(VLOOKUP(通常分様式!AB323,―!$I$2:$J$3,2,FALSE),0)</f>
        <v>0</v>
      </c>
      <c r="AB317">
        <f>IFERROR(VLOOKUP(通常分様式!AC323,―!$K$2:$L$3,2,FALSE),0)</f>
        <v>0</v>
      </c>
      <c r="AC317">
        <f>IFERROR(VLOOKUP(通常分様式!AD323,―!$M$2:$N$3,2,FALSE),0)</f>
        <v>0</v>
      </c>
      <c r="AD317">
        <f>IFERROR(VLOOKUP(通常分様式!AE323,―!$O$2:$P$3,2,FALSE),0)</f>
        <v>0</v>
      </c>
      <c r="AE317">
        <v>1</v>
      </c>
      <c r="AF317">
        <f>IFERROR(VLOOKUP(通常分様式!AF323,―!$X$2:$Y$30,2,FALSE),0)</f>
        <v>0</v>
      </c>
      <c r="AG317">
        <f>IFERROR(VLOOKUP(通常分様式!AG323,―!$X$2:$Y$30,2,FALSE),0)</f>
        <v>0</v>
      </c>
      <c r="AL317">
        <f>IFERROR(VLOOKUP(通常分様式!AL323,―!$AA$2:$AB$11,2,FALSE),0)</f>
        <v>0</v>
      </c>
      <c r="AM317">
        <f t="shared" si="40"/>
        <v>0</v>
      </c>
      <c r="AN317" s="508">
        <f t="shared" si="41"/>
        <v>0</v>
      </c>
      <c r="AO317" s="508">
        <f t="shared" si="42"/>
        <v>0</v>
      </c>
      <c r="AP317" s="508">
        <f t="shared" si="43"/>
        <v>0</v>
      </c>
      <c r="AQ317" s="508">
        <f t="shared" si="44"/>
        <v>0</v>
      </c>
      <c r="AR317" s="510">
        <f t="shared" si="45"/>
        <v>0</v>
      </c>
      <c r="AS317" s="510">
        <f t="shared" si="46"/>
        <v>0</v>
      </c>
      <c r="AT317" s="508">
        <f t="shared" si="47"/>
        <v>0</v>
      </c>
      <c r="AU317" s="508" t="str">
        <f t="shared" si="48"/>
        <v>交付金の区分_○_×</v>
      </c>
      <c r="AV317" s="508" t="str">
        <f t="shared" si="49"/>
        <v>交付金の区分_×</v>
      </c>
      <c r="AW317" t="str">
        <f>IF(通常分様式!E323="","",IF(PRODUCT(D317:AL317)=0,"error",""))</f>
        <v/>
      </c>
      <c r="AX317">
        <f>IF(通常分様式!H323="妊娠出産子育て支援交付金",1,0)</f>
        <v>0</v>
      </c>
    </row>
    <row r="318" spans="1:50">
      <c r="A318">
        <v>324</v>
      </c>
      <c r="C318">
        <v>294</v>
      </c>
      <c r="D318">
        <f>IFERROR(VLOOKUP(通常分様式!D324,―!$AJ$2:$AK$2,2,FALSE),0)</f>
        <v>0</v>
      </c>
      <c r="E318">
        <f>IFERROR(VLOOKUP(通常分様式!E324,―!$A$2:$B$3,2,FALSE),0)</f>
        <v>0</v>
      </c>
      <c r="F318">
        <f>IFERROR(VLOOKUP(通常分様式!F324,―!$AD$2:$AE$3,2,FALSE),0)</f>
        <v>0</v>
      </c>
      <c r="G318">
        <f>IFERROR(VLOOKUP(通常分様式!G324,―!$AD$5:$AE$6,2,FALSE),0)</f>
        <v>0</v>
      </c>
      <c r="J318">
        <f>IFERROR(VLOOKUP(通常分様式!J324,―!$AF$14:$AG$15,2,FALSE),0)</f>
        <v>0</v>
      </c>
      <c r="K318">
        <f>IFERROR(VLOOKUP(通常分様式!K324,―!$AF$14:$AG$15,2,FALSE),0)</f>
        <v>0</v>
      </c>
      <c r="L318">
        <f>IFERROR(VLOOKUP(通常分様式!L324,―!$C$2:$D$2,2,FALSE),0)</f>
        <v>0</v>
      </c>
      <c r="M318">
        <f>IFERROR(VLOOKUP(通常分様式!M324,―!$E$2:$F$6,2,FALSE),0)</f>
        <v>0</v>
      </c>
      <c r="N318">
        <f>IFERROR(VLOOKUP(通常分様式!N324,―!$G$2:$H$2,2,FALSE),0)</f>
        <v>0</v>
      </c>
      <c r="O318">
        <f>IFERROR(VLOOKUP(通常分様式!O324,―!$AH$2:$AI$12,2,FALSE),0)</f>
        <v>0</v>
      </c>
      <c r="AA318">
        <f>IFERROR(VLOOKUP(通常分様式!AB324,―!$I$2:$J$3,2,FALSE),0)</f>
        <v>0</v>
      </c>
      <c r="AB318">
        <f>IFERROR(VLOOKUP(通常分様式!AC324,―!$K$2:$L$3,2,FALSE),0)</f>
        <v>0</v>
      </c>
      <c r="AC318">
        <f>IFERROR(VLOOKUP(通常分様式!AD324,―!$M$2:$N$3,2,FALSE),0)</f>
        <v>0</v>
      </c>
      <c r="AD318">
        <f>IFERROR(VLOOKUP(通常分様式!AE324,―!$O$2:$P$3,2,FALSE),0)</f>
        <v>0</v>
      </c>
      <c r="AE318">
        <v>1</v>
      </c>
      <c r="AF318">
        <f>IFERROR(VLOOKUP(通常分様式!AF324,―!$X$2:$Y$30,2,FALSE),0)</f>
        <v>0</v>
      </c>
      <c r="AG318">
        <f>IFERROR(VLOOKUP(通常分様式!AG324,―!$X$2:$Y$30,2,FALSE),0)</f>
        <v>0</v>
      </c>
      <c r="AL318">
        <f>IFERROR(VLOOKUP(通常分様式!AL324,―!$AA$2:$AB$11,2,FALSE),0)</f>
        <v>0</v>
      </c>
      <c r="AM318">
        <f t="shared" si="40"/>
        <v>0</v>
      </c>
      <c r="AN318" s="508">
        <f t="shared" si="41"/>
        <v>0</v>
      </c>
      <c r="AO318" s="508">
        <f t="shared" si="42"/>
        <v>0</v>
      </c>
      <c r="AP318" s="508">
        <f t="shared" si="43"/>
        <v>0</v>
      </c>
      <c r="AQ318" s="508">
        <f t="shared" si="44"/>
        <v>0</v>
      </c>
      <c r="AR318" s="510">
        <f t="shared" si="45"/>
        <v>0</v>
      </c>
      <c r="AS318" s="510">
        <f t="shared" si="46"/>
        <v>0</v>
      </c>
      <c r="AT318" s="508">
        <f t="shared" si="47"/>
        <v>0</v>
      </c>
      <c r="AU318" s="508" t="str">
        <f t="shared" si="48"/>
        <v>交付金の区分_○_×</v>
      </c>
      <c r="AV318" s="508" t="str">
        <f t="shared" si="49"/>
        <v>交付金の区分_×</v>
      </c>
      <c r="AW318" t="str">
        <f>IF(通常分様式!E324="","",IF(PRODUCT(D318:AL318)=0,"error",""))</f>
        <v/>
      </c>
      <c r="AX318">
        <f>IF(通常分様式!H324="妊娠出産子育て支援交付金",1,0)</f>
        <v>0</v>
      </c>
    </row>
    <row r="319" spans="1:50">
      <c r="A319">
        <v>325</v>
      </c>
      <c r="C319">
        <v>295</v>
      </c>
      <c r="D319">
        <f>IFERROR(VLOOKUP(通常分様式!D325,―!$AJ$2:$AK$2,2,FALSE),0)</f>
        <v>0</v>
      </c>
      <c r="E319">
        <f>IFERROR(VLOOKUP(通常分様式!E325,―!$A$2:$B$3,2,FALSE),0)</f>
        <v>0</v>
      </c>
      <c r="F319">
        <f>IFERROR(VLOOKUP(通常分様式!F325,―!$AD$2:$AE$3,2,FALSE),0)</f>
        <v>0</v>
      </c>
      <c r="G319">
        <f>IFERROR(VLOOKUP(通常分様式!G325,―!$AD$5:$AE$6,2,FALSE),0)</f>
        <v>0</v>
      </c>
      <c r="J319">
        <f>IFERROR(VLOOKUP(通常分様式!J325,―!$AF$14:$AG$15,2,FALSE),0)</f>
        <v>0</v>
      </c>
      <c r="K319">
        <f>IFERROR(VLOOKUP(通常分様式!K325,―!$AF$14:$AG$15,2,FALSE),0)</f>
        <v>0</v>
      </c>
      <c r="L319">
        <f>IFERROR(VLOOKUP(通常分様式!L325,―!$C$2:$D$2,2,FALSE),0)</f>
        <v>0</v>
      </c>
      <c r="M319">
        <f>IFERROR(VLOOKUP(通常分様式!M325,―!$E$2:$F$6,2,FALSE),0)</f>
        <v>0</v>
      </c>
      <c r="N319">
        <f>IFERROR(VLOOKUP(通常分様式!N325,―!$G$2:$H$2,2,FALSE),0)</f>
        <v>0</v>
      </c>
      <c r="O319">
        <f>IFERROR(VLOOKUP(通常分様式!O325,―!$AH$2:$AI$12,2,FALSE),0)</f>
        <v>0</v>
      </c>
      <c r="AA319">
        <f>IFERROR(VLOOKUP(通常分様式!AB325,―!$I$2:$J$3,2,FALSE),0)</f>
        <v>0</v>
      </c>
      <c r="AB319">
        <f>IFERROR(VLOOKUP(通常分様式!AC325,―!$K$2:$L$3,2,FALSE),0)</f>
        <v>0</v>
      </c>
      <c r="AC319">
        <f>IFERROR(VLOOKUP(通常分様式!AD325,―!$M$2:$N$3,2,FALSE),0)</f>
        <v>0</v>
      </c>
      <c r="AD319">
        <f>IFERROR(VLOOKUP(通常分様式!AE325,―!$O$2:$P$3,2,FALSE),0)</f>
        <v>0</v>
      </c>
      <c r="AE319">
        <v>1</v>
      </c>
      <c r="AF319">
        <f>IFERROR(VLOOKUP(通常分様式!AF325,―!$X$2:$Y$30,2,FALSE),0)</f>
        <v>0</v>
      </c>
      <c r="AG319">
        <f>IFERROR(VLOOKUP(通常分様式!AG325,―!$X$2:$Y$30,2,FALSE),0)</f>
        <v>0</v>
      </c>
      <c r="AL319">
        <f>IFERROR(VLOOKUP(通常分様式!AL325,―!$AA$2:$AB$11,2,FALSE),0)</f>
        <v>0</v>
      </c>
      <c r="AM319">
        <f t="shared" si="40"/>
        <v>0</v>
      </c>
      <c r="AN319" s="508">
        <f t="shared" si="41"/>
        <v>0</v>
      </c>
      <c r="AO319" s="508">
        <f t="shared" si="42"/>
        <v>0</v>
      </c>
      <c r="AP319" s="508">
        <f t="shared" si="43"/>
        <v>0</v>
      </c>
      <c r="AQ319" s="508">
        <f t="shared" si="44"/>
        <v>0</v>
      </c>
      <c r="AR319" s="510">
        <f t="shared" si="45"/>
        <v>0</v>
      </c>
      <c r="AS319" s="510">
        <f t="shared" si="46"/>
        <v>0</v>
      </c>
      <c r="AT319" s="508">
        <f t="shared" si="47"/>
        <v>0</v>
      </c>
      <c r="AU319" s="508" t="str">
        <f t="shared" si="48"/>
        <v>交付金の区分_○_×</v>
      </c>
      <c r="AV319" s="508" t="str">
        <f t="shared" si="49"/>
        <v>交付金の区分_×</v>
      </c>
      <c r="AW319" t="str">
        <f>IF(通常分様式!E325="","",IF(PRODUCT(D319:AL319)=0,"error",""))</f>
        <v/>
      </c>
      <c r="AX319">
        <f>IF(通常分様式!H325="妊娠出産子育て支援交付金",1,0)</f>
        <v>0</v>
      </c>
    </row>
    <row r="320" spans="1:50">
      <c r="A320">
        <v>326</v>
      </c>
      <c r="C320">
        <v>296</v>
      </c>
      <c r="D320">
        <f>IFERROR(VLOOKUP(通常分様式!D326,―!$AJ$2:$AK$2,2,FALSE),0)</f>
        <v>0</v>
      </c>
      <c r="E320">
        <f>IFERROR(VLOOKUP(通常分様式!E326,―!$A$2:$B$3,2,FALSE),0)</f>
        <v>0</v>
      </c>
      <c r="F320">
        <f>IFERROR(VLOOKUP(通常分様式!F326,―!$AD$2:$AE$3,2,FALSE),0)</f>
        <v>0</v>
      </c>
      <c r="G320">
        <f>IFERROR(VLOOKUP(通常分様式!G326,―!$AD$5:$AE$6,2,FALSE),0)</f>
        <v>0</v>
      </c>
      <c r="J320">
        <f>IFERROR(VLOOKUP(通常分様式!J326,―!$AF$14:$AG$15,2,FALSE),0)</f>
        <v>0</v>
      </c>
      <c r="K320">
        <f>IFERROR(VLOOKUP(通常分様式!K326,―!$AF$14:$AG$15,2,FALSE),0)</f>
        <v>0</v>
      </c>
      <c r="L320">
        <f>IFERROR(VLOOKUP(通常分様式!L326,―!$C$2:$D$2,2,FALSE),0)</f>
        <v>0</v>
      </c>
      <c r="M320">
        <f>IFERROR(VLOOKUP(通常分様式!M326,―!$E$2:$F$6,2,FALSE),0)</f>
        <v>0</v>
      </c>
      <c r="N320">
        <f>IFERROR(VLOOKUP(通常分様式!N326,―!$G$2:$H$2,2,FALSE),0)</f>
        <v>0</v>
      </c>
      <c r="O320">
        <f>IFERROR(VLOOKUP(通常分様式!O326,―!$AH$2:$AI$12,2,FALSE),0)</f>
        <v>0</v>
      </c>
      <c r="AA320">
        <f>IFERROR(VLOOKUP(通常分様式!AB326,―!$I$2:$J$3,2,FALSE),0)</f>
        <v>0</v>
      </c>
      <c r="AB320">
        <f>IFERROR(VLOOKUP(通常分様式!AC326,―!$K$2:$L$3,2,FALSE),0)</f>
        <v>0</v>
      </c>
      <c r="AC320">
        <f>IFERROR(VLOOKUP(通常分様式!AD326,―!$M$2:$N$3,2,FALSE),0)</f>
        <v>0</v>
      </c>
      <c r="AD320">
        <f>IFERROR(VLOOKUP(通常分様式!AE326,―!$O$2:$P$3,2,FALSE),0)</f>
        <v>0</v>
      </c>
      <c r="AE320">
        <v>1</v>
      </c>
      <c r="AF320">
        <f>IFERROR(VLOOKUP(通常分様式!AF326,―!$X$2:$Y$30,2,FALSE),0)</f>
        <v>0</v>
      </c>
      <c r="AG320">
        <f>IFERROR(VLOOKUP(通常分様式!AG326,―!$X$2:$Y$30,2,FALSE),0)</f>
        <v>0</v>
      </c>
      <c r="AL320">
        <f>IFERROR(VLOOKUP(通常分様式!AL326,―!$AA$2:$AB$11,2,FALSE),0)</f>
        <v>0</v>
      </c>
      <c r="AM320">
        <f t="shared" si="40"/>
        <v>0</v>
      </c>
      <c r="AN320" s="508">
        <f t="shared" si="41"/>
        <v>0</v>
      </c>
      <c r="AO320" s="508">
        <f t="shared" si="42"/>
        <v>0</v>
      </c>
      <c r="AP320" s="508">
        <f t="shared" si="43"/>
        <v>0</v>
      </c>
      <c r="AQ320" s="508">
        <f t="shared" si="44"/>
        <v>0</v>
      </c>
      <c r="AR320" s="510">
        <f t="shared" si="45"/>
        <v>0</v>
      </c>
      <c r="AS320" s="510">
        <f t="shared" si="46"/>
        <v>0</v>
      </c>
      <c r="AT320" s="508">
        <f t="shared" si="47"/>
        <v>0</v>
      </c>
      <c r="AU320" s="508" t="str">
        <f t="shared" si="48"/>
        <v>交付金の区分_○_×</v>
      </c>
      <c r="AV320" s="508" t="str">
        <f t="shared" si="49"/>
        <v>交付金の区分_×</v>
      </c>
      <c r="AW320" t="str">
        <f>IF(通常分様式!E326="","",IF(PRODUCT(D320:AL320)=0,"error",""))</f>
        <v/>
      </c>
      <c r="AX320">
        <f>IF(通常分様式!H326="妊娠出産子育て支援交付金",1,0)</f>
        <v>0</v>
      </c>
    </row>
    <row r="321" spans="1:50">
      <c r="A321">
        <v>327</v>
      </c>
      <c r="C321">
        <v>297</v>
      </c>
      <c r="D321">
        <f>IFERROR(VLOOKUP(通常分様式!D327,―!$AJ$2:$AK$2,2,FALSE),0)</f>
        <v>0</v>
      </c>
      <c r="E321">
        <f>IFERROR(VLOOKUP(通常分様式!E327,―!$A$2:$B$3,2,FALSE),0)</f>
        <v>0</v>
      </c>
      <c r="F321">
        <f>IFERROR(VLOOKUP(通常分様式!F327,―!$AD$2:$AE$3,2,FALSE),0)</f>
        <v>0</v>
      </c>
      <c r="G321">
        <f>IFERROR(VLOOKUP(通常分様式!G327,―!$AD$5:$AE$6,2,FALSE),0)</f>
        <v>0</v>
      </c>
      <c r="J321">
        <f>IFERROR(VLOOKUP(通常分様式!J327,―!$AF$14:$AG$15,2,FALSE),0)</f>
        <v>0</v>
      </c>
      <c r="K321">
        <f>IFERROR(VLOOKUP(通常分様式!K327,―!$AF$14:$AG$15,2,FALSE),0)</f>
        <v>0</v>
      </c>
      <c r="L321">
        <f>IFERROR(VLOOKUP(通常分様式!L327,―!$C$2:$D$2,2,FALSE),0)</f>
        <v>0</v>
      </c>
      <c r="M321">
        <f>IFERROR(VLOOKUP(通常分様式!M327,―!$E$2:$F$6,2,FALSE),0)</f>
        <v>0</v>
      </c>
      <c r="N321">
        <f>IFERROR(VLOOKUP(通常分様式!N327,―!$G$2:$H$2,2,FALSE),0)</f>
        <v>0</v>
      </c>
      <c r="O321">
        <f>IFERROR(VLOOKUP(通常分様式!O327,―!$AH$2:$AI$12,2,FALSE),0)</f>
        <v>0</v>
      </c>
      <c r="AA321">
        <f>IFERROR(VLOOKUP(通常分様式!AB327,―!$I$2:$J$3,2,FALSE),0)</f>
        <v>0</v>
      </c>
      <c r="AB321">
        <f>IFERROR(VLOOKUP(通常分様式!AC327,―!$K$2:$L$3,2,FALSE),0)</f>
        <v>0</v>
      </c>
      <c r="AC321">
        <f>IFERROR(VLOOKUP(通常分様式!AD327,―!$M$2:$N$3,2,FALSE),0)</f>
        <v>0</v>
      </c>
      <c r="AD321">
        <f>IFERROR(VLOOKUP(通常分様式!AE327,―!$O$2:$P$3,2,FALSE),0)</f>
        <v>0</v>
      </c>
      <c r="AE321">
        <v>1</v>
      </c>
      <c r="AF321">
        <f>IFERROR(VLOOKUP(通常分様式!AF327,―!$X$2:$Y$30,2,FALSE),0)</f>
        <v>0</v>
      </c>
      <c r="AG321">
        <f>IFERROR(VLOOKUP(通常分様式!AG327,―!$X$2:$Y$30,2,FALSE),0)</f>
        <v>0</v>
      </c>
      <c r="AL321">
        <f>IFERROR(VLOOKUP(通常分様式!AL327,―!$AA$2:$AB$11,2,FALSE),0)</f>
        <v>0</v>
      </c>
      <c r="AM321">
        <f t="shared" si="40"/>
        <v>0</v>
      </c>
      <c r="AN321" s="508">
        <f t="shared" si="41"/>
        <v>0</v>
      </c>
      <c r="AO321" s="508">
        <f t="shared" si="42"/>
        <v>0</v>
      </c>
      <c r="AP321" s="508">
        <f t="shared" si="43"/>
        <v>0</v>
      </c>
      <c r="AQ321" s="508">
        <f t="shared" si="44"/>
        <v>0</v>
      </c>
      <c r="AR321" s="510">
        <f t="shared" si="45"/>
        <v>0</v>
      </c>
      <c r="AS321" s="510">
        <f t="shared" si="46"/>
        <v>0</v>
      </c>
      <c r="AT321" s="508">
        <f t="shared" si="47"/>
        <v>0</v>
      </c>
      <c r="AU321" s="508" t="str">
        <f t="shared" si="48"/>
        <v>交付金の区分_○_×</v>
      </c>
      <c r="AV321" s="508" t="str">
        <f t="shared" si="49"/>
        <v>交付金の区分_×</v>
      </c>
      <c r="AW321" t="str">
        <f>IF(通常分様式!E327="","",IF(PRODUCT(D321:AL321)=0,"error",""))</f>
        <v/>
      </c>
      <c r="AX321">
        <f>IF(通常分様式!H327="妊娠出産子育て支援交付金",1,0)</f>
        <v>0</v>
      </c>
    </row>
    <row r="322" spans="1:50">
      <c r="A322">
        <v>328</v>
      </c>
      <c r="C322">
        <v>298</v>
      </c>
      <c r="D322">
        <f>IFERROR(VLOOKUP(通常分様式!D328,―!$AJ$2:$AK$2,2,FALSE),0)</f>
        <v>0</v>
      </c>
      <c r="E322">
        <f>IFERROR(VLOOKUP(通常分様式!E328,―!$A$2:$B$3,2,FALSE),0)</f>
        <v>0</v>
      </c>
      <c r="F322">
        <f>IFERROR(VLOOKUP(通常分様式!F328,―!$AD$2:$AE$3,2,FALSE),0)</f>
        <v>0</v>
      </c>
      <c r="G322">
        <f>IFERROR(VLOOKUP(通常分様式!G328,―!$AD$5:$AE$6,2,FALSE),0)</f>
        <v>0</v>
      </c>
      <c r="J322">
        <f>IFERROR(VLOOKUP(通常分様式!J328,―!$AF$14:$AG$15,2,FALSE),0)</f>
        <v>0</v>
      </c>
      <c r="K322">
        <f>IFERROR(VLOOKUP(通常分様式!K328,―!$AF$14:$AG$15,2,FALSE),0)</f>
        <v>0</v>
      </c>
      <c r="L322">
        <f>IFERROR(VLOOKUP(通常分様式!L328,―!$C$2:$D$2,2,FALSE),0)</f>
        <v>0</v>
      </c>
      <c r="M322">
        <f>IFERROR(VLOOKUP(通常分様式!M328,―!$E$2:$F$6,2,FALSE),0)</f>
        <v>0</v>
      </c>
      <c r="N322">
        <f>IFERROR(VLOOKUP(通常分様式!N328,―!$G$2:$H$2,2,FALSE),0)</f>
        <v>0</v>
      </c>
      <c r="O322">
        <f>IFERROR(VLOOKUP(通常分様式!O328,―!$AH$2:$AI$12,2,FALSE),0)</f>
        <v>0</v>
      </c>
      <c r="AA322">
        <f>IFERROR(VLOOKUP(通常分様式!AB328,―!$I$2:$J$3,2,FALSE),0)</f>
        <v>0</v>
      </c>
      <c r="AB322">
        <f>IFERROR(VLOOKUP(通常分様式!AC328,―!$K$2:$L$3,2,FALSE),0)</f>
        <v>0</v>
      </c>
      <c r="AC322">
        <f>IFERROR(VLOOKUP(通常分様式!AD328,―!$M$2:$N$3,2,FALSE),0)</f>
        <v>0</v>
      </c>
      <c r="AD322">
        <f>IFERROR(VLOOKUP(通常分様式!AE328,―!$O$2:$P$3,2,FALSE),0)</f>
        <v>0</v>
      </c>
      <c r="AE322">
        <v>1</v>
      </c>
      <c r="AF322">
        <f>IFERROR(VLOOKUP(通常分様式!AF328,―!$X$2:$Y$30,2,FALSE),0)</f>
        <v>0</v>
      </c>
      <c r="AG322">
        <f>IFERROR(VLOOKUP(通常分様式!AG328,―!$X$2:$Y$30,2,FALSE),0)</f>
        <v>0</v>
      </c>
      <c r="AL322">
        <f>IFERROR(VLOOKUP(通常分様式!AL328,―!$AA$2:$AB$11,2,FALSE),0)</f>
        <v>0</v>
      </c>
      <c r="AM322">
        <f t="shared" si="40"/>
        <v>0</v>
      </c>
      <c r="AN322" s="508">
        <f t="shared" si="41"/>
        <v>0</v>
      </c>
      <c r="AO322" s="508">
        <f t="shared" si="42"/>
        <v>0</v>
      </c>
      <c r="AP322" s="508">
        <f t="shared" si="43"/>
        <v>0</v>
      </c>
      <c r="AQ322" s="508">
        <f t="shared" si="44"/>
        <v>0</v>
      </c>
      <c r="AR322" s="510">
        <f t="shared" si="45"/>
        <v>0</v>
      </c>
      <c r="AS322" s="510">
        <f t="shared" si="46"/>
        <v>0</v>
      </c>
      <c r="AT322" s="508">
        <f t="shared" si="47"/>
        <v>0</v>
      </c>
      <c r="AU322" s="508" t="str">
        <f t="shared" si="48"/>
        <v>交付金の区分_○_×</v>
      </c>
      <c r="AV322" s="508" t="str">
        <f t="shared" si="49"/>
        <v>交付金の区分_×</v>
      </c>
      <c r="AW322" t="str">
        <f>IF(通常分様式!E328="","",IF(PRODUCT(D322:AL322)=0,"error",""))</f>
        <v/>
      </c>
      <c r="AX322">
        <f>IF(通常分様式!H328="妊娠出産子育て支援交付金",1,0)</f>
        <v>0</v>
      </c>
    </row>
    <row r="323" spans="1:50">
      <c r="A323">
        <v>329</v>
      </c>
      <c r="C323">
        <v>299</v>
      </c>
      <c r="D323">
        <f>IFERROR(VLOOKUP(通常分様式!D329,―!$AJ$2:$AK$2,2,FALSE),0)</f>
        <v>0</v>
      </c>
      <c r="E323">
        <f>IFERROR(VLOOKUP(通常分様式!E329,―!$A$2:$B$3,2,FALSE),0)</f>
        <v>0</v>
      </c>
      <c r="F323">
        <f>IFERROR(VLOOKUP(通常分様式!F329,―!$AD$2:$AE$3,2,FALSE),0)</f>
        <v>0</v>
      </c>
      <c r="G323">
        <f>IFERROR(VLOOKUP(通常分様式!G329,―!$AD$5:$AE$6,2,FALSE),0)</f>
        <v>0</v>
      </c>
      <c r="J323">
        <f>IFERROR(VLOOKUP(通常分様式!J329,―!$AF$14:$AG$15,2,FALSE),0)</f>
        <v>0</v>
      </c>
      <c r="K323">
        <f>IFERROR(VLOOKUP(通常分様式!K329,―!$AF$14:$AG$15,2,FALSE),0)</f>
        <v>0</v>
      </c>
      <c r="L323">
        <f>IFERROR(VLOOKUP(通常分様式!L329,―!$C$2:$D$2,2,FALSE),0)</f>
        <v>0</v>
      </c>
      <c r="M323">
        <f>IFERROR(VLOOKUP(通常分様式!M329,―!$E$2:$F$6,2,FALSE),0)</f>
        <v>0</v>
      </c>
      <c r="N323">
        <f>IFERROR(VLOOKUP(通常分様式!N329,―!$G$2:$H$2,2,FALSE),0)</f>
        <v>0</v>
      </c>
      <c r="O323">
        <f>IFERROR(VLOOKUP(通常分様式!O329,―!$AH$2:$AI$12,2,FALSE),0)</f>
        <v>0</v>
      </c>
      <c r="AA323">
        <f>IFERROR(VLOOKUP(通常分様式!AB329,―!$I$2:$J$3,2,FALSE),0)</f>
        <v>0</v>
      </c>
      <c r="AB323">
        <f>IFERROR(VLOOKUP(通常分様式!AC329,―!$K$2:$L$3,2,FALSE),0)</f>
        <v>0</v>
      </c>
      <c r="AC323">
        <f>IFERROR(VLOOKUP(通常分様式!AD329,―!$M$2:$N$3,2,FALSE),0)</f>
        <v>0</v>
      </c>
      <c r="AD323">
        <f>IFERROR(VLOOKUP(通常分様式!AE329,―!$O$2:$P$3,2,FALSE),0)</f>
        <v>0</v>
      </c>
      <c r="AE323">
        <v>1</v>
      </c>
      <c r="AF323">
        <f>IFERROR(VLOOKUP(通常分様式!AF329,―!$X$2:$Y$30,2,FALSE),0)</f>
        <v>0</v>
      </c>
      <c r="AG323">
        <f>IFERROR(VLOOKUP(通常分様式!AG329,―!$X$2:$Y$30,2,FALSE),0)</f>
        <v>0</v>
      </c>
      <c r="AL323">
        <f>IFERROR(VLOOKUP(通常分様式!AL329,―!$AA$2:$AB$11,2,FALSE),0)</f>
        <v>0</v>
      </c>
      <c r="AM323">
        <f t="shared" si="40"/>
        <v>0</v>
      </c>
      <c r="AN323" s="508">
        <f t="shared" si="41"/>
        <v>0</v>
      </c>
      <c r="AO323" s="508">
        <f t="shared" si="42"/>
        <v>0</v>
      </c>
      <c r="AP323" s="508">
        <f t="shared" si="43"/>
        <v>0</v>
      </c>
      <c r="AQ323" s="508">
        <f t="shared" si="44"/>
        <v>0</v>
      </c>
      <c r="AR323" s="510">
        <f t="shared" si="45"/>
        <v>0</v>
      </c>
      <c r="AS323" s="510">
        <f t="shared" si="46"/>
        <v>0</v>
      </c>
      <c r="AT323" s="508">
        <f t="shared" si="47"/>
        <v>0</v>
      </c>
      <c r="AU323" s="508" t="str">
        <f t="shared" si="48"/>
        <v>交付金の区分_○_×</v>
      </c>
      <c r="AV323" s="508" t="str">
        <f t="shared" si="49"/>
        <v>交付金の区分_×</v>
      </c>
      <c r="AW323" t="str">
        <f>IF(通常分様式!E329="","",IF(PRODUCT(D323:AL323)=0,"error",""))</f>
        <v/>
      </c>
      <c r="AX323">
        <f>IF(通常分様式!H329="妊娠出産子育て支援交付金",1,0)</f>
        <v>0</v>
      </c>
    </row>
    <row r="324" spans="1:50">
      <c r="A324">
        <v>330</v>
      </c>
      <c r="C324">
        <v>300</v>
      </c>
      <c r="D324">
        <f>IFERROR(VLOOKUP(通常分様式!D330,―!$AJ$2:$AK$2,2,FALSE),0)</f>
        <v>0</v>
      </c>
      <c r="E324">
        <f>IFERROR(VLOOKUP(通常分様式!E330,―!$A$2:$B$3,2,FALSE),0)</f>
        <v>0</v>
      </c>
      <c r="F324">
        <f>IFERROR(VLOOKUP(通常分様式!F330,―!$AD$2:$AE$3,2,FALSE),0)</f>
        <v>0</v>
      </c>
      <c r="G324">
        <f>IFERROR(VLOOKUP(通常分様式!G330,―!$AD$5:$AE$6,2,FALSE),0)</f>
        <v>0</v>
      </c>
      <c r="J324">
        <f>IFERROR(VLOOKUP(通常分様式!J330,―!$AF$14:$AG$15,2,FALSE),0)</f>
        <v>0</v>
      </c>
      <c r="K324">
        <f>IFERROR(VLOOKUP(通常分様式!K330,―!$AF$14:$AG$15,2,FALSE),0)</f>
        <v>0</v>
      </c>
      <c r="L324">
        <f>IFERROR(VLOOKUP(通常分様式!L330,―!$C$2:$D$2,2,FALSE),0)</f>
        <v>0</v>
      </c>
      <c r="M324">
        <f>IFERROR(VLOOKUP(通常分様式!M330,―!$E$2:$F$6,2,FALSE),0)</f>
        <v>0</v>
      </c>
      <c r="N324">
        <f>IFERROR(VLOOKUP(通常分様式!N330,―!$G$2:$H$2,2,FALSE),0)</f>
        <v>0</v>
      </c>
      <c r="O324">
        <f>IFERROR(VLOOKUP(通常分様式!O330,―!$AH$2:$AI$12,2,FALSE),0)</f>
        <v>0</v>
      </c>
      <c r="AA324">
        <f>IFERROR(VLOOKUP(通常分様式!AB330,―!$I$2:$J$3,2,FALSE),0)</f>
        <v>0</v>
      </c>
      <c r="AB324">
        <f>IFERROR(VLOOKUP(通常分様式!AC330,―!$K$2:$L$3,2,FALSE),0)</f>
        <v>0</v>
      </c>
      <c r="AC324">
        <f>IFERROR(VLOOKUP(通常分様式!AD330,―!$M$2:$N$3,2,FALSE),0)</f>
        <v>0</v>
      </c>
      <c r="AD324">
        <f>IFERROR(VLOOKUP(通常分様式!AE330,―!$O$2:$P$3,2,FALSE),0)</f>
        <v>0</v>
      </c>
      <c r="AE324">
        <v>1</v>
      </c>
      <c r="AF324">
        <f>IFERROR(VLOOKUP(通常分様式!AF330,―!$X$2:$Y$30,2,FALSE),0)</f>
        <v>0</v>
      </c>
      <c r="AG324">
        <f>IFERROR(VLOOKUP(通常分様式!AG330,―!$X$2:$Y$30,2,FALSE),0)</f>
        <v>0</v>
      </c>
      <c r="AL324">
        <f>IFERROR(VLOOKUP(通常分様式!AL330,―!$AA$2:$AB$11,2,FALSE),0)</f>
        <v>0</v>
      </c>
      <c r="AM324">
        <f t="shared" si="40"/>
        <v>0</v>
      </c>
      <c r="AN324" s="508">
        <f t="shared" si="41"/>
        <v>0</v>
      </c>
      <c r="AO324" s="508">
        <f t="shared" si="42"/>
        <v>0</v>
      </c>
      <c r="AP324" s="508">
        <f t="shared" si="43"/>
        <v>0</v>
      </c>
      <c r="AQ324" s="508">
        <f t="shared" si="44"/>
        <v>0</v>
      </c>
      <c r="AR324" s="510">
        <f t="shared" si="45"/>
        <v>0</v>
      </c>
      <c r="AS324" s="510">
        <f t="shared" si="46"/>
        <v>0</v>
      </c>
      <c r="AT324" s="508">
        <f t="shared" si="47"/>
        <v>0</v>
      </c>
      <c r="AU324" s="508" t="str">
        <f t="shared" si="48"/>
        <v>交付金の区分_○_×</v>
      </c>
      <c r="AV324" s="508" t="str">
        <f t="shared" si="49"/>
        <v>交付金の区分_×</v>
      </c>
      <c r="AW324" t="str">
        <f>IF(通常分様式!E330="","",IF(PRODUCT(D324:AL324)=0,"error",""))</f>
        <v/>
      </c>
      <c r="AX324">
        <f>IF(通常分様式!H330="妊娠出産子育て支援交付金",1,0)</f>
        <v>0</v>
      </c>
    </row>
    <row r="325" spans="1:50">
      <c r="A325">
        <v>331</v>
      </c>
      <c r="C325">
        <v>301</v>
      </c>
      <c r="D325">
        <f>IFERROR(VLOOKUP(通常分様式!D331,―!$AJ$2:$AK$2,2,FALSE),0)</f>
        <v>0</v>
      </c>
      <c r="E325">
        <f>IFERROR(VLOOKUP(通常分様式!E331,―!$A$2:$B$3,2,FALSE),0)</f>
        <v>0</v>
      </c>
      <c r="F325">
        <f>IFERROR(VLOOKUP(通常分様式!F331,―!$AD$2:$AE$3,2,FALSE),0)</f>
        <v>0</v>
      </c>
      <c r="G325">
        <f>IFERROR(VLOOKUP(通常分様式!G331,―!$AD$5:$AE$6,2,FALSE),0)</f>
        <v>0</v>
      </c>
      <c r="J325">
        <f>IFERROR(VLOOKUP(通常分様式!J331,―!$AF$14:$AG$15,2,FALSE),0)</f>
        <v>0</v>
      </c>
      <c r="K325">
        <f>IFERROR(VLOOKUP(通常分様式!K331,―!$AF$14:$AG$15,2,FALSE),0)</f>
        <v>0</v>
      </c>
      <c r="L325">
        <f>IFERROR(VLOOKUP(通常分様式!L331,―!$C$2:$D$2,2,FALSE),0)</f>
        <v>0</v>
      </c>
      <c r="M325">
        <f>IFERROR(VLOOKUP(通常分様式!M331,―!$E$2:$F$6,2,FALSE),0)</f>
        <v>0</v>
      </c>
      <c r="N325">
        <f>IFERROR(VLOOKUP(通常分様式!N331,―!$G$2:$H$2,2,FALSE),0)</f>
        <v>0</v>
      </c>
      <c r="O325">
        <f>IFERROR(VLOOKUP(通常分様式!O331,―!$AH$2:$AI$12,2,FALSE),0)</f>
        <v>0</v>
      </c>
      <c r="AA325">
        <f>IFERROR(VLOOKUP(通常分様式!AB331,―!$I$2:$J$3,2,FALSE),0)</f>
        <v>0</v>
      </c>
      <c r="AB325">
        <f>IFERROR(VLOOKUP(通常分様式!AC331,―!$K$2:$L$3,2,FALSE),0)</f>
        <v>0</v>
      </c>
      <c r="AC325">
        <f>IFERROR(VLOOKUP(通常分様式!AD331,―!$M$2:$N$3,2,FALSE),0)</f>
        <v>0</v>
      </c>
      <c r="AD325">
        <f>IFERROR(VLOOKUP(通常分様式!AE331,―!$O$2:$P$3,2,FALSE),0)</f>
        <v>0</v>
      </c>
      <c r="AE325">
        <v>1</v>
      </c>
      <c r="AF325">
        <f>IFERROR(VLOOKUP(通常分様式!AF331,―!$X$2:$Y$30,2,FALSE),0)</f>
        <v>0</v>
      </c>
      <c r="AG325">
        <f>IFERROR(VLOOKUP(通常分様式!AG331,―!$X$2:$Y$30,2,FALSE),0)</f>
        <v>0</v>
      </c>
      <c r="AL325">
        <f>IFERROR(VLOOKUP(通常分様式!AL331,―!$AA$2:$AB$11,2,FALSE),0)</f>
        <v>0</v>
      </c>
      <c r="AM325">
        <f t="shared" si="40"/>
        <v>0</v>
      </c>
      <c r="AN325" s="508">
        <f t="shared" si="41"/>
        <v>0</v>
      </c>
      <c r="AO325" s="508">
        <f t="shared" si="42"/>
        <v>0</v>
      </c>
      <c r="AP325" s="508">
        <f t="shared" si="43"/>
        <v>0</v>
      </c>
      <c r="AQ325" s="508">
        <f t="shared" si="44"/>
        <v>0</v>
      </c>
      <c r="AR325" s="510">
        <f t="shared" si="45"/>
        <v>0</v>
      </c>
      <c r="AS325" s="510">
        <f t="shared" si="46"/>
        <v>0</v>
      </c>
      <c r="AT325" s="508">
        <f t="shared" si="47"/>
        <v>0</v>
      </c>
      <c r="AU325" s="508" t="str">
        <f t="shared" si="48"/>
        <v>交付金の区分_○_×</v>
      </c>
      <c r="AV325" s="508" t="str">
        <f t="shared" si="49"/>
        <v>交付金の区分_×</v>
      </c>
      <c r="AW325" t="str">
        <f>IF(通常分様式!E331="","",IF(PRODUCT(D325:AL325)=0,"error",""))</f>
        <v/>
      </c>
      <c r="AX325">
        <f>IF(通常分様式!H331="妊娠出産子育て支援交付金",1,0)</f>
        <v>0</v>
      </c>
    </row>
    <row r="326" spans="1:50">
      <c r="A326">
        <v>332</v>
      </c>
      <c r="C326">
        <v>302</v>
      </c>
      <c r="D326">
        <f>IFERROR(VLOOKUP(通常分様式!D332,―!$AJ$2:$AK$2,2,FALSE),0)</f>
        <v>0</v>
      </c>
      <c r="E326">
        <f>IFERROR(VLOOKUP(通常分様式!E332,―!$A$2:$B$3,2,FALSE),0)</f>
        <v>0</v>
      </c>
      <c r="F326">
        <f>IFERROR(VLOOKUP(通常分様式!F332,―!$AD$2:$AE$3,2,FALSE),0)</f>
        <v>0</v>
      </c>
      <c r="G326">
        <f>IFERROR(VLOOKUP(通常分様式!G332,―!$AD$5:$AE$6,2,FALSE),0)</f>
        <v>0</v>
      </c>
      <c r="J326">
        <f>IFERROR(VLOOKUP(通常分様式!J332,―!$AF$14:$AG$15,2,FALSE),0)</f>
        <v>0</v>
      </c>
      <c r="K326">
        <f>IFERROR(VLOOKUP(通常分様式!K332,―!$AF$14:$AG$15,2,FALSE),0)</f>
        <v>0</v>
      </c>
      <c r="L326">
        <f>IFERROR(VLOOKUP(通常分様式!L332,―!$C$2:$D$2,2,FALSE),0)</f>
        <v>0</v>
      </c>
      <c r="M326">
        <f>IFERROR(VLOOKUP(通常分様式!M332,―!$E$2:$F$6,2,FALSE),0)</f>
        <v>0</v>
      </c>
      <c r="N326">
        <f>IFERROR(VLOOKUP(通常分様式!N332,―!$G$2:$H$2,2,FALSE),0)</f>
        <v>0</v>
      </c>
      <c r="O326">
        <f>IFERROR(VLOOKUP(通常分様式!O332,―!$AH$2:$AI$12,2,FALSE),0)</f>
        <v>0</v>
      </c>
      <c r="AA326">
        <f>IFERROR(VLOOKUP(通常分様式!AB332,―!$I$2:$J$3,2,FALSE),0)</f>
        <v>0</v>
      </c>
      <c r="AB326">
        <f>IFERROR(VLOOKUP(通常分様式!AC332,―!$K$2:$L$3,2,FALSE),0)</f>
        <v>0</v>
      </c>
      <c r="AC326">
        <f>IFERROR(VLOOKUP(通常分様式!AD332,―!$M$2:$N$3,2,FALSE),0)</f>
        <v>0</v>
      </c>
      <c r="AD326">
        <f>IFERROR(VLOOKUP(通常分様式!AE332,―!$O$2:$P$3,2,FALSE),0)</f>
        <v>0</v>
      </c>
      <c r="AE326">
        <v>1</v>
      </c>
      <c r="AF326">
        <f>IFERROR(VLOOKUP(通常分様式!AF332,―!$X$2:$Y$30,2,FALSE),0)</f>
        <v>0</v>
      </c>
      <c r="AG326">
        <f>IFERROR(VLOOKUP(通常分様式!AG332,―!$X$2:$Y$30,2,FALSE),0)</f>
        <v>0</v>
      </c>
      <c r="AL326">
        <f>IFERROR(VLOOKUP(通常分様式!AL332,―!$AA$2:$AB$11,2,FALSE),0)</f>
        <v>0</v>
      </c>
      <c r="AM326">
        <f t="shared" si="40"/>
        <v>0</v>
      </c>
      <c r="AN326" s="508">
        <f t="shared" si="41"/>
        <v>0</v>
      </c>
      <c r="AO326" s="508">
        <f t="shared" si="42"/>
        <v>0</v>
      </c>
      <c r="AP326" s="508">
        <f t="shared" si="43"/>
        <v>0</v>
      </c>
      <c r="AQ326" s="508">
        <f t="shared" si="44"/>
        <v>0</v>
      </c>
      <c r="AR326" s="510">
        <f t="shared" si="45"/>
        <v>0</v>
      </c>
      <c r="AS326" s="510">
        <f t="shared" si="46"/>
        <v>0</v>
      </c>
      <c r="AT326" s="508">
        <f t="shared" si="47"/>
        <v>0</v>
      </c>
      <c r="AU326" s="508" t="str">
        <f t="shared" si="48"/>
        <v>交付金の区分_○_×</v>
      </c>
      <c r="AV326" s="508" t="str">
        <f t="shared" si="49"/>
        <v>交付金の区分_×</v>
      </c>
      <c r="AW326" t="str">
        <f>IF(通常分様式!E332="","",IF(PRODUCT(D326:AL326)=0,"error",""))</f>
        <v/>
      </c>
      <c r="AX326">
        <f>IF(通常分様式!H332="妊娠出産子育て支援交付金",1,0)</f>
        <v>0</v>
      </c>
    </row>
    <row r="327" spans="1:50">
      <c r="A327">
        <v>333</v>
      </c>
      <c r="C327">
        <v>303</v>
      </c>
      <c r="D327">
        <f>IFERROR(VLOOKUP(通常分様式!D333,―!$AJ$2:$AK$2,2,FALSE),0)</f>
        <v>0</v>
      </c>
      <c r="E327">
        <f>IFERROR(VLOOKUP(通常分様式!E333,―!$A$2:$B$3,2,FALSE),0)</f>
        <v>0</v>
      </c>
      <c r="F327">
        <f>IFERROR(VLOOKUP(通常分様式!F333,―!$AD$2:$AE$3,2,FALSE),0)</f>
        <v>0</v>
      </c>
      <c r="G327">
        <f>IFERROR(VLOOKUP(通常分様式!G333,―!$AD$5:$AE$6,2,FALSE),0)</f>
        <v>0</v>
      </c>
      <c r="J327">
        <f>IFERROR(VLOOKUP(通常分様式!J333,―!$AF$14:$AG$15,2,FALSE),0)</f>
        <v>0</v>
      </c>
      <c r="K327">
        <f>IFERROR(VLOOKUP(通常分様式!K333,―!$AF$14:$AG$15,2,FALSE),0)</f>
        <v>0</v>
      </c>
      <c r="L327">
        <f>IFERROR(VLOOKUP(通常分様式!L333,―!$C$2:$D$2,2,FALSE),0)</f>
        <v>0</v>
      </c>
      <c r="M327">
        <f>IFERROR(VLOOKUP(通常分様式!M333,―!$E$2:$F$6,2,FALSE),0)</f>
        <v>0</v>
      </c>
      <c r="N327">
        <f>IFERROR(VLOOKUP(通常分様式!N333,―!$G$2:$H$2,2,FALSE),0)</f>
        <v>0</v>
      </c>
      <c r="O327">
        <f>IFERROR(VLOOKUP(通常分様式!O333,―!$AH$2:$AI$12,2,FALSE),0)</f>
        <v>0</v>
      </c>
      <c r="AA327">
        <f>IFERROR(VLOOKUP(通常分様式!AB333,―!$I$2:$J$3,2,FALSE),0)</f>
        <v>0</v>
      </c>
      <c r="AB327">
        <f>IFERROR(VLOOKUP(通常分様式!AC333,―!$K$2:$L$3,2,FALSE),0)</f>
        <v>0</v>
      </c>
      <c r="AC327">
        <f>IFERROR(VLOOKUP(通常分様式!AD333,―!$M$2:$N$3,2,FALSE),0)</f>
        <v>0</v>
      </c>
      <c r="AD327">
        <f>IFERROR(VLOOKUP(通常分様式!AE333,―!$O$2:$P$3,2,FALSE),0)</f>
        <v>0</v>
      </c>
      <c r="AE327">
        <v>1</v>
      </c>
      <c r="AF327">
        <f>IFERROR(VLOOKUP(通常分様式!AF333,―!$X$2:$Y$30,2,FALSE),0)</f>
        <v>0</v>
      </c>
      <c r="AG327">
        <f>IFERROR(VLOOKUP(通常分様式!AG333,―!$X$2:$Y$30,2,FALSE),0)</f>
        <v>0</v>
      </c>
      <c r="AL327">
        <f>IFERROR(VLOOKUP(通常分様式!AL333,―!$AA$2:$AB$11,2,FALSE),0)</f>
        <v>0</v>
      </c>
      <c r="AM327">
        <f t="shared" si="40"/>
        <v>0</v>
      </c>
      <c r="AN327" s="508">
        <f t="shared" si="41"/>
        <v>0</v>
      </c>
      <c r="AO327" s="508">
        <f t="shared" si="42"/>
        <v>0</v>
      </c>
      <c r="AP327" s="508">
        <f t="shared" si="43"/>
        <v>0</v>
      </c>
      <c r="AQ327" s="508">
        <f t="shared" si="44"/>
        <v>0</v>
      </c>
      <c r="AR327" s="510">
        <f t="shared" si="45"/>
        <v>0</v>
      </c>
      <c r="AS327" s="510">
        <f t="shared" si="46"/>
        <v>0</v>
      </c>
      <c r="AT327" s="508">
        <f t="shared" si="47"/>
        <v>0</v>
      </c>
      <c r="AU327" s="508" t="str">
        <f t="shared" si="48"/>
        <v>交付金の区分_○_×</v>
      </c>
      <c r="AV327" s="508" t="str">
        <f t="shared" si="49"/>
        <v>交付金の区分_×</v>
      </c>
      <c r="AW327" t="str">
        <f>IF(通常分様式!E333="","",IF(PRODUCT(D327:AL327)=0,"error",""))</f>
        <v/>
      </c>
      <c r="AX327">
        <f>IF(通常分様式!H333="妊娠出産子育て支援交付金",1,0)</f>
        <v>0</v>
      </c>
    </row>
    <row r="328" spans="1:50">
      <c r="A328">
        <v>334</v>
      </c>
      <c r="C328">
        <v>304</v>
      </c>
      <c r="D328">
        <f>IFERROR(VLOOKUP(通常分様式!D334,―!$AJ$2:$AK$2,2,FALSE),0)</f>
        <v>0</v>
      </c>
      <c r="E328">
        <f>IFERROR(VLOOKUP(通常分様式!E334,―!$A$2:$B$3,2,FALSE),0)</f>
        <v>0</v>
      </c>
      <c r="F328">
        <f>IFERROR(VLOOKUP(通常分様式!F334,―!$AD$2:$AE$3,2,FALSE),0)</f>
        <v>0</v>
      </c>
      <c r="G328">
        <f>IFERROR(VLOOKUP(通常分様式!G334,―!$AD$5:$AE$6,2,FALSE),0)</f>
        <v>0</v>
      </c>
      <c r="J328">
        <f>IFERROR(VLOOKUP(通常分様式!J334,―!$AF$14:$AG$15,2,FALSE),0)</f>
        <v>0</v>
      </c>
      <c r="K328">
        <f>IFERROR(VLOOKUP(通常分様式!K334,―!$AF$14:$AG$15,2,FALSE),0)</f>
        <v>0</v>
      </c>
      <c r="L328">
        <f>IFERROR(VLOOKUP(通常分様式!L334,―!$C$2:$D$2,2,FALSE),0)</f>
        <v>0</v>
      </c>
      <c r="M328">
        <f>IFERROR(VLOOKUP(通常分様式!M334,―!$E$2:$F$6,2,FALSE),0)</f>
        <v>0</v>
      </c>
      <c r="N328">
        <f>IFERROR(VLOOKUP(通常分様式!N334,―!$G$2:$H$2,2,FALSE),0)</f>
        <v>0</v>
      </c>
      <c r="O328">
        <f>IFERROR(VLOOKUP(通常分様式!O334,―!$AH$2:$AI$12,2,FALSE),0)</f>
        <v>0</v>
      </c>
      <c r="AA328">
        <f>IFERROR(VLOOKUP(通常分様式!AB334,―!$I$2:$J$3,2,FALSE),0)</f>
        <v>0</v>
      </c>
      <c r="AB328">
        <f>IFERROR(VLOOKUP(通常分様式!AC334,―!$K$2:$L$3,2,FALSE),0)</f>
        <v>0</v>
      </c>
      <c r="AC328">
        <f>IFERROR(VLOOKUP(通常分様式!AD334,―!$M$2:$N$3,2,FALSE),0)</f>
        <v>0</v>
      </c>
      <c r="AD328">
        <f>IFERROR(VLOOKUP(通常分様式!AE334,―!$O$2:$P$3,2,FALSE),0)</f>
        <v>0</v>
      </c>
      <c r="AE328">
        <v>1</v>
      </c>
      <c r="AF328">
        <f>IFERROR(VLOOKUP(通常分様式!AF334,―!$X$2:$Y$30,2,FALSE),0)</f>
        <v>0</v>
      </c>
      <c r="AG328">
        <f>IFERROR(VLOOKUP(通常分様式!AG334,―!$X$2:$Y$30,2,FALSE),0)</f>
        <v>0</v>
      </c>
      <c r="AL328">
        <f>IFERROR(VLOOKUP(通常分様式!AL334,―!$AA$2:$AB$11,2,FALSE),0)</f>
        <v>0</v>
      </c>
      <c r="AM328">
        <f t="shared" si="40"/>
        <v>0</v>
      </c>
      <c r="AN328" s="508">
        <f t="shared" si="41"/>
        <v>0</v>
      </c>
      <c r="AO328" s="508">
        <f t="shared" si="42"/>
        <v>0</v>
      </c>
      <c r="AP328" s="508">
        <f t="shared" si="43"/>
        <v>0</v>
      </c>
      <c r="AQ328" s="508">
        <f t="shared" si="44"/>
        <v>0</v>
      </c>
      <c r="AR328" s="510">
        <f t="shared" si="45"/>
        <v>0</v>
      </c>
      <c r="AS328" s="510">
        <f t="shared" si="46"/>
        <v>0</v>
      </c>
      <c r="AT328" s="508">
        <f t="shared" si="47"/>
        <v>0</v>
      </c>
      <c r="AU328" s="508" t="str">
        <f t="shared" si="48"/>
        <v>交付金の区分_○_×</v>
      </c>
      <c r="AV328" s="508" t="str">
        <f t="shared" si="49"/>
        <v>交付金の区分_×</v>
      </c>
      <c r="AW328" t="str">
        <f>IF(通常分様式!E334="","",IF(PRODUCT(D328:AL328)=0,"error",""))</f>
        <v/>
      </c>
      <c r="AX328">
        <f>IF(通常分様式!H334="妊娠出産子育て支援交付金",1,0)</f>
        <v>0</v>
      </c>
    </row>
    <row r="329" spans="1:50">
      <c r="A329">
        <v>335</v>
      </c>
      <c r="C329">
        <v>305</v>
      </c>
      <c r="D329">
        <f>IFERROR(VLOOKUP(通常分様式!D335,―!$AJ$2:$AK$2,2,FALSE),0)</f>
        <v>0</v>
      </c>
      <c r="E329">
        <f>IFERROR(VLOOKUP(通常分様式!E335,―!$A$2:$B$3,2,FALSE),0)</f>
        <v>0</v>
      </c>
      <c r="F329">
        <f>IFERROR(VLOOKUP(通常分様式!F335,―!$AD$2:$AE$3,2,FALSE),0)</f>
        <v>0</v>
      </c>
      <c r="G329">
        <f>IFERROR(VLOOKUP(通常分様式!G335,―!$AD$5:$AE$6,2,FALSE),0)</f>
        <v>0</v>
      </c>
      <c r="J329">
        <f>IFERROR(VLOOKUP(通常分様式!J335,―!$AF$14:$AG$15,2,FALSE),0)</f>
        <v>0</v>
      </c>
      <c r="K329">
        <f>IFERROR(VLOOKUP(通常分様式!K335,―!$AF$14:$AG$15,2,FALSE),0)</f>
        <v>0</v>
      </c>
      <c r="L329">
        <f>IFERROR(VLOOKUP(通常分様式!L335,―!$C$2:$D$2,2,FALSE),0)</f>
        <v>0</v>
      </c>
      <c r="M329">
        <f>IFERROR(VLOOKUP(通常分様式!M335,―!$E$2:$F$6,2,FALSE),0)</f>
        <v>0</v>
      </c>
      <c r="N329">
        <f>IFERROR(VLOOKUP(通常分様式!N335,―!$G$2:$H$2,2,FALSE),0)</f>
        <v>0</v>
      </c>
      <c r="O329">
        <f>IFERROR(VLOOKUP(通常分様式!O335,―!$AH$2:$AI$12,2,FALSE),0)</f>
        <v>0</v>
      </c>
      <c r="AA329">
        <f>IFERROR(VLOOKUP(通常分様式!AB335,―!$I$2:$J$3,2,FALSE),0)</f>
        <v>0</v>
      </c>
      <c r="AB329">
        <f>IFERROR(VLOOKUP(通常分様式!AC335,―!$K$2:$L$3,2,FALSE),0)</f>
        <v>0</v>
      </c>
      <c r="AC329">
        <f>IFERROR(VLOOKUP(通常分様式!AD335,―!$M$2:$N$3,2,FALSE),0)</f>
        <v>0</v>
      </c>
      <c r="AD329">
        <f>IFERROR(VLOOKUP(通常分様式!AE335,―!$O$2:$P$3,2,FALSE),0)</f>
        <v>0</v>
      </c>
      <c r="AE329">
        <v>1</v>
      </c>
      <c r="AF329">
        <f>IFERROR(VLOOKUP(通常分様式!AF335,―!$X$2:$Y$30,2,FALSE),0)</f>
        <v>0</v>
      </c>
      <c r="AG329">
        <f>IFERROR(VLOOKUP(通常分様式!AG335,―!$X$2:$Y$30,2,FALSE),0)</f>
        <v>0</v>
      </c>
      <c r="AL329">
        <f>IFERROR(VLOOKUP(通常分様式!AL335,―!$AA$2:$AB$11,2,FALSE),0)</f>
        <v>0</v>
      </c>
      <c r="AM329">
        <f t="shared" si="40"/>
        <v>0</v>
      </c>
      <c r="AN329" s="508">
        <f t="shared" si="41"/>
        <v>0</v>
      </c>
      <c r="AO329" s="508">
        <f t="shared" si="42"/>
        <v>0</v>
      </c>
      <c r="AP329" s="508">
        <f t="shared" si="43"/>
        <v>0</v>
      </c>
      <c r="AQ329" s="508">
        <f t="shared" si="44"/>
        <v>0</v>
      </c>
      <c r="AR329" s="510">
        <f t="shared" si="45"/>
        <v>0</v>
      </c>
      <c r="AS329" s="510">
        <f t="shared" si="46"/>
        <v>0</v>
      </c>
      <c r="AT329" s="508">
        <f t="shared" si="47"/>
        <v>0</v>
      </c>
      <c r="AU329" s="508" t="str">
        <f t="shared" si="48"/>
        <v>交付金の区分_○_×</v>
      </c>
      <c r="AV329" s="508" t="str">
        <f t="shared" si="49"/>
        <v>交付金の区分_×</v>
      </c>
      <c r="AW329" t="str">
        <f>IF(通常分様式!E335="","",IF(PRODUCT(D329:AL329)=0,"error",""))</f>
        <v/>
      </c>
      <c r="AX329">
        <f>IF(通常分様式!H335="妊娠出産子育て支援交付金",1,0)</f>
        <v>0</v>
      </c>
    </row>
    <row r="330" spans="1:50">
      <c r="A330">
        <v>336</v>
      </c>
      <c r="C330">
        <v>306</v>
      </c>
      <c r="D330">
        <f>IFERROR(VLOOKUP(通常分様式!D336,―!$AJ$2:$AK$2,2,FALSE),0)</f>
        <v>0</v>
      </c>
      <c r="E330">
        <f>IFERROR(VLOOKUP(通常分様式!E336,―!$A$2:$B$3,2,FALSE),0)</f>
        <v>0</v>
      </c>
      <c r="F330">
        <f>IFERROR(VLOOKUP(通常分様式!F336,―!$AD$2:$AE$3,2,FALSE),0)</f>
        <v>0</v>
      </c>
      <c r="G330">
        <f>IFERROR(VLOOKUP(通常分様式!G336,―!$AD$5:$AE$6,2,FALSE),0)</f>
        <v>0</v>
      </c>
      <c r="J330">
        <f>IFERROR(VLOOKUP(通常分様式!J336,―!$AF$14:$AG$15,2,FALSE),0)</f>
        <v>0</v>
      </c>
      <c r="K330">
        <f>IFERROR(VLOOKUP(通常分様式!K336,―!$AF$14:$AG$15,2,FALSE),0)</f>
        <v>0</v>
      </c>
      <c r="L330">
        <f>IFERROR(VLOOKUP(通常分様式!L336,―!$C$2:$D$2,2,FALSE),0)</f>
        <v>0</v>
      </c>
      <c r="M330">
        <f>IFERROR(VLOOKUP(通常分様式!M336,―!$E$2:$F$6,2,FALSE),0)</f>
        <v>0</v>
      </c>
      <c r="N330">
        <f>IFERROR(VLOOKUP(通常分様式!N336,―!$G$2:$H$2,2,FALSE),0)</f>
        <v>0</v>
      </c>
      <c r="O330">
        <f>IFERROR(VLOOKUP(通常分様式!O336,―!$AH$2:$AI$12,2,FALSE),0)</f>
        <v>0</v>
      </c>
      <c r="AA330">
        <f>IFERROR(VLOOKUP(通常分様式!AB336,―!$I$2:$J$3,2,FALSE),0)</f>
        <v>0</v>
      </c>
      <c r="AB330">
        <f>IFERROR(VLOOKUP(通常分様式!AC336,―!$K$2:$L$3,2,FALSE),0)</f>
        <v>0</v>
      </c>
      <c r="AC330">
        <f>IFERROR(VLOOKUP(通常分様式!AD336,―!$M$2:$N$3,2,FALSE),0)</f>
        <v>0</v>
      </c>
      <c r="AD330">
        <f>IFERROR(VLOOKUP(通常分様式!AE336,―!$O$2:$P$3,2,FALSE),0)</f>
        <v>0</v>
      </c>
      <c r="AE330">
        <v>1</v>
      </c>
      <c r="AF330">
        <f>IFERROR(VLOOKUP(通常分様式!AF336,―!$X$2:$Y$30,2,FALSE),0)</f>
        <v>0</v>
      </c>
      <c r="AG330">
        <f>IFERROR(VLOOKUP(通常分様式!AG336,―!$X$2:$Y$30,2,FALSE),0)</f>
        <v>0</v>
      </c>
      <c r="AL330">
        <f>IFERROR(VLOOKUP(通常分様式!AL336,―!$AA$2:$AB$11,2,FALSE),0)</f>
        <v>0</v>
      </c>
      <c r="AM330">
        <f t="shared" si="40"/>
        <v>0</v>
      </c>
      <c r="AN330" s="508">
        <f t="shared" si="41"/>
        <v>0</v>
      </c>
      <c r="AO330" s="508">
        <f t="shared" si="42"/>
        <v>0</v>
      </c>
      <c r="AP330" s="508">
        <f t="shared" si="43"/>
        <v>0</v>
      </c>
      <c r="AQ330" s="508">
        <f t="shared" si="44"/>
        <v>0</v>
      </c>
      <c r="AR330" s="510">
        <f t="shared" si="45"/>
        <v>0</v>
      </c>
      <c r="AS330" s="510">
        <f t="shared" si="46"/>
        <v>0</v>
      </c>
      <c r="AT330" s="508">
        <f t="shared" si="47"/>
        <v>0</v>
      </c>
      <c r="AU330" s="508" t="str">
        <f t="shared" si="48"/>
        <v>交付金の区分_○_×</v>
      </c>
      <c r="AV330" s="508" t="str">
        <f t="shared" si="49"/>
        <v>交付金の区分_×</v>
      </c>
      <c r="AW330" t="str">
        <f>IF(通常分様式!E336="","",IF(PRODUCT(D330:AL330)=0,"error",""))</f>
        <v/>
      </c>
      <c r="AX330">
        <f>IF(通常分様式!H336="妊娠出産子育て支援交付金",1,0)</f>
        <v>0</v>
      </c>
    </row>
    <row r="331" spans="1:50">
      <c r="A331">
        <v>337</v>
      </c>
      <c r="C331">
        <v>307</v>
      </c>
      <c r="D331">
        <f>IFERROR(VLOOKUP(通常分様式!D337,―!$AJ$2:$AK$2,2,FALSE),0)</f>
        <v>0</v>
      </c>
      <c r="E331">
        <f>IFERROR(VLOOKUP(通常分様式!E337,―!$A$2:$B$3,2,FALSE),0)</f>
        <v>0</v>
      </c>
      <c r="F331">
        <f>IFERROR(VLOOKUP(通常分様式!F337,―!$AD$2:$AE$3,2,FALSE),0)</f>
        <v>0</v>
      </c>
      <c r="G331">
        <f>IFERROR(VLOOKUP(通常分様式!G337,―!$AD$5:$AE$6,2,FALSE),0)</f>
        <v>0</v>
      </c>
      <c r="J331">
        <f>IFERROR(VLOOKUP(通常分様式!J337,―!$AF$14:$AG$15,2,FALSE),0)</f>
        <v>0</v>
      </c>
      <c r="K331">
        <f>IFERROR(VLOOKUP(通常分様式!K337,―!$AF$14:$AG$15,2,FALSE),0)</f>
        <v>0</v>
      </c>
      <c r="L331">
        <f>IFERROR(VLOOKUP(通常分様式!L337,―!$C$2:$D$2,2,FALSE),0)</f>
        <v>0</v>
      </c>
      <c r="M331">
        <f>IFERROR(VLOOKUP(通常分様式!M337,―!$E$2:$F$6,2,FALSE),0)</f>
        <v>0</v>
      </c>
      <c r="N331">
        <f>IFERROR(VLOOKUP(通常分様式!N337,―!$G$2:$H$2,2,FALSE),0)</f>
        <v>0</v>
      </c>
      <c r="O331">
        <f>IFERROR(VLOOKUP(通常分様式!O337,―!$AH$2:$AI$12,2,FALSE),0)</f>
        <v>0</v>
      </c>
      <c r="AA331">
        <f>IFERROR(VLOOKUP(通常分様式!AB337,―!$I$2:$J$3,2,FALSE),0)</f>
        <v>0</v>
      </c>
      <c r="AB331">
        <f>IFERROR(VLOOKUP(通常分様式!AC337,―!$K$2:$L$3,2,FALSE),0)</f>
        <v>0</v>
      </c>
      <c r="AC331">
        <f>IFERROR(VLOOKUP(通常分様式!AD337,―!$M$2:$N$3,2,FALSE),0)</f>
        <v>0</v>
      </c>
      <c r="AD331">
        <f>IFERROR(VLOOKUP(通常分様式!AE337,―!$O$2:$P$3,2,FALSE),0)</f>
        <v>0</v>
      </c>
      <c r="AE331">
        <v>1</v>
      </c>
      <c r="AF331">
        <f>IFERROR(VLOOKUP(通常分様式!AF337,―!$X$2:$Y$30,2,FALSE),0)</f>
        <v>0</v>
      </c>
      <c r="AG331">
        <f>IFERROR(VLOOKUP(通常分様式!AG337,―!$X$2:$Y$30,2,FALSE),0)</f>
        <v>0</v>
      </c>
      <c r="AL331">
        <f>IFERROR(VLOOKUP(通常分様式!AL337,―!$AA$2:$AB$11,2,FALSE),0)</f>
        <v>0</v>
      </c>
      <c r="AM331">
        <f t="shared" si="40"/>
        <v>0</v>
      </c>
      <c r="AN331" s="508">
        <f t="shared" si="41"/>
        <v>0</v>
      </c>
      <c r="AO331" s="508">
        <f t="shared" si="42"/>
        <v>0</v>
      </c>
      <c r="AP331" s="508">
        <f t="shared" si="43"/>
        <v>0</v>
      </c>
      <c r="AQ331" s="508">
        <f t="shared" si="44"/>
        <v>0</v>
      </c>
      <c r="AR331" s="510">
        <f t="shared" si="45"/>
        <v>0</v>
      </c>
      <c r="AS331" s="510">
        <f t="shared" si="46"/>
        <v>0</v>
      </c>
      <c r="AT331" s="508">
        <f t="shared" si="47"/>
        <v>0</v>
      </c>
      <c r="AU331" s="508" t="str">
        <f t="shared" si="48"/>
        <v>交付金の区分_○_×</v>
      </c>
      <c r="AV331" s="508" t="str">
        <f t="shared" si="49"/>
        <v>交付金の区分_×</v>
      </c>
      <c r="AW331" t="str">
        <f>IF(通常分様式!E337="","",IF(PRODUCT(D331:AL331)=0,"error",""))</f>
        <v/>
      </c>
      <c r="AX331">
        <f>IF(通常分様式!H337="妊娠出産子育て支援交付金",1,0)</f>
        <v>0</v>
      </c>
    </row>
    <row r="332" spans="1:50">
      <c r="A332">
        <v>338</v>
      </c>
      <c r="C332">
        <v>308</v>
      </c>
      <c r="D332">
        <f>IFERROR(VLOOKUP(通常分様式!D338,―!$AJ$2:$AK$2,2,FALSE),0)</f>
        <v>0</v>
      </c>
      <c r="E332">
        <f>IFERROR(VLOOKUP(通常分様式!E338,―!$A$2:$B$3,2,FALSE),0)</f>
        <v>0</v>
      </c>
      <c r="F332">
        <f>IFERROR(VLOOKUP(通常分様式!F338,―!$AD$2:$AE$3,2,FALSE),0)</f>
        <v>0</v>
      </c>
      <c r="G332">
        <f>IFERROR(VLOOKUP(通常分様式!G338,―!$AD$5:$AE$6,2,FALSE),0)</f>
        <v>0</v>
      </c>
      <c r="J332">
        <f>IFERROR(VLOOKUP(通常分様式!J338,―!$AF$14:$AG$15,2,FALSE),0)</f>
        <v>0</v>
      </c>
      <c r="K332">
        <f>IFERROR(VLOOKUP(通常分様式!K338,―!$AF$14:$AG$15,2,FALSE),0)</f>
        <v>0</v>
      </c>
      <c r="L332">
        <f>IFERROR(VLOOKUP(通常分様式!L338,―!$C$2:$D$2,2,FALSE),0)</f>
        <v>0</v>
      </c>
      <c r="M332">
        <f>IFERROR(VLOOKUP(通常分様式!M338,―!$E$2:$F$6,2,FALSE),0)</f>
        <v>0</v>
      </c>
      <c r="N332">
        <f>IFERROR(VLOOKUP(通常分様式!N338,―!$G$2:$H$2,2,FALSE),0)</f>
        <v>0</v>
      </c>
      <c r="O332">
        <f>IFERROR(VLOOKUP(通常分様式!O338,―!$AH$2:$AI$12,2,FALSE),0)</f>
        <v>0</v>
      </c>
      <c r="AA332">
        <f>IFERROR(VLOOKUP(通常分様式!AB338,―!$I$2:$J$3,2,FALSE),0)</f>
        <v>0</v>
      </c>
      <c r="AB332">
        <f>IFERROR(VLOOKUP(通常分様式!AC338,―!$K$2:$L$3,2,FALSE),0)</f>
        <v>0</v>
      </c>
      <c r="AC332">
        <f>IFERROR(VLOOKUP(通常分様式!AD338,―!$M$2:$N$3,2,FALSE),0)</f>
        <v>0</v>
      </c>
      <c r="AD332">
        <f>IFERROR(VLOOKUP(通常分様式!AE338,―!$O$2:$P$3,2,FALSE),0)</f>
        <v>0</v>
      </c>
      <c r="AE332">
        <v>1</v>
      </c>
      <c r="AF332">
        <f>IFERROR(VLOOKUP(通常分様式!AF338,―!$X$2:$Y$30,2,FALSE),0)</f>
        <v>0</v>
      </c>
      <c r="AG332">
        <f>IFERROR(VLOOKUP(通常分様式!AG338,―!$X$2:$Y$30,2,FALSE),0)</f>
        <v>0</v>
      </c>
      <c r="AL332">
        <f>IFERROR(VLOOKUP(通常分様式!AL338,―!$AA$2:$AB$11,2,FALSE),0)</f>
        <v>0</v>
      </c>
      <c r="AM332">
        <f t="shared" si="40"/>
        <v>0</v>
      </c>
      <c r="AN332" s="508">
        <f t="shared" si="41"/>
        <v>0</v>
      </c>
      <c r="AO332" s="508">
        <f t="shared" si="42"/>
        <v>0</v>
      </c>
      <c r="AP332" s="508">
        <f t="shared" si="43"/>
        <v>0</v>
      </c>
      <c r="AQ332" s="508">
        <f t="shared" si="44"/>
        <v>0</v>
      </c>
      <c r="AR332" s="510">
        <f t="shared" si="45"/>
        <v>0</v>
      </c>
      <c r="AS332" s="510">
        <f t="shared" si="46"/>
        <v>0</v>
      </c>
      <c r="AT332" s="508">
        <f t="shared" si="47"/>
        <v>0</v>
      </c>
      <c r="AU332" s="508" t="str">
        <f t="shared" si="48"/>
        <v>交付金の区分_○_×</v>
      </c>
      <c r="AV332" s="508" t="str">
        <f t="shared" si="49"/>
        <v>交付金の区分_×</v>
      </c>
      <c r="AW332" t="str">
        <f>IF(通常分様式!E338="","",IF(PRODUCT(D332:AL332)=0,"error",""))</f>
        <v/>
      </c>
      <c r="AX332">
        <f>IF(通常分様式!H338="妊娠出産子育て支援交付金",1,0)</f>
        <v>0</v>
      </c>
    </row>
    <row r="333" spans="1:50">
      <c r="A333">
        <v>339</v>
      </c>
      <c r="C333">
        <v>309</v>
      </c>
      <c r="D333">
        <f>IFERROR(VLOOKUP(通常分様式!D339,―!$AJ$2:$AK$2,2,FALSE),0)</f>
        <v>0</v>
      </c>
      <c r="E333">
        <f>IFERROR(VLOOKUP(通常分様式!E339,―!$A$2:$B$3,2,FALSE),0)</f>
        <v>0</v>
      </c>
      <c r="F333">
        <f>IFERROR(VLOOKUP(通常分様式!F339,―!$AD$2:$AE$3,2,FALSE),0)</f>
        <v>0</v>
      </c>
      <c r="G333">
        <f>IFERROR(VLOOKUP(通常分様式!G339,―!$AD$5:$AE$6,2,FALSE),0)</f>
        <v>0</v>
      </c>
      <c r="J333">
        <f>IFERROR(VLOOKUP(通常分様式!J339,―!$AF$14:$AG$15,2,FALSE),0)</f>
        <v>0</v>
      </c>
      <c r="K333">
        <f>IFERROR(VLOOKUP(通常分様式!K339,―!$AF$14:$AG$15,2,FALSE),0)</f>
        <v>0</v>
      </c>
      <c r="L333">
        <f>IFERROR(VLOOKUP(通常分様式!L339,―!$C$2:$D$2,2,FALSE),0)</f>
        <v>0</v>
      </c>
      <c r="M333">
        <f>IFERROR(VLOOKUP(通常分様式!M339,―!$E$2:$F$6,2,FALSE),0)</f>
        <v>0</v>
      </c>
      <c r="N333">
        <f>IFERROR(VLOOKUP(通常分様式!N339,―!$G$2:$H$2,2,FALSE),0)</f>
        <v>0</v>
      </c>
      <c r="O333">
        <f>IFERROR(VLOOKUP(通常分様式!O339,―!$AH$2:$AI$12,2,FALSE),0)</f>
        <v>0</v>
      </c>
      <c r="AA333">
        <f>IFERROR(VLOOKUP(通常分様式!AB339,―!$I$2:$J$3,2,FALSE),0)</f>
        <v>0</v>
      </c>
      <c r="AB333">
        <f>IFERROR(VLOOKUP(通常分様式!AC339,―!$K$2:$L$3,2,FALSE),0)</f>
        <v>0</v>
      </c>
      <c r="AC333">
        <f>IFERROR(VLOOKUP(通常分様式!AD339,―!$M$2:$N$3,2,FALSE),0)</f>
        <v>0</v>
      </c>
      <c r="AD333">
        <f>IFERROR(VLOOKUP(通常分様式!AE339,―!$O$2:$P$3,2,FALSE),0)</f>
        <v>0</v>
      </c>
      <c r="AE333">
        <v>1</v>
      </c>
      <c r="AF333">
        <f>IFERROR(VLOOKUP(通常分様式!AF339,―!$X$2:$Y$30,2,FALSE),0)</f>
        <v>0</v>
      </c>
      <c r="AG333">
        <f>IFERROR(VLOOKUP(通常分様式!AG339,―!$X$2:$Y$30,2,FALSE),0)</f>
        <v>0</v>
      </c>
      <c r="AL333">
        <f>IFERROR(VLOOKUP(通常分様式!AL339,―!$AA$2:$AB$11,2,FALSE),0)</f>
        <v>0</v>
      </c>
      <c r="AM333">
        <f t="shared" si="40"/>
        <v>0</v>
      </c>
      <c r="AN333" s="508">
        <f t="shared" si="41"/>
        <v>0</v>
      </c>
      <c r="AO333" s="508">
        <f t="shared" si="42"/>
        <v>0</v>
      </c>
      <c r="AP333" s="508">
        <f t="shared" si="43"/>
        <v>0</v>
      </c>
      <c r="AQ333" s="508">
        <f t="shared" si="44"/>
        <v>0</v>
      </c>
      <c r="AR333" s="510">
        <f t="shared" si="45"/>
        <v>0</v>
      </c>
      <c r="AS333" s="510">
        <f t="shared" si="46"/>
        <v>0</v>
      </c>
      <c r="AT333" s="508">
        <f t="shared" si="47"/>
        <v>0</v>
      </c>
      <c r="AU333" s="508" t="str">
        <f t="shared" si="48"/>
        <v>交付金の区分_○_×</v>
      </c>
      <c r="AV333" s="508" t="str">
        <f t="shared" si="49"/>
        <v>交付金の区分_×</v>
      </c>
      <c r="AW333" t="str">
        <f>IF(通常分様式!E339="","",IF(PRODUCT(D333:AL333)=0,"error",""))</f>
        <v/>
      </c>
      <c r="AX333">
        <f>IF(通常分様式!H339="妊娠出産子育て支援交付金",1,0)</f>
        <v>0</v>
      </c>
    </row>
    <row r="334" spans="1:50">
      <c r="A334">
        <v>340</v>
      </c>
      <c r="C334">
        <v>310</v>
      </c>
      <c r="D334">
        <f>IFERROR(VLOOKUP(通常分様式!D340,―!$AJ$2:$AK$2,2,FALSE),0)</f>
        <v>0</v>
      </c>
      <c r="E334">
        <f>IFERROR(VLOOKUP(通常分様式!E340,―!$A$2:$B$3,2,FALSE),0)</f>
        <v>0</v>
      </c>
      <c r="F334">
        <f>IFERROR(VLOOKUP(通常分様式!F340,―!$AD$2:$AE$3,2,FALSE),0)</f>
        <v>0</v>
      </c>
      <c r="G334">
        <f>IFERROR(VLOOKUP(通常分様式!G340,―!$AD$5:$AE$6,2,FALSE),0)</f>
        <v>0</v>
      </c>
      <c r="J334">
        <f>IFERROR(VLOOKUP(通常分様式!J340,―!$AF$14:$AG$15,2,FALSE),0)</f>
        <v>0</v>
      </c>
      <c r="K334">
        <f>IFERROR(VLOOKUP(通常分様式!K340,―!$AF$14:$AG$15,2,FALSE),0)</f>
        <v>0</v>
      </c>
      <c r="L334">
        <f>IFERROR(VLOOKUP(通常分様式!L340,―!$C$2:$D$2,2,FALSE),0)</f>
        <v>0</v>
      </c>
      <c r="M334">
        <f>IFERROR(VLOOKUP(通常分様式!M340,―!$E$2:$F$6,2,FALSE),0)</f>
        <v>0</v>
      </c>
      <c r="N334">
        <f>IFERROR(VLOOKUP(通常分様式!N340,―!$G$2:$H$2,2,FALSE),0)</f>
        <v>0</v>
      </c>
      <c r="O334">
        <f>IFERROR(VLOOKUP(通常分様式!O340,―!$AH$2:$AI$12,2,FALSE),0)</f>
        <v>0</v>
      </c>
      <c r="AA334">
        <f>IFERROR(VLOOKUP(通常分様式!AB340,―!$I$2:$J$3,2,FALSE),0)</f>
        <v>0</v>
      </c>
      <c r="AB334">
        <f>IFERROR(VLOOKUP(通常分様式!AC340,―!$K$2:$L$3,2,FALSE),0)</f>
        <v>0</v>
      </c>
      <c r="AC334">
        <f>IFERROR(VLOOKUP(通常分様式!AD340,―!$M$2:$N$3,2,FALSE),0)</f>
        <v>0</v>
      </c>
      <c r="AD334">
        <f>IFERROR(VLOOKUP(通常分様式!AE340,―!$O$2:$P$3,2,FALSE),0)</f>
        <v>0</v>
      </c>
      <c r="AE334">
        <v>1</v>
      </c>
      <c r="AF334">
        <f>IFERROR(VLOOKUP(通常分様式!AF340,―!$X$2:$Y$30,2,FALSE),0)</f>
        <v>0</v>
      </c>
      <c r="AG334">
        <f>IFERROR(VLOOKUP(通常分様式!AG340,―!$X$2:$Y$30,2,FALSE),0)</f>
        <v>0</v>
      </c>
      <c r="AL334">
        <f>IFERROR(VLOOKUP(通常分様式!AL340,―!$AA$2:$AB$11,2,FALSE),0)</f>
        <v>0</v>
      </c>
      <c r="AM334">
        <f t="shared" si="40"/>
        <v>0</v>
      </c>
      <c r="AN334" s="508">
        <f t="shared" si="41"/>
        <v>0</v>
      </c>
      <c r="AO334" s="508">
        <f t="shared" si="42"/>
        <v>0</v>
      </c>
      <c r="AP334" s="508">
        <f t="shared" si="43"/>
        <v>0</v>
      </c>
      <c r="AQ334" s="508">
        <f t="shared" si="44"/>
        <v>0</v>
      </c>
      <c r="AR334" s="510">
        <f t="shared" si="45"/>
        <v>0</v>
      </c>
      <c r="AS334" s="510">
        <f t="shared" si="46"/>
        <v>0</v>
      </c>
      <c r="AT334" s="508">
        <f t="shared" si="47"/>
        <v>0</v>
      </c>
      <c r="AU334" s="508" t="str">
        <f t="shared" si="48"/>
        <v>交付金の区分_○_×</v>
      </c>
      <c r="AV334" s="508" t="str">
        <f t="shared" si="49"/>
        <v>交付金の区分_×</v>
      </c>
      <c r="AW334" t="str">
        <f>IF(通常分様式!E340="","",IF(PRODUCT(D334:AL334)=0,"error",""))</f>
        <v/>
      </c>
      <c r="AX334">
        <f>IF(通常分様式!H340="妊娠出産子育て支援交付金",1,0)</f>
        <v>0</v>
      </c>
    </row>
    <row r="335" spans="1:50">
      <c r="A335">
        <v>341</v>
      </c>
      <c r="C335">
        <v>311</v>
      </c>
      <c r="D335">
        <f>IFERROR(VLOOKUP(通常分様式!D341,―!$AJ$2:$AK$2,2,FALSE),0)</f>
        <v>0</v>
      </c>
      <c r="E335">
        <f>IFERROR(VLOOKUP(通常分様式!E341,―!$A$2:$B$3,2,FALSE),0)</f>
        <v>0</v>
      </c>
      <c r="F335">
        <f>IFERROR(VLOOKUP(通常分様式!F341,―!$AD$2:$AE$3,2,FALSE),0)</f>
        <v>0</v>
      </c>
      <c r="G335">
        <f>IFERROR(VLOOKUP(通常分様式!G341,―!$AD$5:$AE$6,2,FALSE),0)</f>
        <v>0</v>
      </c>
      <c r="J335">
        <f>IFERROR(VLOOKUP(通常分様式!J341,―!$AF$14:$AG$15,2,FALSE),0)</f>
        <v>0</v>
      </c>
      <c r="K335">
        <f>IFERROR(VLOOKUP(通常分様式!K341,―!$AF$14:$AG$15,2,FALSE),0)</f>
        <v>0</v>
      </c>
      <c r="L335">
        <f>IFERROR(VLOOKUP(通常分様式!L341,―!$C$2:$D$2,2,FALSE),0)</f>
        <v>0</v>
      </c>
      <c r="M335">
        <f>IFERROR(VLOOKUP(通常分様式!M341,―!$E$2:$F$6,2,FALSE),0)</f>
        <v>0</v>
      </c>
      <c r="N335">
        <f>IFERROR(VLOOKUP(通常分様式!N341,―!$G$2:$H$2,2,FALSE),0)</f>
        <v>0</v>
      </c>
      <c r="O335">
        <f>IFERROR(VLOOKUP(通常分様式!O341,―!$AH$2:$AI$12,2,FALSE),0)</f>
        <v>0</v>
      </c>
      <c r="AA335">
        <f>IFERROR(VLOOKUP(通常分様式!AB341,―!$I$2:$J$3,2,FALSE),0)</f>
        <v>0</v>
      </c>
      <c r="AB335">
        <f>IFERROR(VLOOKUP(通常分様式!AC341,―!$K$2:$L$3,2,FALSE),0)</f>
        <v>0</v>
      </c>
      <c r="AC335">
        <f>IFERROR(VLOOKUP(通常分様式!AD341,―!$M$2:$N$3,2,FALSE),0)</f>
        <v>0</v>
      </c>
      <c r="AD335">
        <f>IFERROR(VLOOKUP(通常分様式!AE341,―!$O$2:$P$3,2,FALSE),0)</f>
        <v>0</v>
      </c>
      <c r="AE335">
        <v>1</v>
      </c>
      <c r="AF335">
        <f>IFERROR(VLOOKUP(通常分様式!AF341,―!$X$2:$Y$30,2,FALSE),0)</f>
        <v>0</v>
      </c>
      <c r="AG335">
        <f>IFERROR(VLOOKUP(通常分様式!AG341,―!$X$2:$Y$30,2,FALSE),0)</f>
        <v>0</v>
      </c>
      <c r="AL335">
        <f>IFERROR(VLOOKUP(通常分様式!AL341,―!$AA$2:$AB$11,2,FALSE),0)</f>
        <v>0</v>
      </c>
      <c r="AM335">
        <f t="shared" si="40"/>
        <v>0</v>
      </c>
      <c r="AN335" s="508">
        <f t="shared" si="41"/>
        <v>0</v>
      </c>
      <c r="AO335" s="508">
        <f t="shared" si="42"/>
        <v>0</v>
      </c>
      <c r="AP335" s="508">
        <f t="shared" si="43"/>
        <v>0</v>
      </c>
      <c r="AQ335" s="508">
        <f t="shared" si="44"/>
        <v>0</v>
      </c>
      <c r="AR335" s="510">
        <f t="shared" si="45"/>
        <v>0</v>
      </c>
      <c r="AS335" s="510">
        <f t="shared" si="46"/>
        <v>0</v>
      </c>
      <c r="AT335" s="508">
        <f t="shared" si="47"/>
        <v>0</v>
      </c>
      <c r="AU335" s="508" t="str">
        <f t="shared" si="48"/>
        <v>交付金の区分_○_×</v>
      </c>
      <c r="AV335" s="508" t="str">
        <f t="shared" si="49"/>
        <v>交付金の区分_×</v>
      </c>
      <c r="AW335" t="str">
        <f>IF(通常分様式!E341="","",IF(PRODUCT(D335:AL335)=0,"error",""))</f>
        <v/>
      </c>
      <c r="AX335">
        <f>IF(通常分様式!H341="妊娠出産子育て支援交付金",1,0)</f>
        <v>0</v>
      </c>
    </row>
    <row r="336" spans="1:50">
      <c r="A336">
        <v>342</v>
      </c>
      <c r="C336">
        <v>312</v>
      </c>
      <c r="D336">
        <f>IFERROR(VLOOKUP(通常分様式!D342,―!$AJ$2:$AK$2,2,FALSE),0)</f>
        <v>0</v>
      </c>
      <c r="E336">
        <f>IFERROR(VLOOKUP(通常分様式!E342,―!$A$2:$B$3,2,FALSE),0)</f>
        <v>0</v>
      </c>
      <c r="F336">
        <f>IFERROR(VLOOKUP(通常分様式!F342,―!$AD$2:$AE$3,2,FALSE),0)</f>
        <v>0</v>
      </c>
      <c r="G336">
        <f>IFERROR(VLOOKUP(通常分様式!G342,―!$AD$5:$AE$6,2,FALSE),0)</f>
        <v>0</v>
      </c>
      <c r="J336">
        <f>IFERROR(VLOOKUP(通常分様式!J342,―!$AF$14:$AG$15,2,FALSE),0)</f>
        <v>0</v>
      </c>
      <c r="K336">
        <f>IFERROR(VLOOKUP(通常分様式!K342,―!$AF$14:$AG$15,2,FALSE),0)</f>
        <v>0</v>
      </c>
      <c r="L336">
        <f>IFERROR(VLOOKUP(通常分様式!L342,―!$C$2:$D$2,2,FALSE),0)</f>
        <v>0</v>
      </c>
      <c r="M336">
        <f>IFERROR(VLOOKUP(通常分様式!M342,―!$E$2:$F$6,2,FALSE),0)</f>
        <v>0</v>
      </c>
      <c r="N336">
        <f>IFERROR(VLOOKUP(通常分様式!N342,―!$G$2:$H$2,2,FALSE),0)</f>
        <v>0</v>
      </c>
      <c r="O336">
        <f>IFERROR(VLOOKUP(通常分様式!O342,―!$AH$2:$AI$12,2,FALSE),0)</f>
        <v>0</v>
      </c>
      <c r="AA336">
        <f>IFERROR(VLOOKUP(通常分様式!AB342,―!$I$2:$J$3,2,FALSE),0)</f>
        <v>0</v>
      </c>
      <c r="AB336">
        <f>IFERROR(VLOOKUP(通常分様式!AC342,―!$K$2:$L$3,2,FALSE),0)</f>
        <v>0</v>
      </c>
      <c r="AC336">
        <f>IFERROR(VLOOKUP(通常分様式!AD342,―!$M$2:$N$3,2,FALSE),0)</f>
        <v>0</v>
      </c>
      <c r="AD336">
        <f>IFERROR(VLOOKUP(通常分様式!AE342,―!$O$2:$P$3,2,FALSE),0)</f>
        <v>0</v>
      </c>
      <c r="AE336">
        <v>1</v>
      </c>
      <c r="AF336">
        <f>IFERROR(VLOOKUP(通常分様式!AF342,―!$X$2:$Y$30,2,FALSE),0)</f>
        <v>0</v>
      </c>
      <c r="AG336">
        <f>IFERROR(VLOOKUP(通常分様式!AG342,―!$X$2:$Y$30,2,FALSE),0)</f>
        <v>0</v>
      </c>
      <c r="AL336">
        <f>IFERROR(VLOOKUP(通常分様式!AL342,―!$AA$2:$AB$11,2,FALSE),0)</f>
        <v>0</v>
      </c>
      <c r="AM336">
        <f t="shared" si="40"/>
        <v>0</v>
      </c>
      <c r="AN336" s="508">
        <f t="shared" si="41"/>
        <v>0</v>
      </c>
      <c r="AO336" s="508">
        <f t="shared" si="42"/>
        <v>0</v>
      </c>
      <c r="AP336" s="508">
        <f t="shared" si="43"/>
        <v>0</v>
      </c>
      <c r="AQ336" s="508">
        <f t="shared" si="44"/>
        <v>0</v>
      </c>
      <c r="AR336" s="510">
        <f t="shared" si="45"/>
        <v>0</v>
      </c>
      <c r="AS336" s="510">
        <f t="shared" si="46"/>
        <v>0</v>
      </c>
      <c r="AT336" s="508">
        <f t="shared" si="47"/>
        <v>0</v>
      </c>
      <c r="AU336" s="508" t="str">
        <f t="shared" si="48"/>
        <v>交付金の区分_○_×</v>
      </c>
      <c r="AV336" s="508" t="str">
        <f t="shared" si="49"/>
        <v>交付金の区分_×</v>
      </c>
      <c r="AW336" t="str">
        <f>IF(通常分様式!E342="","",IF(PRODUCT(D336:AL336)=0,"error",""))</f>
        <v/>
      </c>
      <c r="AX336">
        <f>IF(通常分様式!H342="妊娠出産子育て支援交付金",1,0)</f>
        <v>0</v>
      </c>
    </row>
    <row r="337" spans="1:50">
      <c r="A337">
        <v>343</v>
      </c>
      <c r="C337">
        <v>313</v>
      </c>
      <c r="D337">
        <f>IFERROR(VLOOKUP(通常分様式!D343,―!$AJ$2:$AK$2,2,FALSE),0)</f>
        <v>0</v>
      </c>
      <c r="E337">
        <f>IFERROR(VLOOKUP(通常分様式!E343,―!$A$2:$B$3,2,FALSE),0)</f>
        <v>0</v>
      </c>
      <c r="F337">
        <f>IFERROR(VLOOKUP(通常分様式!F343,―!$AD$2:$AE$3,2,FALSE),0)</f>
        <v>0</v>
      </c>
      <c r="G337">
        <f>IFERROR(VLOOKUP(通常分様式!G343,―!$AD$5:$AE$6,2,FALSE),0)</f>
        <v>0</v>
      </c>
      <c r="J337">
        <f>IFERROR(VLOOKUP(通常分様式!J343,―!$AF$14:$AG$15,2,FALSE),0)</f>
        <v>0</v>
      </c>
      <c r="K337">
        <f>IFERROR(VLOOKUP(通常分様式!K343,―!$AF$14:$AG$15,2,FALSE),0)</f>
        <v>0</v>
      </c>
      <c r="L337">
        <f>IFERROR(VLOOKUP(通常分様式!L343,―!$C$2:$D$2,2,FALSE),0)</f>
        <v>0</v>
      </c>
      <c r="M337">
        <f>IFERROR(VLOOKUP(通常分様式!M343,―!$E$2:$F$6,2,FALSE),0)</f>
        <v>0</v>
      </c>
      <c r="N337">
        <f>IFERROR(VLOOKUP(通常分様式!N343,―!$G$2:$H$2,2,FALSE),0)</f>
        <v>0</v>
      </c>
      <c r="O337">
        <f>IFERROR(VLOOKUP(通常分様式!O343,―!$AH$2:$AI$12,2,FALSE),0)</f>
        <v>0</v>
      </c>
      <c r="AA337">
        <f>IFERROR(VLOOKUP(通常分様式!AB343,―!$I$2:$J$3,2,FALSE),0)</f>
        <v>0</v>
      </c>
      <c r="AB337">
        <f>IFERROR(VLOOKUP(通常分様式!AC343,―!$K$2:$L$3,2,FALSE),0)</f>
        <v>0</v>
      </c>
      <c r="AC337">
        <f>IFERROR(VLOOKUP(通常分様式!AD343,―!$M$2:$N$3,2,FALSE),0)</f>
        <v>0</v>
      </c>
      <c r="AD337">
        <f>IFERROR(VLOOKUP(通常分様式!AE343,―!$O$2:$P$3,2,FALSE),0)</f>
        <v>0</v>
      </c>
      <c r="AE337">
        <v>1</v>
      </c>
      <c r="AF337">
        <f>IFERROR(VLOOKUP(通常分様式!AF343,―!$X$2:$Y$30,2,FALSE),0)</f>
        <v>0</v>
      </c>
      <c r="AG337">
        <f>IFERROR(VLOOKUP(通常分様式!AG343,―!$X$2:$Y$30,2,FALSE),0)</f>
        <v>0</v>
      </c>
      <c r="AL337">
        <f>IFERROR(VLOOKUP(通常分様式!AL343,―!$AA$2:$AB$11,2,FALSE),0)</f>
        <v>0</v>
      </c>
      <c r="AM337">
        <f t="shared" si="40"/>
        <v>0</v>
      </c>
      <c r="AN337" s="508">
        <f t="shared" si="41"/>
        <v>0</v>
      </c>
      <c r="AO337" s="508">
        <f t="shared" si="42"/>
        <v>0</v>
      </c>
      <c r="AP337" s="508">
        <f t="shared" si="43"/>
        <v>0</v>
      </c>
      <c r="AQ337" s="508">
        <f t="shared" si="44"/>
        <v>0</v>
      </c>
      <c r="AR337" s="510">
        <f t="shared" si="45"/>
        <v>0</v>
      </c>
      <c r="AS337" s="510">
        <f t="shared" si="46"/>
        <v>0</v>
      </c>
      <c r="AT337" s="508">
        <f t="shared" si="47"/>
        <v>0</v>
      </c>
      <c r="AU337" s="508" t="str">
        <f t="shared" si="48"/>
        <v>交付金の区分_○_×</v>
      </c>
      <c r="AV337" s="508" t="str">
        <f t="shared" si="49"/>
        <v>交付金の区分_×</v>
      </c>
      <c r="AW337" t="str">
        <f>IF(通常分様式!E343="","",IF(PRODUCT(D337:AL337)=0,"error",""))</f>
        <v/>
      </c>
      <c r="AX337">
        <f>IF(通常分様式!H343="妊娠出産子育て支援交付金",1,0)</f>
        <v>0</v>
      </c>
    </row>
    <row r="338" spans="1:50">
      <c r="A338">
        <v>344</v>
      </c>
      <c r="C338">
        <v>314</v>
      </c>
      <c r="D338">
        <f>IFERROR(VLOOKUP(通常分様式!D344,―!$AJ$2:$AK$2,2,FALSE),0)</f>
        <v>0</v>
      </c>
      <c r="E338">
        <f>IFERROR(VLOOKUP(通常分様式!E344,―!$A$2:$B$3,2,FALSE),0)</f>
        <v>0</v>
      </c>
      <c r="F338">
        <f>IFERROR(VLOOKUP(通常分様式!F344,―!$AD$2:$AE$3,2,FALSE),0)</f>
        <v>0</v>
      </c>
      <c r="G338">
        <f>IFERROR(VLOOKUP(通常分様式!G344,―!$AD$5:$AE$6,2,FALSE),0)</f>
        <v>0</v>
      </c>
      <c r="J338">
        <f>IFERROR(VLOOKUP(通常分様式!J344,―!$AF$14:$AG$15,2,FALSE),0)</f>
        <v>0</v>
      </c>
      <c r="K338">
        <f>IFERROR(VLOOKUP(通常分様式!K344,―!$AF$14:$AG$15,2,FALSE),0)</f>
        <v>0</v>
      </c>
      <c r="L338">
        <f>IFERROR(VLOOKUP(通常分様式!L344,―!$C$2:$D$2,2,FALSE),0)</f>
        <v>0</v>
      </c>
      <c r="M338">
        <f>IFERROR(VLOOKUP(通常分様式!M344,―!$E$2:$F$6,2,FALSE),0)</f>
        <v>0</v>
      </c>
      <c r="N338">
        <f>IFERROR(VLOOKUP(通常分様式!N344,―!$G$2:$H$2,2,FALSE),0)</f>
        <v>0</v>
      </c>
      <c r="O338">
        <f>IFERROR(VLOOKUP(通常分様式!O344,―!$AH$2:$AI$12,2,FALSE),0)</f>
        <v>0</v>
      </c>
      <c r="AA338">
        <f>IFERROR(VLOOKUP(通常分様式!AB344,―!$I$2:$J$3,2,FALSE),0)</f>
        <v>0</v>
      </c>
      <c r="AB338">
        <f>IFERROR(VLOOKUP(通常分様式!AC344,―!$K$2:$L$3,2,FALSE),0)</f>
        <v>0</v>
      </c>
      <c r="AC338">
        <f>IFERROR(VLOOKUP(通常分様式!AD344,―!$M$2:$N$3,2,FALSE),0)</f>
        <v>0</v>
      </c>
      <c r="AD338">
        <f>IFERROR(VLOOKUP(通常分様式!AE344,―!$O$2:$P$3,2,FALSE),0)</f>
        <v>0</v>
      </c>
      <c r="AE338">
        <v>1</v>
      </c>
      <c r="AF338">
        <f>IFERROR(VLOOKUP(通常分様式!AF344,―!$X$2:$Y$30,2,FALSE),0)</f>
        <v>0</v>
      </c>
      <c r="AG338">
        <f>IFERROR(VLOOKUP(通常分様式!AG344,―!$X$2:$Y$30,2,FALSE),0)</f>
        <v>0</v>
      </c>
      <c r="AL338">
        <f>IFERROR(VLOOKUP(通常分様式!AL344,―!$AA$2:$AB$11,2,FALSE),0)</f>
        <v>0</v>
      </c>
      <c r="AM338">
        <f t="shared" si="40"/>
        <v>0</v>
      </c>
      <c r="AN338" s="508">
        <f t="shared" si="41"/>
        <v>0</v>
      </c>
      <c r="AO338" s="508">
        <f t="shared" si="42"/>
        <v>0</v>
      </c>
      <c r="AP338" s="508">
        <f t="shared" si="43"/>
        <v>0</v>
      </c>
      <c r="AQ338" s="508">
        <f t="shared" si="44"/>
        <v>0</v>
      </c>
      <c r="AR338" s="510">
        <f t="shared" si="45"/>
        <v>0</v>
      </c>
      <c r="AS338" s="510">
        <f t="shared" si="46"/>
        <v>0</v>
      </c>
      <c r="AT338" s="508">
        <f t="shared" si="47"/>
        <v>0</v>
      </c>
      <c r="AU338" s="508" t="str">
        <f t="shared" si="48"/>
        <v>交付金の区分_○_×</v>
      </c>
      <c r="AV338" s="508" t="str">
        <f t="shared" si="49"/>
        <v>交付金の区分_×</v>
      </c>
      <c r="AW338" t="str">
        <f>IF(通常分様式!E344="","",IF(PRODUCT(D338:AL338)=0,"error",""))</f>
        <v/>
      </c>
      <c r="AX338">
        <f>IF(通常分様式!H344="妊娠出産子育て支援交付金",1,0)</f>
        <v>0</v>
      </c>
    </row>
    <row r="339" spans="1:50">
      <c r="A339">
        <v>345</v>
      </c>
      <c r="C339">
        <v>315</v>
      </c>
      <c r="D339">
        <f>IFERROR(VLOOKUP(通常分様式!D345,―!$AJ$2:$AK$2,2,FALSE),0)</f>
        <v>0</v>
      </c>
      <c r="E339">
        <f>IFERROR(VLOOKUP(通常分様式!E345,―!$A$2:$B$3,2,FALSE),0)</f>
        <v>0</v>
      </c>
      <c r="F339">
        <f>IFERROR(VLOOKUP(通常分様式!F345,―!$AD$2:$AE$3,2,FALSE),0)</f>
        <v>0</v>
      </c>
      <c r="G339">
        <f>IFERROR(VLOOKUP(通常分様式!G345,―!$AD$5:$AE$6,2,FALSE),0)</f>
        <v>0</v>
      </c>
      <c r="J339">
        <f>IFERROR(VLOOKUP(通常分様式!J345,―!$AF$14:$AG$15,2,FALSE),0)</f>
        <v>0</v>
      </c>
      <c r="K339">
        <f>IFERROR(VLOOKUP(通常分様式!K345,―!$AF$14:$AG$15,2,FALSE),0)</f>
        <v>0</v>
      </c>
      <c r="L339">
        <f>IFERROR(VLOOKUP(通常分様式!L345,―!$C$2:$D$2,2,FALSE),0)</f>
        <v>0</v>
      </c>
      <c r="M339">
        <f>IFERROR(VLOOKUP(通常分様式!M345,―!$E$2:$F$6,2,FALSE),0)</f>
        <v>0</v>
      </c>
      <c r="N339">
        <f>IFERROR(VLOOKUP(通常分様式!N345,―!$G$2:$H$2,2,FALSE),0)</f>
        <v>0</v>
      </c>
      <c r="O339">
        <f>IFERROR(VLOOKUP(通常分様式!O345,―!$AH$2:$AI$12,2,FALSE),0)</f>
        <v>0</v>
      </c>
      <c r="AA339">
        <f>IFERROR(VLOOKUP(通常分様式!AB345,―!$I$2:$J$3,2,FALSE),0)</f>
        <v>0</v>
      </c>
      <c r="AB339">
        <f>IFERROR(VLOOKUP(通常分様式!AC345,―!$K$2:$L$3,2,FALSE),0)</f>
        <v>0</v>
      </c>
      <c r="AC339">
        <f>IFERROR(VLOOKUP(通常分様式!AD345,―!$M$2:$N$3,2,FALSE),0)</f>
        <v>0</v>
      </c>
      <c r="AD339">
        <f>IFERROR(VLOOKUP(通常分様式!AE345,―!$O$2:$P$3,2,FALSE),0)</f>
        <v>0</v>
      </c>
      <c r="AE339">
        <v>1</v>
      </c>
      <c r="AF339">
        <f>IFERROR(VLOOKUP(通常分様式!AF345,―!$X$2:$Y$30,2,FALSE),0)</f>
        <v>0</v>
      </c>
      <c r="AG339">
        <f>IFERROR(VLOOKUP(通常分様式!AG345,―!$X$2:$Y$30,2,FALSE),0)</f>
        <v>0</v>
      </c>
      <c r="AL339">
        <f>IFERROR(VLOOKUP(通常分様式!AL345,―!$AA$2:$AB$11,2,FALSE),0)</f>
        <v>0</v>
      </c>
      <c r="AM339">
        <f t="shared" si="40"/>
        <v>0</v>
      </c>
      <c r="AN339" s="508">
        <f t="shared" si="41"/>
        <v>0</v>
      </c>
      <c r="AO339" s="508">
        <f t="shared" si="42"/>
        <v>0</v>
      </c>
      <c r="AP339" s="508">
        <f t="shared" si="43"/>
        <v>0</v>
      </c>
      <c r="AQ339" s="508">
        <f t="shared" si="44"/>
        <v>0</v>
      </c>
      <c r="AR339" s="510">
        <f t="shared" si="45"/>
        <v>0</v>
      </c>
      <c r="AS339" s="510">
        <f t="shared" si="46"/>
        <v>0</v>
      </c>
      <c r="AT339" s="508">
        <f t="shared" si="47"/>
        <v>0</v>
      </c>
      <c r="AU339" s="508" t="str">
        <f t="shared" si="48"/>
        <v>交付金の区分_○_×</v>
      </c>
      <c r="AV339" s="508" t="str">
        <f t="shared" si="49"/>
        <v>交付金の区分_×</v>
      </c>
      <c r="AW339" t="str">
        <f>IF(通常分様式!E345="","",IF(PRODUCT(D339:AL339)=0,"error",""))</f>
        <v/>
      </c>
      <c r="AX339">
        <f>IF(通常分様式!H345="妊娠出産子育て支援交付金",1,0)</f>
        <v>0</v>
      </c>
    </row>
    <row r="340" spans="1:50">
      <c r="A340">
        <v>346</v>
      </c>
      <c r="C340">
        <v>316</v>
      </c>
      <c r="D340">
        <f>IFERROR(VLOOKUP(通常分様式!D346,―!$AJ$2:$AK$2,2,FALSE),0)</f>
        <v>0</v>
      </c>
      <c r="E340">
        <f>IFERROR(VLOOKUP(通常分様式!E346,―!$A$2:$B$3,2,FALSE),0)</f>
        <v>0</v>
      </c>
      <c r="F340">
        <f>IFERROR(VLOOKUP(通常分様式!F346,―!$AD$2:$AE$3,2,FALSE),0)</f>
        <v>0</v>
      </c>
      <c r="G340">
        <f>IFERROR(VLOOKUP(通常分様式!G346,―!$AD$5:$AE$6,2,FALSE),0)</f>
        <v>0</v>
      </c>
      <c r="J340">
        <f>IFERROR(VLOOKUP(通常分様式!J346,―!$AF$14:$AG$15,2,FALSE),0)</f>
        <v>0</v>
      </c>
      <c r="K340">
        <f>IFERROR(VLOOKUP(通常分様式!K346,―!$AF$14:$AG$15,2,FALSE),0)</f>
        <v>0</v>
      </c>
      <c r="L340">
        <f>IFERROR(VLOOKUP(通常分様式!L346,―!$C$2:$D$2,2,FALSE),0)</f>
        <v>0</v>
      </c>
      <c r="M340">
        <f>IFERROR(VLOOKUP(通常分様式!M346,―!$E$2:$F$6,2,FALSE),0)</f>
        <v>0</v>
      </c>
      <c r="N340">
        <f>IFERROR(VLOOKUP(通常分様式!N346,―!$G$2:$H$2,2,FALSE),0)</f>
        <v>0</v>
      </c>
      <c r="O340">
        <f>IFERROR(VLOOKUP(通常分様式!O346,―!$AH$2:$AI$12,2,FALSE),0)</f>
        <v>0</v>
      </c>
      <c r="AA340">
        <f>IFERROR(VLOOKUP(通常分様式!AB346,―!$I$2:$J$3,2,FALSE),0)</f>
        <v>0</v>
      </c>
      <c r="AB340">
        <f>IFERROR(VLOOKUP(通常分様式!AC346,―!$K$2:$L$3,2,FALSE),0)</f>
        <v>0</v>
      </c>
      <c r="AC340">
        <f>IFERROR(VLOOKUP(通常分様式!AD346,―!$M$2:$N$3,2,FALSE),0)</f>
        <v>0</v>
      </c>
      <c r="AD340">
        <f>IFERROR(VLOOKUP(通常分様式!AE346,―!$O$2:$P$3,2,FALSE),0)</f>
        <v>0</v>
      </c>
      <c r="AE340">
        <v>1</v>
      </c>
      <c r="AF340">
        <f>IFERROR(VLOOKUP(通常分様式!AF346,―!$X$2:$Y$30,2,FALSE),0)</f>
        <v>0</v>
      </c>
      <c r="AG340">
        <f>IFERROR(VLOOKUP(通常分様式!AG346,―!$X$2:$Y$30,2,FALSE),0)</f>
        <v>0</v>
      </c>
      <c r="AL340">
        <f>IFERROR(VLOOKUP(通常分様式!AL346,―!$AA$2:$AB$11,2,FALSE),0)</f>
        <v>0</v>
      </c>
      <c r="AM340">
        <f t="shared" si="40"/>
        <v>0</v>
      </c>
      <c r="AN340" s="508">
        <f t="shared" si="41"/>
        <v>0</v>
      </c>
      <c r="AO340" s="508">
        <f t="shared" si="42"/>
        <v>0</v>
      </c>
      <c r="AP340" s="508">
        <f t="shared" si="43"/>
        <v>0</v>
      </c>
      <c r="AQ340" s="508">
        <f t="shared" si="44"/>
        <v>0</v>
      </c>
      <c r="AR340" s="510">
        <f t="shared" si="45"/>
        <v>0</v>
      </c>
      <c r="AS340" s="510">
        <f t="shared" si="46"/>
        <v>0</v>
      </c>
      <c r="AT340" s="508">
        <f t="shared" si="47"/>
        <v>0</v>
      </c>
      <c r="AU340" s="508" t="str">
        <f t="shared" si="48"/>
        <v>交付金の区分_○_×</v>
      </c>
      <c r="AV340" s="508" t="str">
        <f t="shared" si="49"/>
        <v>交付金の区分_×</v>
      </c>
      <c r="AW340" t="str">
        <f>IF(通常分様式!E346="","",IF(PRODUCT(D340:AL340)=0,"error",""))</f>
        <v/>
      </c>
      <c r="AX340">
        <f>IF(通常分様式!H346="妊娠出産子育て支援交付金",1,0)</f>
        <v>0</v>
      </c>
    </row>
    <row r="341" spans="1:50">
      <c r="A341">
        <v>347</v>
      </c>
      <c r="C341">
        <v>317</v>
      </c>
      <c r="D341">
        <f>IFERROR(VLOOKUP(通常分様式!D347,―!$AJ$2:$AK$2,2,FALSE),0)</f>
        <v>0</v>
      </c>
      <c r="E341">
        <f>IFERROR(VLOOKUP(通常分様式!E347,―!$A$2:$B$3,2,FALSE),0)</f>
        <v>0</v>
      </c>
      <c r="F341">
        <f>IFERROR(VLOOKUP(通常分様式!F347,―!$AD$2:$AE$3,2,FALSE),0)</f>
        <v>0</v>
      </c>
      <c r="G341">
        <f>IFERROR(VLOOKUP(通常分様式!G347,―!$AD$5:$AE$6,2,FALSE),0)</f>
        <v>0</v>
      </c>
      <c r="J341">
        <f>IFERROR(VLOOKUP(通常分様式!J347,―!$AF$14:$AG$15,2,FALSE),0)</f>
        <v>0</v>
      </c>
      <c r="K341">
        <f>IFERROR(VLOOKUP(通常分様式!K347,―!$AF$14:$AG$15,2,FALSE),0)</f>
        <v>0</v>
      </c>
      <c r="L341">
        <f>IFERROR(VLOOKUP(通常分様式!L347,―!$C$2:$D$2,2,FALSE),0)</f>
        <v>0</v>
      </c>
      <c r="M341">
        <f>IFERROR(VLOOKUP(通常分様式!M347,―!$E$2:$F$6,2,FALSE),0)</f>
        <v>0</v>
      </c>
      <c r="N341">
        <f>IFERROR(VLOOKUP(通常分様式!N347,―!$G$2:$H$2,2,FALSE),0)</f>
        <v>0</v>
      </c>
      <c r="O341">
        <f>IFERROR(VLOOKUP(通常分様式!O347,―!$AH$2:$AI$12,2,FALSE),0)</f>
        <v>0</v>
      </c>
      <c r="AA341">
        <f>IFERROR(VLOOKUP(通常分様式!AB347,―!$I$2:$J$3,2,FALSE),0)</f>
        <v>0</v>
      </c>
      <c r="AB341">
        <f>IFERROR(VLOOKUP(通常分様式!AC347,―!$K$2:$L$3,2,FALSE),0)</f>
        <v>0</v>
      </c>
      <c r="AC341">
        <f>IFERROR(VLOOKUP(通常分様式!AD347,―!$M$2:$N$3,2,FALSE),0)</f>
        <v>0</v>
      </c>
      <c r="AD341">
        <f>IFERROR(VLOOKUP(通常分様式!AE347,―!$O$2:$P$3,2,FALSE),0)</f>
        <v>0</v>
      </c>
      <c r="AE341">
        <v>1</v>
      </c>
      <c r="AF341">
        <f>IFERROR(VLOOKUP(通常分様式!AF347,―!$X$2:$Y$30,2,FALSE),0)</f>
        <v>0</v>
      </c>
      <c r="AG341">
        <f>IFERROR(VLOOKUP(通常分様式!AG347,―!$X$2:$Y$30,2,FALSE),0)</f>
        <v>0</v>
      </c>
      <c r="AL341">
        <f>IFERROR(VLOOKUP(通常分様式!AL347,―!$AA$2:$AB$11,2,FALSE),0)</f>
        <v>0</v>
      </c>
      <c r="AM341">
        <f t="shared" si="40"/>
        <v>0</v>
      </c>
      <c r="AN341" s="508">
        <f t="shared" si="41"/>
        <v>0</v>
      </c>
      <c r="AO341" s="508">
        <f t="shared" si="42"/>
        <v>0</v>
      </c>
      <c r="AP341" s="508">
        <f t="shared" si="43"/>
        <v>0</v>
      </c>
      <c r="AQ341" s="508">
        <f t="shared" si="44"/>
        <v>0</v>
      </c>
      <c r="AR341" s="510">
        <f t="shared" si="45"/>
        <v>0</v>
      </c>
      <c r="AS341" s="510">
        <f t="shared" si="46"/>
        <v>0</v>
      </c>
      <c r="AT341" s="508">
        <f t="shared" si="47"/>
        <v>0</v>
      </c>
      <c r="AU341" s="508" t="str">
        <f t="shared" si="48"/>
        <v>交付金の区分_○_×</v>
      </c>
      <c r="AV341" s="508" t="str">
        <f t="shared" si="49"/>
        <v>交付金の区分_×</v>
      </c>
      <c r="AW341" t="str">
        <f>IF(通常分様式!E347="","",IF(PRODUCT(D341:AL341)=0,"error",""))</f>
        <v/>
      </c>
      <c r="AX341">
        <f>IF(通常分様式!H347="妊娠出産子育て支援交付金",1,0)</f>
        <v>0</v>
      </c>
    </row>
    <row r="342" spans="1:50">
      <c r="A342">
        <v>348</v>
      </c>
      <c r="C342">
        <v>318</v>
      </c>
      <c r="D342">
        <f>IFERROR(VLOOKUP(通常分様式!D348,―!$AJ$2:$AK$2,2,FALSE),0)</f>
        <v>0</v>
      </c>
      <c r="E342">
        <f>IFERROR(VLOOKUP(通常分様式!E348,―!$A$2:$B$3,2,FALSE),0)</f>
        <v>0</v>
      </c>
      <c r="F342">
        <f>IFERROR(VLOOKUP(通常分様式!F348,―!$AD$2:$AE$3,2,FALSE),0)</f>
        <v>0</v>
      </c>
      <c r="G342">
        <f>IFERROR(VLOOKUP(通常分様式!G348,―!$AD$5:$AE$6,2,FALSE),0)</f>
        <v>0</v>
      </c>
      <c r="J342">
        <f>IFERROR(VLOOKUP(通常分様式!J348,―!$AF$14:$AG$15,2,FALSE),0)</f>
        <v>0</v>
      </c>
      <c r="K342">
        <f>IFERROR(VLOOKUP(通常分様式!K348,―!$AF$14:$AG$15,2,FALSE),0)</f>
        <v>0</v>
      </c>
      <c r="L342">
        <f>IFERROR(VLOOKUP(通常分様式!L348,―!$C$2:$D$2,2,FALSE),0)</f>
        <v>0</v>
      </c>
      <c r="M342">
        <f>IFERROR(VLOOKUP(通常分様式!M348,―!$E$2:$F$6,2,FALSE),0)</f>
        <v>0</v>
      </c>
      <c r="N342">
        <f>IFERROR(VLOOKUP(通常分様式!N348,―!$G$2:$H$2,2,FALSE),0)</f>
        <v>0</v>
      </c>
      <c r="O342">
        <f>IFERROR(VLOOKUP(通常分様式!O348,―!$AH$2:$AI$12,2,FALSE),0)</f>
        <v>0</v>
      </c>
      <c r="AA342">
        <f>IFERROR(VLOOKUP(通常分様式!AB348,―!$I$2:$J$3,2,FALSE),0)</f>
        <v>0</v>
      </c>
      <c r="AB342">
        <f>IFERROR(VLOOKUP(通常分様式!AC348,―!$K$2:$L$3,2,FALSE),0)</f>
        <v>0</v>
      </c>
      <c r="AC342">
        <f>IFERROR(VLOOKUP(通常分様式!AD348,―!$M$2:$N$3,2,FALSE),0)</f>
        <v>0</v>
      </c>
      <c r="AD342">
        <f>IFERROR(VLOOKUP(通常分様式!AE348,―!$O$2:$P$3,2,FALSE),0)</f>
        <v>0</v>
      </c>
      <c r="AE342">
        <v>1</v>
      </c>
      <c r="AF342">
        <f>IFERROR(VLOOKUP(通常分様式!AF348,―!$X$2:$Y$30,2,FALSE),0)</f>
        <v>0</v>
      </c>
      <c r="AG342">
        <f>IFERROR(VLOOKUP(通常分様式!AG348,―!$X$2:$Y$30,2,FALSE),0)</f>
        <v>0</v>
      </c>
      <c r="AL342">
        <f>IFERROR(VLOOKUP(通常分様式!AL348,―!$AA$2:$AB$11,2,FALSE),0)</f>
        <v>0</v>
      </c>
      <c r="AM342">
        <f t="shared" si="40"/>
        <v>0</v>
      </c>
      <c r="AN342" s="508">
        <f t="shared" si="41"/>
        <v>0</v>
      </c>
      <c r="AO342" s="508">
        <f t="shared" si="42"/>
        <v>0</v>
      </c>
      <c r="AP342" s="508">
        <f t="shared" si="43"/>
        <v>0</v>
      </c>
      <c r="AQ342" s="508">
        <f t="shared" si="44"/>
        <v>0</v>
      </c>
      <c r="AR342" s="510">
        <f t="shared" si="45"/>
        <v>0</v>
      </c>
      <c r="AS342" s="510">
        <f t="shared" si="46"/>
        <v>0</v>
      </c>
      <c r="AT342" s="508">
        <f t="shared" si="47"/>
        <v>0</v>
      </c>
      <c r="AU342" s="508" t="str">
        <f t="shared" si="48"/>
        <v>交付金の区分_○_×</v>
      </c>
      <c r="AV342" s="508" t="str">
        <f t="shared" si="49"/>
        <v>交付金の区分_×</v>
      </c>
      <c r="AW342" t="str">
        <f>IF(通常分様式!E348="","",IF(PRODUCT(D342:AL342)=0,"error",""))</f>
        <v/>
      </c>
      <c r="AX342">
        <f>IF(通常分様式!H348="妊娠出産子育て支援交付金",1,0)</f>
        <v>0</v>
      </c>
    </row>
    <row r="343" spans="1:50">
      <c r="A343">
        <v>349</v>
      </c>
      <c r="C343">
        <v>319</v>
      </c>
      <c r="D343">
        <f>IFERROR(VLOOKUP(通常分様式!D349,―!$AJ$2:$AK$2,2,FALSE),0)</f>
        <v>0</v>
      </c>
      <c r="E343">
        <f>IFERROR(VLOOKUP(通常分様式!E349,―!$A$2:$B$3,2,FALSE),0)</f>
        <v>0</v>
      </c>
      <c r="F343">
        <f>IFERROR(VLOOKUP(通常分様式!F349,―!$AD$2:$AE$3,2,FALSE),0)</f>
        <v>0</v>
      </c>
      <c r="G343">
        <f>IFERROR(VLOOKUP(通常分様式!G349,―!$AD$5:$AE$6,2,FALSE),0)</f>
        <v>0</v>
      </c>
      <c r="J343">
        <f>IFERROR(VLOOKUP(通常分様式!J349,―!$AF$14:$AG$15,2,FALSE),0)</f>
        <v>0</v>
      </c>
      <c r="K343">
        <f>IFERROR(VLOOKUP(通常分様式!K349,―!$AF$14:$AG$15,2,FALSE),0)</f>
        <v>0</v>
      </c>
      <c r="L343">
        <f>IFERROR(VLOOKUP(通常分様式!L349,―!$C$2:$D$2,2,FALSE),0)</f>
        <v>0</v>
      </c>
      <c r="M343">
        <f>IFERROR(VLOOKUP(通常分様式!M349,―!$E$2:$F$6,2,FALSE),0)</f>
        <v>0</v>
      </c>
      <c r="N343">
        <f>IFERROR(VLOOKUP(通常分様式!N349,―!$G$2:$H$2,2,FALSE),0)</f>
        <v>0</v>
      </c>
      <c r="O343">
        <f>IFERROR(VLOOKUP(通常分様式!O349,―!$AH$2:$AI$12,2,FALSE),0)</f>
        <v>0</v>
      </c>
      <c r="AA343">
        <f>IFERROR(VLOOKUP(通常分様式!AB349,―!$I$2:$J$3,2,FALSE),0)</f>
        <v>0</v>
      </c>
      <c r="AB343">
        <f>IFERROR(VLOOKUP(通常分様式!AC349,―!$K$2:$L$3,2,FALSE),0)</f>
        <v>0</v>
      </c>
      <c r="AC343">
        <f>IFERROR(VLOOKUP(通常分様式!AD349,―!$M$2:$N$3,2,FALSE),0)</f>
        <v>0</v>
      </c>
      <c r="AD343">
        <f>IFERROR(VLOOKUP(通常分様式!AE349,―!$O$2:$P$3,2,FALSE),0)</f>
        <v>0</v>
      </c>
      <c r="AE343">
        <v>1</v>
      </c>
      <c r="AF343">
        <f>IFERROR(VLOOKUP(通常分様式!AF349,―!$X$2:$Y$30,2,FALSE),0)</f>
        <v>0</v>
      </c>
      <c r="AG343">
        <f>IFERROR(VLOOKUP(通常分様式!AG349,―!$X$2:$Y$30,2,FALSE),0)</f>
        <v>0</v>
      </c>
      <c r="AL343">
        <f>IFERROR(VLOOKUP(通常分様式!AL349,―!$AA$2:$AB$11,2,FALSE),0)</f>
        <v>0</v>
      </c>
      <c r="AM343">
        <f t="shared" si="40"/>
        <v>0</v>
      </c>
      <c r="AN343" s="508">
        <f t="shared" si="41"/>
        <v>0</v>
      </c>
      <c r="AO343" s="508">
        <f t="shared" si="42"/>
        <v>0</v>
      </c>
      <c r="AP343" s="508">
        <f t="shared" si="43"/>
        <v>0</v>
      </c>
      <c r="AQ343" s="508">
        <f t="shared" si="44"/>
        <v>0</v>
      </c>
      <c r="AR343" s="510">
        <f t="shared" si="45"/>
        <v>0</v>
      </c>
      <c r="AS343" s="510">
        <f t="shared" si="46"/>
        <v>0</v>
      </c>
      <c r="AT343" s="508">
        <f t="shared" si="47"/>
        <v>0</v>
      </c>
      <c r="AU343" s="508" t="str">
        <f t="shared" si="48"/>
        <v>交付金の区分_○_×</v>
      </c>
      <c r="AV343" s="508" t="str">
        <f t="shared" si="49"/>
        <v>交付金の区分_×</v>
      </c>
      <c r="AW343" t="str">
        <f>IF(通常分様式!E349="","",IF(PRODUCT(D343:AL343)=0,"error",""))</f>
        <v/>
      </c>
      <c r="AX343">
        <f>IF(通常分様式!H349="妊娠出産子育て支援交付金",1,0)</f>
        <v>0</v>
      </c>
    </row>
    <row r="344" spans="1:50">
      <c r="A344">
        <v>350</v>
      </c>
      <c r="C344">
        <v>320</v>
      </c>
      <c r="D344">
        <f>IFERROR(VLOOKUP(通常分様式!D350,―!$AJ$2:$AK$2,2,FALSE),0)</f>
        <v>0</v>
      </c>
      <c r="E344">
        <f>IFERROR(VLOOKUP(通常分様式!E350,―!$A$2:$B$3,2,FALSE),0)</f>
        <v>0</v>
      </c>
      <c r="F344">
        <f>IFERROR(VLOOKUP(通常分様式!F350,―!$AD$2:$AE$3,2,FALSE),0)</f>
        <v>0</v>
      </c>
      <c r="G344">
        <f>IFERROR(VLOOKUP(通常分様式!G350,―!$AD$5:$AE$6,2,FALSE),0)</f>
        <v>0</v>
      </c>
      <c r="J344">
        <f>IFERROR(VLOOKUP(通常分様式!J350,―!$AF$14:$AG$15,2,FALSE),0)</f>
        <v>0</v>
      </c>
      <c r="K344">
        <f>IFERROR(VLOOKUP(通常分様式!K350,―!$AF$14:$AG$15,2,FALSE),0)</f>
        <v>0</v>
      </c>
      <c r="L344">
        <f>IFERROR(VLOOKUP(通常分様式!L350,―!$C$2:$D$2,2,FALSE),0)</f>
        <v>0</v>
      </c>
      <c r="M344">
        <f>IFERROR(VLOOKUP(通常分様式!M350,―!$E$2:$F$6,2,FALSE),0)</f>
        <v>0</v>
      </c>
      <c r="N344">
        <f>IFERROR(VLOOKUP(通常分様式!N350,―!$G$2:$H$2,2,FALSE),0)</f>
        <v>0</v>
      </c>
      <c r="O344">
        <f>IFERROR(VLOOKUP(通常分様式!O350,―!$AH$2:$AI$12,2,FALSE),0)</f>
        <v>0</v>
      </c>
      <c r="AA344">
        <f>IFERROR(VLOOKUP(通常分様式!AB350,―!$I$2:$J$3,2,FALSE),0)</f>
        <v>0</v>
      </c>
      <c r="AB344">
        <f>IFERROR(VLOOKUP(通常分様式!AC350,―!$K$2:$L$3,2,FALSE),0)</f>
        <v>0</v>
      </c>
      <c r="AC344">
        <f>IFERROR(VLOOKUP(通常分様式!AD350,―!$M$2:$N$3,2,FALSE),0)</f>
        <v>0</v>
      </c>
      <c r="AD344">
        <f>IFERROR(VLOOKUP(通常分様式!AE350,―!$O$2:$P$3,2,FALSE),0)</f>
        <v>0</v>
      </c>
      <c r="AE344">
        <v>1</v>
      </c>
      <c r="AF344">
        <f>IFERROR(VLOOKUP(通常分様式!AF350,―!$X$2:$Y$30,2,FALSE),0)</f>
        <v>0</v>
      </c>
      <c r="AG344">
        <f>IFERROR(VLOOKUP(通常分様式!AG350,―!$X$2:$Y$30,2,FALSE),0)</f>
        <v>0</v>
      </c>
      <c r="AL344">
        <f>IFERROR(VLOOKUP(通常分様式!AL350,―!$AA$2:$AB$11,2,FALSE),0)</f>
        <v>0</v>
      </c>
      <c r="AM344">
        <f t="shared" si="40"/>
        <v>0</v>
      </c>
      <c r="AN344" s="508">
        <f t="shared" si="41"/>
        <v>0</v>
      </c>
      <c r="AO344" s="508">
        <f t="shared" si="42"/>
        <v>0</v>
      </c>
      <c r="AP344" s="508">
        <f t="shared" si="43"/>
        <v>0</v>
      </c>
      <c r="AQ344" s="508">
        <f t="shared" si="44"/>
        <v>0</v>
      </c>
      <c r="AR344" s="510">
        <f t="shared" si="45"/>
        <v>0</v>
      </c>
      <c r="AS344" s="510">
        <f t="shared" si="46"/>
        <v>0</v>
      </c>
      <c r="AT344" s="508">
        <f t="shared" si="47"/>
        <v>0</v>
      </c>
      <c r="AU344" s="508" t="str">
        <f t="shared" si="48"/>
        <v>交付金の区分_○_×</v>
      </c>
      <c r="AV344" s="508" t="str">
        <f t="shared" si="49"/>
        <v>交付金の区分_×</v>
      </c>
      <c r="AW344" t="str">
        <f>IF(通常分様式!E350="","",IF(PRODUCT(D344:AL344)=0,"error",""))</f>
        <v/>
      </c>
      <c r="AX344">
        <f>IF(通常分様式!H350="妊娠出産子育て支援交付金",1,0)</f>
        <v>0</v>
      </c>
    </row>
    <row r="345" spans="1:50">
      <c r="A345">
        <v>351</v>
      </c>
      <c r="C345">
        <v>321</v>
      </c>
      <c r="D345">
        <f>IFERROR(VLOOKUP(通常分様式!D351,―!$AJ$2:$AK$2,2,FALSE),0)</f>
        <v>0</v>
      </c>
      <c r="E345">
        <f>IFERROR(VLOOKUP(通常分様式!E351,―!$A$2:$B$3,2,FALSE),0)</f>
        <v>0</v>
      </c>
      <c r="F345">
        <f>IFERROR(VLOOKUP(通常分様式!F351,―!$AD$2:$AE$3,2,FALSE),0)</f>
        <v>0</v>
      </c>
      <c r="G345">
        <f>IFERROR(VLOOKUP(通常分様式!G351,―!$AD$5:$AE$6,2,FALSE),0)</f>
        <v>0</v>
      </c>
      <c r="J345">
        <f>IFERROR(VLOOKUP(通常分様式!J351,―!$AF$14:$AG$15,2,FALSE),0)</f>
        <v>0</v>
      </c>
      <c r="K345">
        <f>IFERROR(VLOOKUP(通常分様式!K351,―!$AF$14:$AG$15,2,FALSE),0)</f>
        <v>0</v>
      </c>
      <c r="L345">
        <f>IFERROR(VLOOKUP(通常分様式!L351,―!$C$2:$D$2,2,FALSE),0)</f>
        <v>0</v>
      </c>
      <c r="M345">
        <f>IFERROR(VLOOKUP(通常分様式!M351,―!$E$2:$F$6,2,FALSE),0)</f>
        <v>0</v>
      </c>
      <c r="N345">
        <f>IFERROR(VLOOKUP(通常分様式!N351,―!$G$2:$H$2,2,FALSE),0)</f>
        <v>0</v>
      </c>
      <c r="O345">
        <f>IFERROR(VLOOKUP(通常分様式!O351,―!$AH$2:$AI$12,2,FALSE),0)</f>
        <v>0</v>
      </c>
      <c r="AA345">
        <f>IFERROR(VLOOKUP(通常分様式!AB351,―!$I$2:$J$3,2,FALSE),0)</f>
        <v>0</v>
      </c>
      <c r="AB345">
        <f>IFERROR(VLOOKUP(通常分様式!AC351,―!$K$2:$L$3,2,FALSE),0)</f>
        <v>0</v>
      </c>
      <c r="AC345">
        <f>IFERROR(VLOOKUP(通常分様式!AD351,―!$M$2:$N$3,2,FALSE),0)</f>
        <v>0</v>
      </c>
      <c r="AD345">
        <f>IFERROR(VLOOKUP(通常分様式!AE351,―!$O$2:$P$3,2,FALSE),0)</f>
        <v>0</v>
      </c>
      <c r="AE345">
        <v>1</v>
      </c>
      <c r="AF345">
        <f>IFERROR(VLOOKUP(通常分様式!AF351,―!$X$2:$Y$30,2,FALSE),0)</f>
        <v>0</v>
      </c>
      <c r="AG345">
        <f>IFERROR(VLOOKUP(通常分様式!AG351,―!$X$2:$Y$30,2,FALSE),0)</f>
        <v>0</v>
      </c>
      <c r="AL345">
        <f>IFERROR(VLOOKUP(通常分様式!AL351,―!$AA$2:$AB$11,2,FALSE),0)</f>
        <v>0</v>
      </c>
      <c r="AM345">
        <f t="shared" ref="AM345:AM408" si="50">IF(E345=1,"検査促進枠の地方負担分に充当_補助",IF(E345=2,"検査促進枠の地方負担分に充当_地単",0))</f>
        <v>0</v>
      </c>
      <c r="AN345" s="508">
        <f t="shared" ref="AN345:AN408" si="51">IF(E345=1,"基金_補助",IF(E345=2,IF(AA345=2,"基金_地単_検査","基金_地単_通常"),0))</f>
        <v>0</v>
      </c>
      <c r="AO345" s="508">
        <f t="shared" si="42"/>
        <v>0</v>
      </c>
      <c r="AP345" s="508">
        <f t="shared" si="43"/>
        <v>0</v>
      </c>
      <c r="AQ345" s="508">
        <f t="shared" si="44"/>
        <v>0</v>
      </c>
      <c r="AR345" s="510">
        <f t="shared" si="45"/>
        <v>0</v>
      </c>
      <c r="AS345" s="510">
        <f t="shared" si="46"/>
        <v>0</v>
      </c>
      <c r="AT345" s="508">
        <f t="shared" si="47"/>
        <v>0</v>
      </c>
      <c r="AU345" s="508" t="str">
        <f t="shared" si="48"/>
        <v>交付金の区分_○_×</v>
      </c>
      <c r="AV345" s="508" t="str">
        <f t="shared" si="49"/>
        <v>交付金の区分_×</v>
      </c>
      <c r="AW345" t="str">
        <f>IF(通常分様式!E351="","",IF(PRODUCT(D345:AL345)=0,"error",""))</f>
        <v/>
      </c>
      <c r="AX345">
        <f>IF(通常分様式!H351="妊娠出産子育て支援交付金",1,0)</f>
        <v>0</v>
      </c>
    </row>
    <row r="346" spans="1:50">
      <c r="A346">
        <v>352</v>
      </c>
      <c r="C346">
        <v>322</v>
      </c>
      <c r="D346">
        <f>IFERROR(VLOOKUP(通常分様式!D352,―!$AJ$2:$AK$2,2,FALSE),0)</f>
        <v>0</v>
      </c>
      <c r="E346">
        <f>IFERROR(VLOOKUP(通常分様式!E352,―!$A$2:$B$3,2,FALSE),0)</f>
        <v>0</v>
      </c>
      <c r="F346">
        <f>IFERROR(VLOOKUP(通常分様式!F352,―!$AD$2:$AE$3,2,FALSE),0)</f>
        <v>0</v>
      </c>
      <c r="G346">
        <f>IFERROR(VLOOKUP(通常分様式!G352,―!$AD$5:$AE$6,2,FALSE),0)</f>
        <v>0</v>
      </c>
      <c r="J346">
        <f>IFERROR(VLOOKUP(通常分様式!J352,―!$AF$14:$AG$15,2,FALSE),0)</f>
        <v>0</v>
      </c>
      <c r="K346">
        <f>IFERROR(VLOOKUP(通常分様式!K352,―!$AF$14:$AG$15,2,FALSE),0)</f>
        <v>0</v>
      </c>
      <c r="L346">
        <f>IFERROR(VLOOKUP(通常分様式!L352,―!$C$2:$D$2,2,FALSE),0)</f>
        <v>0</v>
      </c>
      <c r="M346">
        <f>IFERROR(VLOOKUP(通常分様式!M352,―!$E$2:$F$6,2,FALSE),0)</f>
        <v>0</v>
      </c>
      <c r="N346">
        <f>IFERROR(VLOOKUP(通常分様式!N352,―!$G$2:$H$2,2,FALSE),0)</f>
        <v>0</v>
      </c>
      <c r="O346">
        <f>IFERROR(VLOOKUP(通常分様式!O352,―!$AH$2:$AI$12,2,FALSE),0)</f>
        <v>0</v>
      </c>
      <c r="AA346">
        <f>IFERROR(VLOOKUP(通常分様式!AB352,―!$I$2:$J$3,2,FALSE),0)</f>
        <v>0</v>
      </c>
      <c r="AB346">
        <f>IFERROR(VLOOKUP(通常分様式!AC352,―!$K$2:$L$3,2,FALSE),0)</f>
        <v>0</v>
      </c>
      <c r="AC346">
        <f>IFERROR(VLOOKUP(通常分様式!AD352,―!$M$2:$N$3,2,FALSE),0)</f>
        <v>0</v>
      </c>
      <c r="AD346">
        <f>IFERROR(VLOOKUP(通常分様式!AE352,―!$O$2:$P$3,2,FALSE),0)</f>
        <v>0</v>
      </c>
      <c r="AE346">
        <v>1</v>
      </c>
      <c r="AF346">
        <f>IFERROR(VLOOKUP(通常分様式!AF352,―!$X$2:$Y$30,2,FALSE),0)</f>
        <v>0</v>
      </c>
      <c r="AG346">
        <f>IFERROR(VLOOKUP(通常分様式!AG352,―!$X$2:$Y$30,2,FALSE),0)</f>
        <v>0</v>
      </c>
      <c r="AL346">
        <f>IFERROR(VLOOKUP(通常分様式!AL352,―!$AA$2:$AB$11,2,FALSE),0)</f>
        <v>0</v>
      </c>
      <c r="AM346">
        <f t="shared" si="50"/>
        <v>0</v>
      </c>
      <c r="AN346" s="508">
        <f t="shared" si="51"/>
        <v>0</v>
      </c>
      <c r="AO346" s="508">
        <f t="shared" si="42"/>
        <v>0</v>
      </c>
      <c r="AP346" s="508">
        <f t="shared" si="43"/>
        <v>0</v>
      </c>
      <c r="AQ346" s="508">
        <f t="shared" si="44"/>
        <v>0</v>
      </c>
      <c r="AR346" s="510">
        <f t="shared" si="45"/>
        <v>0</v>
      </c>
      <c r="AS346" s="510">
        <f t="shared" si="46"/>
        <v>0</v>
      </c>
      <c r="AT346" s="508">
        <f t="shared" si="47"/>
        <v>0</v>
      </c>
      <c r="AU346" s="508" t="str">
        <f t="shared" si="48"/>
        <v>交付金の区分_○_×</v>
      </c>
      <c r="AV346" s="508" t="str">
        <f t="shared" si="49"/>
        <v>交付金の区分_×</v>
      </c>
      <c r="AW346" t="str">
        <f>IF(通常分様式!E352="","",IF(PRODUCT(D346:AL346)=0,"error",""))</f>
        <v/>
      </c>
      <c r="AX346">
        <f>IF(通常分様式!H352="妊娠出産子育て支援交付金",1,0)</f>
        <v>0</v>
      </c>
    </row>
    <row r="347" spans="1:50">
      <c r="A347">
        <v>353</v>
      </c>
      <c r="C347">
        <v>323</v>
      </c>
      <c r="D347">
        <f>IFERROR(VLOOKUP(通常分様式!D353,―!$AJ$2:$AK$2,2,FALSE),0)</f>
        <v>0</v>
      </c>
      <c r="E347">
        <f>IFERROR(VLOOKUP(通常分様式!E353,―!$A$2:$B$3,2,FALSE),0)</f>
        <v>0</v>
      </c>
      <c r="F347">
        <f>IFERROR(VLOOKUP(通常分様式!F353,―!$AD$2:$AE$3,2,FALSE),0)</f>
        <v>0</v>
      </c>
      <c r="G347">
        <f>IFERROR(VLOOKUP(通常分様式!G353,―!$AD$5:$AE$6,2,FALSE),0)</f>
        <v>0</v>
      </c>
      <c r="J347">
        <f>IFERROR(VLOOKUP(通常分様式!J353,―!$AF$14:$AG$15,2,FALSE),0)</f>
        <v>0</v>
      </c>
      <c r="K347">
        <f>IFERROR(VLOOKUP(通常分様式!K353,―!$AF$14:$AG$15,2,FALSE),0)</f>
        <v>0</v>
      </c>
      <c r="L347">
        <f>IFERROR(VLOOKUP(通常分様式!L353,―!$C$2:$D$2,2,FALSE),0)</f>
        <v>0</v>
      </c>
      <c r="M347">
        <f>IFERROR(VLOOKUP(通常分様式!M353,―!$E$2:$F$6,2,FALSE),0)</f>
        <v>0</v>
      </c>
      <c r="N347">
        <f>IFERROR(VLOOKUP(通常分様式!N353,―!$G$2:$H$2,2,FALSE),0)</f>
        <v>0</v>
      </c>
      <c r="O347">
        <f>IFERROR(VLOOKUP(通常分様式!O353,―!$AH$2:$AI$12,2,FALSE),0)</f>
        <v>0</v>
      </c>
      <c r="AA347">
        <f>IFERROR(VLOOKUP(通常分様式!AB353,―!$I$2:$J$3,2,FALSE),0)</f>
        <v>0</v>
      </c>
      <c r="AB347">
        <f>IFERROR(VLOOKUP(通常分様式!AC353,―!$K$2:$L$3,2,FALSE),0)</f>
        <v>0</v>
      </c>
      <c r="AC347">
        <f>IFERROR(VLOOKUP(通常分様式!AD353,―!$M$2:$N$3,2,FALSE),0)</f>
        <v>0</v>
      </c>
      <c r="AD347">
        <f>IFERROR(VLOOKUP(通常分様式!AE353,―!$O$2:$P$3,2,FALSE),0)</f>
        <v>0</v>
      </c>
      <c r="AE347">
        <v>1</v>
      </c>
      <c r="AF347">
        <f>IFERROR(VLOOKUP(通常分様式!AF353,―!$X$2:$Y$30,2,FALSE),0)</f>
        <v>0</v>
      </c>
      <c r="AG347">
        <f>IFERROR(VLOOKUP(通常分様式!AG353,―!$X$2:$Y$30,2,FALSE),0)</f>
        <v>0</v>
      </c>
      <c r="AL347">
        <f>IFERROR(VLOOKUP(通常分様式!AL353,―!$AA$2:$AB$11,2,FALSE),0)</f>
        <v>0</v>
      </c>
      <c r="AM347">
        <f t="shared" si="50"/>
        <v>0</v>
      </c>
      <c r="AN347" s="508">
        <f t="shared" si="51"/>
        <v>0</v>
      </c>
      <c r="AO347" s="508">
        <f t="shared" si="42"/>
        <v>0</v>
      </c>
      <c r="AP347" s="508">
        <f t="shared" si="43"/>
        <v>0</v>
      </c>
      <c r="AQ347" s="508">
        <f t="shared" si="44"/>
        <v>0</v>
      </c>
      <c r="AR347" s="510">
        <f t="shared" si="45"/>
        <v>0</v>
      </c>
      <c r="AS347" s="510">
        <f t="shared" si="46"/>
        <v>0</v>
      </c>
      <c r="AT347" s="508">
        <f t="shared" si="47"/>
        <v>0</v>
      </c>
      <c r="AU347" s="508" t="str">
        <f t="shared" si="48"/>
        <v>交付金の区分_○_×</v>
      </c>
      <c r="AV347" s="508" t="str">
        <f t="shared" si="49"/>
        <v>交付金の区分_×</v>
      </c>
      <c r="AW347" t="str">
        <f>IF(通常分様式!E353="","",IF(PRODUCT(D347:AL347)=0,"error",""))</f>
        <v/>
      </c>
      <c r="AX347">
        <f>IF(通常分様式!H353="妊娠出産子育て支援交付金",1,0)</f>
        <v>0</v>
      </c>
    </row>
    <row r="348" spans="1:50">
      <c r="A348">
        <v>354</v>
      </c>
      <c r="C348">
        <v>324</v>
      </c>
      <c r="D348">
        <f>IFERROR(VLOOKUP(通常分様式!D354,―!$AJ$2:$AK$2,2,FALSE),0)</f>
        <v>0</v>
      </c>
      <c r="E348">
        <f>IFERROR(VLOOKUP(通常分様式!E354,―!$A$2:$B$3,2,FALSE),0)</f>
        <v>0</v>
      </c>
      <c r="F348">
        <f>IFERROR(VLOOKUP(通常分様式!F354,―!$AD$2:$AE$3,2,FALSE),0)</f>
        <v>0</v>
      </c>
      <c r="G348">
        <f>IFERROR(VLOOKUP(通常分様式!G354,―!$AD$5:$AE$6,2,FALSE),0)</f>
        <v>0</v>
      </c>
      <c r="J348">
        <f>IFERROR(VLOOKUP(通常分様式!J354,―!$AF$14:$AG$15,2,FALSE),0)</f>
        <v>0</v>
      </c>
      <c r="K348">
        <f>IFERROR(VLOOKUP(通常分様式!K354,―!$AF$14:$AG$15,2,FALSE),0)</f>
        <v>0</v>
      </c>
      <c r="L348">
        <f>IFERROR(VLOOKUP(通常分様式!L354,―!$C$2:$D$2,2,FALSE),0)</f>
        <v>0</v>
      </c>
      <c r="M348">
        <f>IFERROR(VLOOKUP(通常分様式!M354,―!$E$2:$F$6,2,FALSE),0)</f>
        <v>0</v>
      </c>
      <c r="N348">
        <f>IFERROR(VLOOKUP(通常分様式!N354,―!$G$2:$H$2,2,FALSE),0)</f>
        <v>0</v>
      </c>
      <c r="O348">
        <f>IFERROR(VLOOKUP(通常分様式!O354,―!$AH$2:$AI$12,2,FALSE),0)</f>
        <v>0</v>
      </c>
      <c r="AA348">
        <f>IFERROR(VLOOKUP(通常分様式!AB354,―!$I$2:$J$3,2,FALSE),0)</f>
        <v>0</v>
      </c>
      <c r="AB348">
        <f>IFERROR(VLOOKUP(通常分様式!AC354,―!$K$2:$L$3,2,FALSE),0)</f>
        <v>0</v>
      </c>
      <c r="AC348">
        <f>IFERROR(VLOOKUP(通常分様式!AD354,―!$M$2:$N$3,2,FALSE),0)</f>
        <v>0</v>
      </c>
      <c r="AD348">
        <f>IFERROR(VLOOKUP(通常分様式!AE354,―!$O$2:$P$3,2,FALSE),0)</f>
        <v>0</v>
      </c>
      <c r="AE348">
        <v>1</v>
      </c>
      <c r="AF348">
        <f>IFERROR(VLOOKUP(通常分様式!AF354,―!$X$2:$Y$30,2,FALSE),0)</f>
        <v>0</v>
      </c>
      <c r="AG348">
        <f>IFERROR(VLOOKUP(通常分様式!AG354,―!$X$2:$Y$30,2,FALSE),0)</f>
        <v>0</v>
      </c>
      <c r="AL348">
        <f>IFERROR(VLOOKUP(通常分様式!AL354,―!$AA$2:$AB$11,2,FALSE),0)</f>
        <v>0</v>
      </c>
      <c r="AM348">
        <f t="shared" si="50"/>
        <v>0</v>
      </c>
      <c r="AN348" s="508">
        <f t="shared" si="51"/>
        <v>0</v>
      </c>
      <c r="AO348" s="508">
        <f t="shared" si="42"/>
        <v>0</v>
      </c>
      <c r="AP348" s="508">
        <f t="shared" si="43"/>
        <v>0</v>
      </c>
      <c r="AQ348" s="508">
        <f t="shared" si="44"/>
        <v>0</v>
      </c>
      <c r="AR348" s="510">
        <f t="shared" si="45"/>
        <v>0</v>
      </c>
      <c r="AS348" s="510">
        <f t="shared" si="46"/>
        <v>0</v>
      </c>
      <c r="AT348" s="508">
        <f t="shared" si="47"/>
        <v>0</v>
      </c>
      <c r="AU348" s="508" t="str">
        <f t="shared" si="48"/>
        <v>交付金の区分_○_×</v>
      </c>
      <c r="AV348" s="508" t="str">
        <f t="shared" si="49"/>
        <v>交付金の区分_×</v>
      </c>
      <c r="AW348" t="str">
        <f>IF(通常分様式!E354="","",IF(PRODUCT(D348:AL348)=0,"error",""))</f>
        <v/>
      </c>
      <c r="AX348">
        <f>IF(通常分様式!H354="妊娠出産子育て支援交付金",1,0)</f>
        <v>0</v>
      </c>
    </row>
    <row r="349" spans="1:50">
      <c r="A349">
        <v>355</v>
      </c>
      <c r="C349">
        <v>325</v>
      </c>
      <c r="D349">
        <f>IFERROR(VLOOKUP(通常分様式!D355,―!$AJ$2:$AK$2,2,FALSE),0)</f>
        <v>0</v>
      </c>
      <c r="E349">
        <f>IFERROR(VLOOKUP(通常分様式!E355,―!$A$2:$B$3,2,FALSE),0)</f>
        <v>0</v>
      </c>
      <c r="F349">
        <f>IFERROR(VLOOKUP(通常分様式!F355,―!$AD$2:$AE$3,2,FALSE),0)</f>
        <v>0</v>
      </c>
      <c r="G349">
        <f>IFERROR(VLOOKUP(通常分様式!G355,―!$AD$5:$AE$6,2,FALSE),0)</f>
        <v>0</v>
      </c>
      <c r="J349">
        <f>IFERROR(VLOOKUP(通常分様式!J355,―!$AF$14:$AG$15,2,FALSE),0)</f>
        <v>0</v>
      </c>
      <c r="K349">
        <f>IFERROR(VLOOKUP(通常分様式!K355,―!$AF$14:$AG$15,2,FALSE),0)</f>
        <v>0</v>
      </c>
      <c r="L349">
        <f>IFERROR(VLOOKUP(通常分様式!L355,―!$C$2:$D$2,2,FALSE),0)</f>
        <v>0</v>
      </c>
      <c r="M349">
        <f>IFERROR(VLOOKUP(通常分様式!M355,―!$E$2:$F$6,2,FALSE),0)</f>
        <v>0</v>
      </c>
      <c r="N349">
        <f>IFERROR(VLOOKUP(通常分様式!N355,―!$G$2:$H$2,2,FALSE),0)</f>
        <v>0</v>
      </c>
      <c r="O349">
        <f>IFERROR(VLOOKUP(通常分様式!O355,―!$AH$2:$AI$12,2,FALSE),0)</f>
        <v>0</v>
      </c>
      <c r="AA349">
        <f>IFERROR(VLOOKUP(通常分様式!AB355,―!$I$2:$J$3,2,FALSE),0)</f>
        <v>0</v>
      </c>
      <c r="AB349">
        <f>IFERROR(VLOOKUP(通常分様式!AC355,―!$K$2:$L$3,2,FALSE),0)</f>
        <v>0</v>
      </c>
      <c r="AC349">
        <f>IFERROR(VLOOKUP(通常分様式!AD355,―!$M$2:$N$3,2,FALSE),0)</f>
        <v>0</v>
      </c>
      <c r="AD349">
        <f>IFERROR(VLOOKUP(通常分様式!AE355,―!$O$2:$P$3,2,FALSE),0)</f>
        <v>0</v>
      </c>
      <c r="AE349">
        <v>1</v>
      </c>
      <c r="AF349">
        <f>IFERROR(VLOOKUP(通常分様式!AF355,―!$X$2:$Y$30,2,FALSE),0)</f>
        <v>0</v>
      </c>
      <c r="AG349">
        <f>IFERROR(VLOOKUP(通常分様式!AG355,―!$X$2:$Y$30,2,FALSE),0)</f>
        <v>0</v>
      </c>
      <c r="AL349">
        <f>IFERROR(VLOOKUP(通常分様式!AL355,―!$AA$2:$AB$11,2,FALSE),0)</f>
        <v>0</v>
      </c>
      <c r="AM349">
        <f t="shared" si="50"/>
        <v>0</v>
      </c>
      <c r="AN349" s="508">
        <f t="shared" si="51"/>
        <v>0</v>
      </c>
      <c r="AO349" s="508">
        <f t="shared" si="42"/>
        <v>0</v>
      </c>
      <c r="AP349" s="508">
        <f t="shared" si="43"/>
        <v>0</v>
      </c>
      <c r="AQ349" s="508">
        <f t="shared" si="44"/>
        <v>0</v>
      </c>
      <c r="AR349" s="510">
        <f t="shared" si="45"/>
        <v>0</v>
      </c>
      <c r="AS349" s="510">
        <f t="shared" si="46"/>
        <v>0</v>
      </c>
      <c r="AT349" s="508">
        <f t="shared" si="47"/>
        <v>0</v>
      </c>
      <c r="AU349" s="508" t="str">
        <f t="shared" si="48"/>
        <v>交付金の区分_○_×</v>
      </c>
      <c r="AV349" s="508" t="str">
        <f t="shared" si="49"/>
        <v>交付金の区分_×</v>
      </c>
      <c r="AW349" t="str">
        <f>IF(通常分様式!E355="","",IF(PRODUCT(D349:AL349)=0,"error",""))</f>
        <v/>
      </c>
      <c r="AX349">
        <f>IF(通常分様式!H355="妊娠出産子育て支援交付金",1,0)</f>
        <v>0</v>
      </c>
    </row>
    <row r="350" spans="1:50">
      <c r="A350">
        <v>356</v>
      </c>
      <c r="C350">
        <v>326</v>
      </c>
      <c r="D350">
        <f>IFERROR(VLOOKUP(通常分様式!D356,―!$AJ$2:$AK$2,2,FALSE),0)</f>
        <v>0</v>
      </c>
      <c r="E350">
        <f>IFERROR(VLOOKUP(通常分様式!E356,―!$A$2:$B$3,2,FALSE),0)</f>
        <v>0</v>
      </c>
      <c r="F350">
        <f>IFERROR(VLOOKUP(通常分様式!F356,―!$AD$2:$AE$3,2,FALSE),0)</f>
        <v>0</v>
      </c>
      <c r="G350">
        <f>IFERROR(VLOOKUP(通常分様式!G356,―!$AD$5:$AE$6,2,FALSE),0)</f>
        <v>0</v>
      </c>
      <c r="J350">
        <f>IFERROR(VLOOKUP(通常分様式!J356,―!$AF$14:$AG$15,2,FALSE),0)</f>
        <v>0</v>
      </c>
      <c r="K350">
        <f>IFERROR(VLOOKUP(通常分様式!K356,―!$AF$14:$AG$15,2,FALSE),0)</f>
        <v>0</v>
      </c>
      <c r="L350">
        <f>IFERROR(VLOOKUP(通常分様式!L356,―!$C$2:$D$2,2,FALSE),0)</f>
        <v>0</v>
      </c>
      <c r="M350">
        <f>IFERROR(VLOOKUP(通常分様式!M356,―!$E$2:$F$6,2,FALSE),0)</f>
        <v>0</v>
      </c>
      <c r="N350">
        <f>IFERROR(VLOOKUP(通常分様式!N356,―!$G$2:$H$2,2,FALSE),0)</f>
        <v>0</v>
      </c>
      <c r="O350">
        <f>IFERROR(VLOOKUP(通常分様式!O356,―!$AH$2:$AI$12,2,FALSE),0)</f>
        <v>0</v>
      </c>
      <c r="AA350">
        <f>IFERROR(VLOOKUP(通常分様式!AB356,―!$I$2:$J$3,2,FALSE),0)</f>
        <v>0</v>
      </c>
      <c r="AB350">
        <f>IFERROR(VLOOKUP(通常分様式!AC356,―!$K$2:$L$3,2,FALSE),0)</f>
        <v>0</v>
      </c>
      <c r="AC350">
        <f>IFERROR(VLOOKUP(通常分様式!AD356,―!$M$2:$N$3,2,FALSE),0)</f>
        <v>0</v>
      </c>
      <c r="AD350">
        <f>IFERROR(VLOOKUP(通常分様式!AE356,―!$O$2:$P$3,2,FALSE),0)</f>
        <v>0</v>
      </c>
      <c r="AE350">
        <v>1</v>
      </c>
      <c r="AF350">
        <f>IFERROR(VLOOKUP(通常分様式!AF356,―!$X$2:$Y$30,2,FALSE),0)</f>
        <v>0</v>
      </c>
      <c r="AG350">
        <f>IFERROR(VLOOKUP(通常分様式!AG356,―!$X$2:$Y$30,2,FALSE),0)</f>
        <v>0</v>
      </c>
      <c r="AL350">
        <f>IFERROR(VLOOKUP(通常分様式!AL356,―!$AA$2:$AB$11,2,FALSE),0)</f>
        <v>0</v>
      </c>
      <c r="AM350">
        <f t="shared" si="50"/>
        <v>0</v>
      </c>
      <c r="AN350" s="508">
        <f t="shared" si="51"/>
        <v>0</v>
      </c>
      <c r="AO350" s="508">
        <f t="shared" si="42"/>
        <v>0</v>
      </c>
      <c r="AP350" s="508">
        <f t="shared" si="43"/>
        <v>0</v>
      </c>
      <c r="AQ350" s="508">
        <f t="shared" si="44"/>
        <v>0</v>
      </c>
      <c r="AR350" s="510">
        <f t="shared" si="45"/>
        <v>0</v>
      </c>
      <c r="AS350" s="510">
        <f t="shared" si="46"/>
        <v>0</v>
      </c>
      <c r="AT350" s="508">
        <f t="shared" si="47"/>
        <v>0</v>
      </c>
      <c r="AU350" s="508" t="str">
        <f t="shared" si="48"/>
        <v>交付金の区分_○_×</v>
      </c>
      <c r="AV350" s="508" t="str">
        <f t="shared" si="49"/>
        <v>交付金の区分_×</v>
      </c>
      <c r="AW350" t="str">
        <f>IF(通常分様式!E356="","",IF(PRODUCT(D350:AL350)=0,"error",""))</f>
        <v/>
      </c>
      <c r="AX350">
        <f>IF(通常分様式!H356="妊娠出産子育て支援交付金",1,0)</f>
        <v>0</v>
      </c>
    </row>
    <row r="351" spans="1:50">
      <c r="A351">
        <v>357</v>
      </c>
      <c r="C351">
        <v>327</v>
      </c>
      <c r="D351">
        <f>IFERROR(VLOOKUP(通常分様式!D357,―!$AJ$2:$AK$2,2,FALSE),0)</f>
        <v>0</v>
      </c>
      <c r="E351">
        <f>IFERROR(VLOOKUP(通常分様式!E357,―!$A$2:$B$3,2,FALSE),0)</f>
        <v>0</v>
      </c>
      <c r="F351">
        <f>IFERROR(VLOOKUP(通常分様式!F357,―!$AD$2:$AE$3,2,FALSE),0)</f>
        <v>0</v>
      </c>
      <c r="G351">
        <f>IFERROR(VLOOKUP(通常分様式!G357,―!$AD$5:$AE$6,2,FALSE),0)</f>
        <v>0</v>
      </c>
      <c r="J351">
        <f>IFERROR(VLOOKUP(通常分様式!J357,―!$AF$14:$AG$15,2,FALSE),0)</f>
        <v>0</v>
      </c>
      <c r="K351">
        <f>IFERROR(VLOOKUP(通常分様式!K357,―!$AF$14:$AG$15,2,FALSE),0)</f>
        <v>0</v>
      </c>
      <c r="L351">
        <f>IFERROR(VLOOKUP(通常分様式!L357,―!$C$2:$D$2,2,FALSE),0)</f>
        <v>0</v>
      </c>
      <c r="M351">
        <f>IFERROR(VLOOKUP(通常分様式!M357,―!$E$2:$F$6,2,FALSE),0)</f>
        <v>0</v>
      </c>
      <c r="N351">
        <f>IFERROR(VLOOKUP(通常分様式!N357,―!$G$2:$H$2,2,FALSE),0)</f>
        <v>0</v>
      </c>
      <c r="O351">
        <f>IFERROR(VLOOKUP(通常分様式!O357,―!$AH$2:$AI$12,2,FALSE),0)</f>
        <v>0</v>
      </c>
      <c r="AA351">
        <f>IFERROR(VLOOKUP(通常分様式!AB357,―!$I$2:$J$3,2,FALSE),0)</f>
        <v>0</v>
      </c>
      <c r="AB351">
        <f>IFERROR(VLOOKUP(通常分様式!AC357,―!$K$2:$L$3,2,FALSE),0)</f>
        <v>0</v>
      </c>
      <c r="AC351">
        <f>IFERROR(VLOOKUP(通常分様式!AD357,―!$M$2:$N$3,2,FALSE),0)</f>
        <v>0</v>
      </c>
      <c r="AD351">
        <f>IFERROR(VLOOKUP(通常分様式!AE357,―!$O$2:$P$3,2,FALSE),0)</f>
        <v>0</v>
      </c>
      <c r="AE351">
        <v>1</v>
      </c>
      <c r="AF351">
        <f>IFERROR(VLOOKUP(通常分様式!AF357,―!$X$2:$Y$30,2,FALSE),0)</f>
        <v>0</v>
      </c>
      <c r="AG351">
        <f>IFERROR(VLOOKUP(通常分様式!AG357,―!$X$2:$Y$30,2,FALSE),0)</f>
        <v>0</v>
      </c>
      <c r="AL351">
        <f>IFERROR(VLOOKUP(通常分様式!AL357,―!$AA$2:$AB$11,2,FALSE),0)</f>
        <v>0</v>
      </c>
      <c r="AM351">
        <f t="shared" si="50"/>
        <v>0</v>
      </c>
      <c r="AN351" s="508">
        <f t="shared" si="51"/>
        <v>0</v>
      </c>
      <c r="AO351" s="508">
        <f t="shared" ref="AO351:AO414" si="52">IF(E351=1,"事業始期_補助",IF(E351=2,IF(AA351=2,"事業始期_検査","事業始期_通常"),0))</f>
        <v>0</v>
      </c>
      <c r="AP351" s="508">
        <f t="shared" ref="AP351:AP414" si="53">IF(E351=1,"事業終期_通常",IF(E351=2,IF(AD351=2,"事業終期_基金","事業終期_通常"),0))</f>
        <v>0</v>
      </c>
      <c r="AQ351" s="508">
        <f t="shared" ref="AQ351:AQ414" si="54">IF(E351=1,"予算区分_補助",IF(E351=2,IF(OR(AA351=2,K351=1),"予算区分_地単_検査等","予算区分_地単_通常"),0))</f>
        <v>0</v>
      </c>
      <c r="AR351" s="510">
        <f t="shared" ref="AR351:AR414" si="55">IF(E351=1,"経済対策との関係_通常",IF(E351=2,"経済対策との関係_通常",0))</f>
        <v>0</v>
      </c>
      <c r="AS351" s="510">
        <f t="shared" ref="AS351:AS414" si="56">IF(AX351=1,"交付金の区分_高騰",IF(E351=1,"交付金の区分_その他",IF(E351=2,IF(AND(F351=2,G351=1),"交付金の区分_高騰",IF(AND(F351=2,G351=2),"交付金の区分_低所得","交付金の区分_その他")),0)))</f>
        <v>0</v>
      </c>
      <c r="AT351" s="508">
        <f t="shared" ref="AT351:AT414" si="57">IF(J351=1,"種類_通常・低所得",IF(AND(K351=1,G351=1),"種類_重点",0))</f>
        <v>0</v>
      </c>
      <c r="AU351" s="508" t="str">
        <f t="shared" ref="AU351:AU414" si="58">IF(AND(F351=1,G351=1),"交付金の区分_○",IF(K351=0,"交付金の区分_○_×",IF(K351=1,"交付金の区分_×",IF(K351=2,"交付金の区分_○",0))))</f>
        <v>交付金の区分_○_×</v>
      </c>
      <c r="AV351" s="508" t="str">
        <f t="shared" ref="AV351:AV414" si="59">IF(OR(F351=1,F351=0),"交付金の区分_×",IF(J351=0,"交付金の区分_○_×",IF(J351=1,"交付金の区分_×",IF(J351=2,"交付金の区分_○",0))))</f>
        <v>交付金の区分_×</v>
      </c>
      <c r="AW351" t="str">
        <f>IF(通常分様式!E357="","",IF(PRODUCT(D351:AL351)=0,"error",""))</f>
        <v/>
      </c>
      <c r="AX351">
        <f>IF(通常分様式!H357="妊娠出産子育て支援交付金",1,0)</f>
        <v>0</v>
      </c>
    </row>
    <row r="352" spans="1:50">
      <c r="A352">
        <v>358</v>
      </c>
      <c r="C352">
        <v>328</v>
      </c>
      <c r="D352">
        <f>IFERROR(VLOOKUP(通常分様式!D358,―!$AJ$2:$AK$2,2,FALSE),0)</f>
        <v>0</v>
      </c>
      <c r="E352">
        <f>IFERROR(VLOOKUP(通常分様式!E358,―!$A$2:$B$3,2,FALSE),0)</f>
        <v>0</v>
      </c>
      <c r="F352">
        <f>IFERROR(VLOOKUP(通常分様式!F358,―!$AD$2:$AE$3,2,FALSE),0)</f>
        <v>0</v>
      </c>
      <c r="G352">
        <f>IFERROR(VLOOKUP(通常分様式!G358,―!$AD$5:$AE$6,2,FALSE),0)</f>
        <v>0</v>
      </c>
      <c r="J352">
        <f>IFERROR(VLOOKUP(通常分様式!J358,―!$AF$14:$AG$15,2,FALSE),0)</f>
        <v>0</v>
      </c>
      <c r="K352">
        <f>IFERROR(VLOOKUP(通常分様式!K358,―!$AF$14:$AG$15,2,FALSE),0)</f>
        <v>0</v>
      </c>
      <c r="L352">
        <f>IFERROR(VLOOKUP(通常分様式!L358,―!$C$2:$D$2,2,FALSE),0)</f>
        <v>0</v>
      </c>
      <c r="M352">
        <f>IFERROR(VLOOKUP(通常分様式!M358,―!$E$2:$F$6,2,FALSE),0)</f>
        <v>0</v>
      </c>
      <c r="N352">
        <f>IFERROR(VLOOKUP(通常分様式!N358,―!$G$2:$H$2,2,FALSE),0)</f>
        <v>0</v>
      </c>
      <c r="O352">
        <f>IFERROR(VLOOKUP(通常分様式!O358,―!$AH$2:$AI$12,2,FALSE),0)</f>
        <v>0</v>
      </c>
      <c r="AA352">
        <f>IFERROR(VLOOKUP(通常分様式!AB358,―!$I$2:$J$3,2,FALSE),0)</f>
        <v>0</v>
      </c>
      <c r="AB352">
        <f>IFERROR(VLOOKUP(通常分様式!AC358,―!$K$2:$L$3,2,FALSE),0)</f>
        <v>0</v>
      </c>
      <c r="AC352">
        <f>IFERROR(VLOOKUP(通常分様式!AD358,―!$M$2:$N$3,2,FALSE),0)</f>
        <v>0</v>
      </c>
      <c r="AD352">
        <f>IFERROR(VLOOKUP(通常分様式!AE358,―!$O$2:$P$3,2,FALSE),0)</f>
        <v>0</v>
      </c>
      <c r="AE352">
        <v>1</v>
      </c>
      <c r="AF352">
        <f>IFERROR(VLOOKUP(通常分様式!AF358,―!$X$2:$Y$30,2,FALSE),0)</f>
        <v>0</v>
      </c>
      <c r="AG352">
        <f>IFERROR(VLOOKUP(通常分様式!AG358,―!$X$2:$Y$30,2,FALSE),0)</f>
        <v>0</v>
      </c>
      <c r="AL352">
        <f>IFERROR(VLOOKUP(通常分様式!AL358,―!$AA$2:$AB$11,2,FALSE),0)</f>
        <v>0</v>
      </c>
      <c r="AM352">
        <f t="shared" si="50"/>
        <v>0</v>
      </c>
      <c r="AN352" s="508">
        <f t="shared" si="51"/>
        <v>0</v>
      </c>
      <c r="AO352" s="508">
        <f t="shared" si="52"/>
        <v>0</v>
      </c>
      <c r="AP352" s="508">
        <f t="shared" si="53"/>
        <v>0</v>
      </c>
      <c r="AQ352" s="508">
        <f t="shared" si="54"/>
        <v>0</v>
      </c>
      <c r="AR352" s="510">
        <f t="shared" si="55"/>
        <v>0</v>
      </c>
      <c r="AS352" s="510">
        <f t="shared" si="56"/>
        <v>0</v>
      </c>
      <c r="AT352" s="508">
        <f t="shared" si="57"/>
        <v>0</v>
      </c>
      <c r="AU352" s="508" t="str">
        <f t="shared" si="58"/>
        <v>交付金の区分_○_×</v>
      </c>
      <c r="AV352" s="508" t="str">
        <f t="shared" si="59"/>
        <v>交付金の区分_×</v>
      </c>
      <c r="AW352" t="str">
        <f>IF(通常分様式!E358="","",IF(PRODUCT(D352:AL352)=0,"error",""))</f>
        <v/>
      </c>
      <c r="AX352">
        <f>IF(通常分様式!H358="妊娠出産子育て支援交付金",1,0)</f>
        <v>0</v>
      </c>
    </row>
    <row r="353" spans="1:50">
      <c r="A353">
        <v>359</v>
      </c>
      <c r="C353">
        <v>329</v>
      </c>
      <c r="D353">
        <f>IFERROR(VLOOKUP(通常分様式!D359,―!$AJ$2:$AK$2,2,FALSE),0)</f>
        <v>0</v>
      </c>
      <c r="E353">
        <f>IFERROR(VLOOKUP(通常分様式!E359,―!$A$2:$B$3,2,FALSE),0)</f>
        <v>0</v>
      </c>
      <c r="F353">
        <f>IFERROR(VLOOKUP(通常分様式!F359,―!$AD$2:$AE$3,2,FALSE),0)</f>
        <v>0</v>
      </c>
      <c r="G353">
        <f>IFERROR(VLOOKUP(通常分様式!G359,―!$AD$5:$AE$6,2,FALSE),0)</f>
        <v>0</v>
      </c>
      <c r="J353">
        <f>IFERROR(VLOOKUP(通常分様式!J359,―!$AF$14:$AG$15,2,FALSE),0)</f>
        <v>0</v>
      </c>
      <c r="K353">
        <f>IFERROR(VLOOKUP(通常分様式!K359,―!$AF$14:$AG$15,2,FALSE),0)</f>
        <v>0</v>
      </c>
      <c r="L353">
        <f>IFERROR(VLOOKUP(通常分様式!L359,―!$C$2:$D$2,2,FALSE),0)</f>
        <v>0</v>
      </c>
      <c r="M353">
        <f>IFERROR(VLOOKUP(通常分様式!M359,―!$E$2:$F$6,2,FALSE),0)</f>
        <v>0</v>
      </c>
      <c r="N353">
        <f>IFERROR(VLOOKUP(通常分様式!N359,―!$G$2:$H$2,2,FALSE),0)</f>
        <v>0</v>
      </c>
      <c r="O353">
        <f>IFERROR(VLOOKUP(通常分様式!O359,―!$AH$2:$AI$12,2,FALSE),0)</f>
        <v>0</v>
      </c>
      <c r="AA353">
        <f>IFERROR(VLOOKUP(通常分様式!AB359,―!$I$2:$J$3,2,FALSE),0)</f>
        <v>0</v>
      </c>
      <c r="AB353">
        <f>IFERROR(VLOOKUP(通常分様式!AC359,―!$K$2:$L$3,2,FALSE),0)</f>
        <v>0</v>
      </c>
      <c r="AC353">
        <f>IFERROR(VLOOKUP(通常分様式!AD359,―!$M$2:$N$3,2,FALSE),0)</f>
        <v>0</v>
      </c>
      <c r="AD353">
        <f>IFERROR(VLOOKUP(通常分様式!AE359,―!$O$2:$P$3,2,FALSE),0)</f>
        <v>0</v>
      </c>
      <c r="AE353">
        <v>1</v>
      </c>
      <c r="AF353">
        <f>IFERROR(VLOOKUP(通常分様式!AF359,―!$X$2:$Y$30,2,FALSE),0)</f>
        <v>0</v>
      </c>
      <c r="AG353">
        <f>IFERROR(VLOOKUP(通常分様式!AG359,―!$X$2:$Y$30,2,FALSE),0)</f>
        <v>0</v>
      </c>
      <c r="AL353">
        <f>IFERROR(VLOOKUP(通常分様式!AL359,―!$AA$2:$AB$11,2,FALSE),0)</f>
        <v>0</v>
      </c>
      <c r="AM353">
        <f t="shared" si="50"/>
        <v>0</v>
      </c>
      <c r="AN353" s="508">
        <f t="shared" si="51"/>
        <v>0</v>
      </c>
      <c r="AO353" s="508">
        <f t="shared" si="52"/>
        <v>0</v>
      </c>
      <c r="AP353" s="508">
        <f t="shared" si="53"/>
        <v>0</v>
      </c>
      <c r="AQ353" s="508">
        <f t="shared" si="54"/>
        <v>0</v>
      </c>
      <c r="AR353" s="510">
        <f t="shared" si="55"/>
        <v>0</v>
      </c>
      <c r="AS353" s="510">
        <f t="shared" si="56"/>
        <v>0</v>
      </c>
      <c r="AT353" s="508">
        <f t="shared" si="57"/>
        <v>0</v>
      </c>
      <c r="AU353" s="508" t="str">
        <f t="shared" si="58"/>
        <v>交付金の区分_○_×</v>
      </c>
      <c r="AV353" s="508" t="str">
        <f t="shared" si="59"/>
        <v>交付金の区分_×</v>
      </c>
      <c r="AW353" t="str">
        <f>IF(通常分様式!E359="","",IF(PRODUCT(D353:AL353)=0,"error",""))</f>
        <v/>
      </c>
      <c r="AX353">
        <f>IF(通常分様式!H359="妊娠出産子育て支援交付金",1,0)</f>
        <v>0</v>
      </c>
    </row>
    <row r="354" spans="1:50">
      <c r="A354">
        <v>360</v>
      </c>
      <c r="C354">
        <v>330</v>
      </c>
      <c r="D354">
        <f>IFERROR(VLOOKUP(通常分様式!D360,―!$AJ$2:$AK$2,2,FALSE),0)</f>
        <v>0</v>
      </c>
      <c r="E354">
        <f>IFERROR(VLOOKUP(通常分様式!E360,―!$A$2:$B$3,2,FALSE),0)</f>
        <v>0</v>
      </c>
      <c r="F354">
        <f>IFERROR(VLOOKUP(通常分様式!F360,―!$AD$2:$AE$3,2,FALSE),0)</f>
        <v>0</v>
      </c>
      <c r="G354">
        <f>IFERROR(VLOOKUP(通常分様式!G360,―!$AD$5:$AE$6,2,FALSE),0)</f>
        <v>0</v>
      </c>
      <c r="J354">
        <f>IFERROR(VLOOKUP(通常分様式!J360,―!$AF$14:$AG$15,2,FALSE),0)</f>
        <v>0</v>
      </c>
      <c r="K354">
        <f>IFERROR(VLOOKUP(通常分様式!K360,―!$AF$14:$AG$15,2,FALSE),0)</f>
        <v>0</v>
      </c>
      <c r="L354">
        <f>IFERROR(VLOOKUP(通常分様式!L360,―!$C$2:$D$2,2,FALSE),0)</f>
        <v>0</v>
      </c>
      <c r="M354">
        <f>IFERROR(VLOOKUP(通常分様式!M360,―!$E$2:$F$6,2,FALSE),0)</f>
        <v>0</v>
      </c>
      <c r="N354">
        <f>IFERROR(VLOOKUP(通常分様式!N360,―!$G$2:$H$2,2,FALSE),0)</f>
        <v>0</v>
      </c>
      <c r="O354">
        <f>IFERROR(VLOOKUP(通常分様式!O360,―!$AH$2:$AI$12,2,FALSE),0)</f>
        <v>0</v>
      </c>
      <c r="AA354">
        <f>IFERROR(VLOOKUP(通常分様式!AB360,―!$I$2:$J$3,2,FALSE),0)</f>
        <v>0</v>
      </c>
      <c r="AB354">
        <f>IFERROR(VLOOKUP(通常分様式!AC360,―!$K$2:$L$3,2,FALSE),0)</f>
        <v>0</v>
      </c>
      <c r="AC354">
        <f>IFERROR(VLOOKUP(通常分様式!AD360,―!$M$2:$N$3,2,FALSE),0)</f>
        <v>0</v>
      </c>
      <c r="AD354">
        <f>IFERROR(VLOOKUP(通常分様式!AE360,―!$O$2:$P$3,2,FALSE),0)</f>
        <v>0</v>
      </c>
      <c r="AE354">
        <v>1</v>
      </c>
      <c r="AF354">
        <f>IFERROR(VLOOKUP(通常分様式!AF360,―!$X$2:$Y$30,2,FALSE),0)</f>
        <v>0</v>
      </c>
      <c r="AG354">
        <f>IFERROR(VLOOKUP(通常分様式!AG360,―!$X$2:$Y$30,2,FALSE),0)</f>
        <v>0</v>
      </c>
      <c r="AL354">
        <f>IFERROR(VLOOKUP(通常分様式!AL360,―!$AA$2:$AB$11,2,FALSE),0)</f>
        <v>0</v>
      </c>
      <c r="AM354">
        <f t="shared" si="50"/>
        <v>0</v>
      </c>
      <c r="AN354" s="508">
        <f t="shared" si="51"/>
        <v>0</v>
      </c>
      <c r="AO354" s="508">
        <f t="shared" si="52"/>
        <v>0</v>
      </c>
      <c r="AP354" s="508">
        <f t="shared" si="53"/>
        <v>0</v>
      </c>
      <c r="AQ354" s="508">
        <f t="shared" si="54"/>
        <v>0</v>
      </c>
      <c r="AR354" s="510">
        <f t="shared" si="55"/>
        <v>0</v>
      </c>
      <c r="AS354" s="510">
        <f t="shared" si="56"/>
        <v>0</v>
      </c>
      <c r="AT354" s="508">
        <f t="shared" si="57"/>
        <v>0</v>
      </c>
      <c r="AU354" s="508" t="str">
        <f t="shared" si="58"/>
        <v>交付金の区分_○_×</v>
      </c>
      <c r="AV354" s="508" t="str">
        <f t="shared" si="59"/>
        <v>交付金の区分_×</v>
      </c>
      <c r="AW354" t="str">
        <f>IF(通常分様式!E360="","",IF(PRODUCT(D354:AL354)=0,"error",""))</f>
        <v/>
      </c>
      <c r="AX354">
        <f>IF(通常分様式!H360="妊娠出産子育て支援交付金",1,0)</f>
        <v>0</v>
      </c>
    </row>
    <row r="355" spans="1:50">
      <c r="A355">
        <v>361</v>
      </c>
      <c r="C355">
        <v>331</v>
      </c>
      <c r="D355">
        <f>IFERROR(VLOOKUP(通常分様式!D361,―!$AJ$2:$AK$2,2,FALSE),0)</f>
        <v>0</v>
      </c>
      <c r="E355">
        <f>IFERROR(VLOOKUP(通常分様式!E361,―!$A$2:$B$3,2,FALSE),0)</f>
        <v>0</v>
      </c>
      <c r="F355">
        <f>IFERROR(VLOOKUP(通常分様式!F361,―!$AD$2:$AE$3,2,FALSE),0)</f>
        <v>0</v>
      </c>
      <c r="G355">
        <f>IFERROR(VLOOKUP(通常分様式!G361,―!$AD$5:$AE$6,2,FALSE),0)</f>
        <v>0</v>
      </c>
      <c r="J355">
        <f>IFERROR(VLOOKUP(通常分様式!J361,―!$AF$14:$AG$15,2,FALSE),0)</f>
        <v>0</v>
      </c>
      <c r="K355">
        <f>IFERROR(VLOOKUP(通常分様式!K361,―!$AF$14:$AG$15,2,FALSE),0)</f>
        <v>0</v>
      </c>
      <c r="L355">
        <f>IFERROR(VLOOKUP(通常分様式!L361,―!$C$2:$D$2,2,FALSE),0)</f>
        <v>0</v>
      </c>
      <c r="M355">
        <f>IFERROR(VLOOKUP(通常分様式!M361,―!$E$2:$F$6,2,FALSE),0)</f>
        <v>0</v>
      </c>
      <c r="N355">
        <f>IFERROR(VLOOKUP(通常分様式!N361,―!$G$2:$H$2,2,FALSE),0)</f>
        <v>0</v>
      </c>
      <c r="O355">
        <f>IFERROR(VLOOKUP(通常分様式!O361,―!$AH$2:$AI$12,2,FALSE),0)</f>
        <v>0</v>
      </c>
      <c r="AA355">
        <f>IFERROR(VLOOKUP(通常分様式!AB361,―!$I$2:$J$3,2,FALSE),0)</f>
        <v>0</v>
      </c>
      <c r="AB355">
        <f>IFERROR(VLOOKUP(通常分様式!AC361,―!$K$2:$L$3,2,FALSE),0)</f>
        <v>0</v>
      </c>
      <c r="AC355">
        <f>IFERROR(VLOOKUP(通常分様式!AD361,―!$M$2:$N$3,2,FALSE),0)</f>
        <v>0</v>
      </c>
      <c r="AD355">
        <f>IFERROR(VLOOKUP(通常分様式!AE361,―!$O$2:$P$3,2,FALSE),0)</f>
        <v>0</v>
      </c>
      <c r="AE355">
        <v>1</v>
      </c>
      <c r="AF355">
        <f>IFERROR(VLOOKUP(通常分様式!AF361,―!$X$2:$Y$30,2,FALSE),0)</f>
        <v>0</v>
      </c>
      <c r="AG355">
        <f>IFERROR(VLOOKUP(通常分様式!AG361,―!$X$2:$Y$30,2,FALSE),0)</f>
        <v>0</v>
      </c>
      <c r="AL355">
        <f>IFERROR(VLOOKUP(通常分様式!AL361,―!$AA$2:$AB$11,2,FALSE),0)</f>
        <v>0</v>
      </c>
      <c r="AM355">
        <f t="shared" si="50"/>
        <v>0</v>
      </c>
      <c r="AN355" s="508">
        <f t="shared" si="51"/>
        <v>0</v>
      </c>
      <c r="AO355" s="508">
        <f t="shared" si="52"/>
        <v>0</v>
      </c>
      <c r="AP355" s="508">
        <f t="shared" si="53"/>
        <v>0</v>
      </c>
      <c r="AQ355" s="508">
        <f t="shared" si="54"/>
        <v>0</v>
      </c>
      <c r="AR355" s="510">
        <f t="shared" si="55"/>
        <v>0</v>
      </c>
      <c r="AS355" s="510">
        <f t="shared" si="56"/>
        <v>0</v>
      </c>
      <c r="AT355" s="508">
        <f t="shared" si="57"/>
        <v>0</v>
      </c>
      <c r="AU355" s="508" t="str">
        <f t="shared" si="58"/>
        <v>交付金の区分_○_×</v>
      </c>
      <c r="AV355" s="508" t="str">
        <f t="shared" si="59"/>
        <v>交付金の区分_×</v>
      </c>
      <c r="AW355" t="str">
        <f>IF(通常分様式!E361="","",IF(PRODUCT(D355:AL355)=0,"error",""))</f>
        <v/>
      </c>
      <c r="AX355">
        <f>IF(通常分様式!H361="妊娠出産子育て支援交付金",1,0)</f>
        <v>0</v>
      </c>
    </row>
    <row r="356" spans="1:50">
      <c r="A356">
        <v>362</v>
      </c>
      <c r="C356">
        <v>332</v>
      </c>
      <c r="D356">
        <f>IFERROR(VLOOKUP(通常分様式!D362,―!$AJ$2:$AK$2,2,FALSE),0)</f>
        <v>0</v>
      </c>
      <c r="E356">
        <f>IFERROR(VLOOKUP(通常分様式!E362,―!$A$2:$B$3,2,FALSE),0)</f>
        <v>0</v>
      </c>
      <c r="F356">
        <f>IFERROR(VLOOKUP(通常分様式!F362,―!$AD$2:$AE$3,2,FALSE),0)</f>
        <v>0</v>
      </c>
      <c r="G356">
        <f>IFERROR(VLOOKUP(通常分様式!G362,―!$AD$5:$AE$6,2,FALSE),0)</f>
        <v>0</v>
      </c>
      <c r="J356">
        <f>IFERROR(VLOOKUP(通常分様式!J362,―!$AF$14:$AG$15,2,FALSE),0)</f>
        <v>0</v>
      </c>
      <c r="K356">
        <f>IFERROR(VLOOKUP(通常分様式!K362,―!$AF$14:$AG$15,2,FALSE),0)</f>
        <v>0</v>
      </c>
      <c r="L356">
        <f>IFERROR(VLOOKUP(通常分様式!L362,―!$C$2:$D$2,2,FALSE),0)</f>
        <v>0</v>
      </c>
      <c r="M356">
        <f>IFERROR(VLOOKUP(通常分様式!M362,―!$E$2:$F$6,2,FALSE),0)</f>
        <v>0</v>
      </c>
      <c r="N356">
        <f>IFERROR(VLOOKUP(通常分様式!N362,―!$G$2:$H$2,2,FALSE),0)</f>
        <v>0</v>
      </c>
      <c r="O356">
        <f>IFERROR(VLOOKUP(通常分様式!O362,―!$AH$2:$AI$12,2,FALSE),0)</f>
        <v>0</v>
      </c>
      <c r="AA356">
        <f>IFERROR(VLOOKUP(通常分様式!AB362,―!$I$2:$J$3,2,FALSE),0)</f>
        <v>0</v>
      </c>
      <c r="AB356">
        <f>IFERROR(VLOOKUP(通常分様式!AC362,―!$K$2:$L$3,2,FALSE),0)</f>
        <v>0</v>
      </c>
      <c r="AC356">
        <f>IFERROR(VLOOKUP(通常分様式!AD362,―!$M$2:$N$3,2,FALSE),0)</f>
        <v>0</v>
      </c>
      <c r="AD356">
        <f>IFERROR(VLOOKUP(通常分様式!AE362,―!$O$2:$P$3,2,FALSE),0)</f>
        <v>0</v>
      </c>
      <c r="AE356">
        <v>1</v>
      </c>
      <c r="AF356">
        <f>IFERROR(VLOOKUP(通常分様式!AF362,―!$X$2:$Y$30,2,FALSE),0)</f>
        <v>0</v>
      </c>
      <c r="AG356">
        <f>IFERROR(VLOOKUP(通常分様式!AG362,―!$X$2:$Y$30,2,FALSE),0)</f>
        <v>0</v>
      </c>
      <c r="AL356">
        <f>IFERROR(VLOOKUP(通常分様式!AL362,―!$AA$2:$AB$11,2,FALSE),0)</f>
        <v>0</v>
      </c>
      <c r="AM356">
        <f t="shared" si="50"/>
        <v>0</v>
      </c>
      <c r="AN356" s="508">
        <f t="shared" si="51"/>
        <v>0</v>
      </c>
      <c r="AO356" s="508">
        <f t="shared" si="52"/>
        <v>0</v>
      </c>
      <c r="AP356" s="508">
        <f t="shared" si="53"/>
        <v>0</v>
      </c>
      <c r="AQ356" s="508">
        <f t="shared" si="54"/>
        <v>0</v>
      </c>
      <c r="AR356" s="510">
        <f t="shared" si="55"/>
        <v>0</v>
      </c>
      <c r="AS356" s="510">
        <f t="shared" si="56"/>
        <v>0</v>
      </c>
      <c r="AT356" s="508">
        <f t="shared" si="57"/>
        <v>0</v>
      </c>
      <c r="AU356" s="508" t="str">
        <f t="shared" si="58"/>
        <v>交付金の区分_○_×</v>
      </c>
      <c r="AV356" s="508" t="str">
        <f t="shared" si="59"/>
        <v>交付金の区分_×</v>
      </c>
      <c r="AW356" t="str">
        <f>IF(通常分様式!E362="","",IF(PRODUCT(D356:AL356)=0,"error",""))</f>
        <v/>
      </c>
      <c r="AX356">
        <f>IF(通常分様式!H362="妊娠出産子育て支援交付金",1,0)</f>
        <v>0</v>
      </c>
    </row>
    <row r="357" spans="1:50">
      <c r="A357">
        <v>363</v>
      </c>
      <c r="C357">
        <v>333</v>
      </c>
      <c r="D357">
        <f>IFERROR(VLOOKUP(通常分様式!D363,―!$AJ$2:$AK$2,2,FALSE),0)</f>
        <v>0</v>
      </c>
      <c r="E357">
        <f>IFERROR(VLOOKUP(通常分様式!E363,―!$A$2:$B$3,2,FALSE),0)</f>
        <v>0</v>
      </c>
      <c r="F357">
        <f>IFERROR(VLOOKUP(通常分様式!F363,―!$AD$2:$AE$3,2,FALSE),0)</f>
        <v>0</v>
      </c>
      <c r="G357">
        <f>IFERROR(VLOOKUP(通常分様式!G363,―!$AD$5:$AE$6,2,FALSE),0)</f>
        <v>0</v>
      </c>
      <c r="J357">
        <f>IFERROR(VLOOKUP(通常分様式!J363,―!$AF$14:$AG$15,2,FALSE),0)</f>
        <v>0</v>
      </c>
      <c r="K357">
        <f>IFERROR(VLOOKUP(通常分様式!K363,―!$AF$14:$AG$15,2,FALSE),0)</f>
        <v>0</v>
      </c>
      <c r="L357">
        <f>IFERROR(VLOOKUP(通常分様式!L363,―!$C$2:$D$2,2,FALSE),0)</f>
        <v>0</v>
      </c>
      <c r="M357">
        <f>IFERROR(VLOOKUP(通常分様式!M363,―!$E$2:$F$6,2,FALSE),0)</f>
        <v>0</v>
      </c>
      <c r="N357">
        <f>IFERROR(VLOOKUP(通常分様式!N363,―!$G$2:$H$2,2,FALSE),0)</f>
        <v>0</v>
      </c>
      <c r="O357">
        <f>IFERROR(VLOOKUP(通常分様式!O363,―!$AH$2:$AI$12,2,FALSE),0)</f>
        <v>0</v>
      </c>
      <c r="AA357">
        <f>IFERROR(VLOOKUP(通常分様式!AB363,―!$I$2:$J$3,2,FALSE),0)</f>
        <v>0</v>
      </c>
      <c r="AB357">
        <f>IFERROR(VLOOKUP(通常分様式!AC363,―!$K$2:$L$3,2,FALSE),0)</f>
        <v>0</v>
      </c>
      <c r="AC357">
        <f>IFERROR(VLOOKUP(通常分様式!AD363,―!$M$2:$N$3,2,FALSE),0)</f>
        <v>0</v>
      </c>
      <c r="AD357">
        <f>IFERROR(VLOOKUP(通常分様式!AE363,―!$O$2:$P$3,2,FALSE),0)</f>
        <v>0</v>
      </c>
      <c r="AE357">
        <v>1</v>
      </c>
      <c r="AF357">
        <f>IFERROR(VLOOKUP(通常分様式!AF363,―!$X$2:$Y$30,2,FALSE),0)</f>
        <v>0</v>
      </c>
      <c r="AG357">
        <f>IFERROR(VLOOKUP(通常分様式!AG363,―!$X$2:$Y$30,2,FALSE),0)</f>
        <v>0</v>
      </c>
      <c r="AL357">
        <f>IFERROR(VLOOKUP(通常分様式!AL363,―!$AA$2:$AB$11,2,FALSE),0)</f>
        <v>0</v>
      </c>
      <c r="AM357">
        <f t="shared" si="50"/>
        <v>0</v>
      </c>
      <c r="AN357" s="508">
        <f t="shared" si="51"/>
        <v>0</v>
      </c>
      <c r="AO357" s="508">
        <f t="shared" si="52"/>
        <v>0</v>
      </c>
      <c r="AP357" s="508">
        <f t="shared" si="53"/>
        <v>0</v>
      </c>
      <c r="AQ357" s="508">
        <f t="shared" si="54"/>
        <v>0</v>
      </c>
      <c r="AR357" s="510">
        <f t="shared" si="55"/>
        <v>0</v>
      </c>
      <c r="AS357" s="510">
        <f t="shared" si="56"/>
        <v>0</v>
      </c>
      <c r="AT357" s="508">
        <f t="shared" si="57"/>
        <v>0</v>
      </c>
      <c r="AU357" s="508" t="str">
        <f t="shared" si="58"/>
        <v>交付金の区分_○_×</v>
      </c>
      <c r="AV357" s="508" t="str">
        <f t="shared" si="59"/>
        <v>交付金の区分_×</v>
      </c>
      <c r="AW357" t="str">
        <f>IF(通常分様式!E363="","",IF(PRODUCT(D357:AL357)=0,"error",""))</f>
        <v/>
      </c>
      <c r="AX357">
        <f>IF(通常分様式!H363="妊娠出産子育て支援交付金",1,0)</f>
        <v>0</v>
      </c>
    </row>
    <row r="358" spans="1:50">
      <c r="A358">
        <v>364</v>
      </c>
      <c r="C358">
        <v>334</v>
      </c>
      <c r="D358">
        <f>IFERROR(VLOOKUP(通常分様式!D364,―!$AJ$2:$AK$2,2,FALSE),0)</f>
        <v>0</v>
      </c>
      <c r="E358">
        <f>IFERROR(VLOOKUP(通常分様式!E364,―!$A$2:$B$3,2,FALSE),0)</f>
        <v>0</v>
      </c>
      <c r="F358">
        <f>IFERROR(VLOOKUP(通常分様式!F364,―!$AD$2:$AE$3,2,FALSE),0)</f>
        <v>0</v>
      </c>
      <c r="G358">
        <f>IFERROR(VLOOKUP(通常分様式!G364,―!$AD$5:$AE$6,2,FALSE),0)</f>
        <v>0</v>
      </c>
      <c r="J358">
        <f>IFERROR(VLOOKUP(通常分様式!J364,―!$AF$14:$AG$15,2,FALSE),0)</f>
        <v>0</v>
      </c>
      <c r="K358">
        <f>IFERROR(VLOOKUP(通常分様式!K364,―!$AF$14:$AG$15,2,FALSE),0)</f>
        <v>0</v>
      </c>
      <c r="L358">
        <f>IFERROR(VLOOKUP(通常分様式!L364,―!$C$2:$D$2,2,FALSE),0)</f>
        <v>0</v>
      </c>
      <c r="M358">
        <f>IFERROR(VLOOKUP(通常分様式!M364,―!$E$2:$F$6,2,FALSE),0)</f>
        <v>0</v>
      </c>
      <c r="N358">
        <f>IFERROR(VLOOKUP(通常分様式!N364,―!$G$2:$H$2,2,FALSE),0)</f>
        <v>0</v>
      </c>
      <c r="O358">
        <f>IFERROR(VLOOKUP(通常分様式!O364,―!$AH$2:$AI$12,2,FALSE),0)</f>
        <v>0</v>
      </c>
      <c r="AA358">
        <f>IFERROR(VLOOKUP(通常分様式!AB364,―!$I$2:$J$3,2,FALSE),0)</f>
        <v>0</v>
      </c>
      <c r="AB358">
        <f>IFERROR(VLOOKUP(通常分様式!AC364,―!$K$2:$L$3,2,FALSE),0)</f>
        <v>0</v>
      </c>
      <c r="AC358">
        <f>IFERROR(VLOOKUP(通常分様式!AD364,―!$M$2:$N$3,2,FALSE),0)</f>
        <v>0</v>
      </c>
      <c r="AD358">
        <f>IFERROR(VLOOKUP(通常分様式!AE364,―!$O$2:$P$3,2,FALSE),0)</f>
        <v>0</v>
      </c>
      <c r="AE358">
        <v>1</v>
      </c>
      <c r="AF358">
        <f>IFERROR(VLOOKUP(通常分様式!AF364,―!$X$2:$Y$30,2,FALSE),0)</f>
        <v>0</v>
      </c>
      <c r="AG358">
        <f>IFERROR(VLOOKUP(通常分様式!AG364,―!$X$2:$Y$30,2,FALSE),0)</f>
        <v>0</v>
      </c>
      <c r="AL358">
        <f>IFERROR(VLOOKUP(通常分様式!AL364,―!$AA$2:$AB$11,2,FALSE),0)</f>
        <v>0</v>
      </c>
      <c r="AM358">
        <f t="shared" si="50"/>
        <v>0</v>
      </c>
      <c r="AN358" s="508">
        <f t="shared" si="51"/>
        <v>0</v>
      </c>
      <c r="AO358" s="508">
        <f t="shared" si="52"/>
        <v>0</v>
      </c>
      <c r="AP358" s="508">
        <f t="shared" si="53"/>
        <v>0</v>
      </c>
      <c r="AQ358" s="508">
        <f t="shared" si="54"/>
        <v>0</v>
      </c>
      <c r="AR358" s="510">
        <f t="shared" si="55"/>
        <v>0</v>
      </c>
      <c r="AS358" s="510">
        <f t="shared" si="56"/>
        <v>0</v>
      </c>
      <c r="AT358" s="508">
        <f t="shared" si="57"/>
        <v>0</v>
      </c>
      <c r="AU358" s="508" t="str">
        <f t="shared" si="58"/>
        <v>交付金の区分_○_×</v>
      </c>
      <c r="AV358" s="508" t="str">
        <f t="shared" si="59"/>
        <v>交付金の区分_×</v>
      </c>
      <c r="AW358" t="str">
        <f>IF(通常分様式!E364="","",IF(PRODUCT(D358:AL358)=0,"error",""))</f>
        <v/>
      </c>
      <c r="AX358">
        <f>IF(通常分様式!H364="妊娠出産子育て支援交付金",1,0)</f>
        <v>0</v>
      </c>
    </row>
    <row r="359" spans="1:50">
      <c r="A359">
        <v>365</v>
      </c>
      <c r="C359">
        <v>335</v>
      </c>
      <c r="D359">
        <f>IFERROR(VLOOKUP(通常分様式!D365,―!$AJ$2:$AK$2,2,FALSE),0)</f>
        <v>0</v>
      </c>
      <c r="E359">
        <f>IFERROR(VLOOKUP(通常分様式!E365,―!$A$2:$B$3,2,FALSE),0)</f>
        <v>0</v>
      </c>
      <c r="F359">
        <f>IFERROR(VLOOKUP(通常分様式!F365,―!$AD$2:$AE$3,2,FALSE),0)</f>
        <v>0</v>
      </c>
      <c r="G359">
        <f>IFERROR(VLOOKUP(通常分様式!G365,―!$AD$5:$AE$6,2,FALSE),0)</f>
        <v>0</v>
      </c>
      <c r="J359">
        <f>IFERROR(VLOOKUP(通常分様式!J365,―!$AF$14:$AG$15,2,FALSE),0)</f>
        <v>0</v>
      </c>
      <c r="K359">
        <f>IFERROR(VLOOKUP(通常分様式!K365,―!$AF$14:$AG$15,2,FALSE),0)</f>
        <v>0</v>
      </c>
      <c r="L359">
        <f>IFERROR(VLOOKUP(通常分様式!L365,―!$C$2:$D$2,2,FALSE),0)</f>
        <v>0</v>
      </c>
      <c r="M359">
        <f>IFERROR(VLOOKUP(通常分様式!M365,―!$E$2:$F$6,2,FALSE),0)</f>
        <v>0</v>
      </c>
      <c r="N359">
        <f>IFERROR(VLOOKUP(通常分様式!N365,―!$G$2:$H$2,2,FALSE),0)</f>
        <v>0</v>
      </c>
      <c r="O359">
        <f>IFERROR(VLOOKUP(通常分様式!O365,―!$AH$2:$AI$12,2,FALSE),0)</f>
        <v>0</v>
      </c>
      <c r="AA359">
        <f>IFERROR(VLOOKUP(通常分様式!AB365,―!$I$2:$J$3,2,FALSE),0)</f>
        <v>0</v>
      </c>
      <c r="AB359">
        <f>IFERROR(VLOOKUP(通常分様式!AC365,―!$K$2:$L$3,2,FALSE),0)</f>
        <v>0</v>
      </c>
      <c r="AC359">
        <f>IFERROR(VLOOKUP(通常分様式!AD365,―!$M$2:$N$3,2,FALSE),0)</f>
        <v>0</v>
      </c>
      <c r="AD359">
        <f>IFERROR(VLOOKUP(通常分様式!AE365,―!$O$2:$P$3,2,FALSE),0)</f>
        <v>0</v>
      </c>
      <c r="AE359">
        <v>1</v>
      </c>
      <c r="AF359">
        <f>IFERROR(VLOOKUP(通常分様式!AF365,―!$X$2:$Y$30,2,FALSE),0)</f>
        <v>0</v>
      </c>
      <c r="AG359">
        <f>IFERROR(VLOOKUP(通常分様式!AG365,―!$X$2:$Y$30,2,FALSE),0)</f>
        <v>0</v>
      </c>
      <c r="AL359">
        <f>IFERROR(VLOOKUP(通常分様式!AL365,―!$AA$2:$AB$11,2,FALSE),0)</f>
        <v>0</v>
      </c>
      <c r="AM359">
        <f t="shared" si="50"/>
        <v>0</v>
      </c>
      <c r="AN359" s="508">
        <f t="shared" si="51"/>
        <v>0</v>
      </c>
      <c r="AO359" s="508">
        <f t="shared" si="52"/>
        <v>0</v>
      </c>
      <c r="AP359" s="508">
        <f t="shared" si="53"/>
        <v>0</v>
      </c>
      <c r="AQ359" s="508">
        <f t="shared" si="54"/>
        <v>0</v>
      </c>
      <c r="AR359" s="510">
        <f t="shared" si="55"/>
        <v>0</v>
      </c>
      <c r="AS359" s="510">
        <f t="shared" si="56"/>
        <v>0</v>
      </c>
      <c r="AT359" s="508">
        <f t="shared" si="57"/>
        <v>0</v>
      </c>
      <c r="AU359" s="508" t="str">
        <f t="shared" si="58"/>
        <v>交付金の区分_○_×</v>
      </c>
      <c r="AV359" s="508" t="str">
        <f t="shared" si="59"/>
        <v>交付金の区分_×</v>
      </c>
      <c r="AW359" t="str">
        <f>IF(通常分様式!E365="","",IF(PRODUCT(D359:AL359)=0,"error",""))</f>
        <v/>
      </c>
      <c r="AX359">
        <f>IF(通常分様式!H365="妊娠出産子育て支援交付金",1,0)</f>
        <v>0</v>
      </c>
    </row>
    <row r="360" spans="1:50">
      <c r="A360">
        <v>366</v>
      </c>
      <c r="C360">
        <v>336</v>
      </c>
      <c r="D360">
        <f>IFERROR(VLOOKUP(通常分様式!D366,―!$AJ$2:$AK$2,2,FALSE),0)</f>
        <v>0</v>
      </c>
      <c r="E360">
        <f>IFERROR(VLOOKUP(通常分様式!E366,―!$A$2:$B$3,2,FALSE),0)</f>
        <v>0</v>
      </c>
      <c r="F360">
        <f>IFERROR(VLOOKUP(通常分様式!F366,―!$AD$2:$AE$3,2,FALSE),0)</f>
        <v>0</v>
      </c>
      <c r="G360">
        <f>IFERROR(VLOOKUP(通常分様式!G366,―!$AD$5:$AE$6,2,FALSE),0)</f>
        <v>0</v>
      </c>
      <c r="J360">
        <f>IFERROR(VLOOKUP(通常分様式!J366,―!$AF$14:$AG$15,2,FALSE),0)</f>
        <v>0</v>
      </c>
      <c r="K360">
        <f>IFERROR(VLOOKUP(通常分様式!K366,―!$AF$14:$AG$15,2,FALSE),0)</f>
        <v>0</v>
      </c>
      <c r="L360">
        <f>IFERROR(VLOOKUP(通常分様式!L366,―!$C$2:$D$2,2,FALSE),0)</f>
        <v>0</v>
      </c>
      <c r="M360">
        <f>IFERROR(VLOOKUP(通常分様式!M366,―!$E$2:$F$6,2,FALSE),0)</f>
        <v>0</v>
      </c>
      <c r="N360">
        <f>IFERROR(VLOOKUP(通常分様式!N366,―!$G$2:$H$2,2,FALSE),0)</f>
        <v>0</v>
      </c>
      <c r="O360">
        <f>IFERROR(VLOOKUP(通常分様式!O366,―!$AH$2:$AI$12,2,FALSE),0)</f>
        <v>0</v>
      </c>
      <c r="AA360">
        <f>IFERROR(VLOOKUP(通常分様式!AB366,―!$I$2:$J$3,2,FALSE),0)</f>
        <v>0</v>
      </c>
      <c r="AB360">
        <f>IFERROR(VLOOKUP(通常分様式!AC366,―!$K$2:$L$3,2,FALSE),0)</f>
        <v>0</v>
      </c>
      <c r="AC360">
        <f>IFERROR(VLOOKUP(通常分様式!AD366,―!$M$2:$N$3,2,FALSE),0)</f>
        <v>0</v>
      </c>
      <c r="AD360">
        <f>IFERROR(VLOOKUP(通常分様式!AE366,―!$O$2:$P$3,2,FALSE),0)</f>
        <v>0</v>
      </c>
      <c r="AE360">
        <v>1</v>
      </c>
      <c r="AF360">
        <f>IFERROR(VLOOKUP(通常分様式!AF366,―!$X$2:$Y$30,2,FALSE),0)</f>
        <v>0</v>
      </c>
      <c r="AG360">
        <f>IFERROR(VLOOKUP(通常分様式!AG366,―!$X$2:$Y$30,2,FALSE),0)</f>
        <v>0</v>
      </c>
      <c r="AL360">
        <f>IFERROR(VLOOKUP(通常分様式!AL366,―!$AA$2:$AB$11,2,FALSE),0)</f>
        <v>0</v>
      </c>
      <c r="AM360">
        <f t="shared" si="50"/>
        <v>0</v>
      </c>
      <c r="AN360" s="508">
        <f t="shared" si="51"/>
        <v>0</v>
      </c>
      <c r="AO360" s="508">
        <f t="shared" si="52"/>
        <v>0</v>
      </c>
      <c r="AP360" s="508">
        <f t="shared" si="53"/>
        <v>0</v>
      </c>
      <c r="AQ360" s="508">
        <f t="shared" si="54"/>
        <v>0</v>
      </c>
      <c r="AR360" s="510">
        <f t="shared" si="55"/>
        <v>0</v>
      </c>
      <c r="AS360" s="510">
        <f t="shared" si="56"/>
        <v>0</v>
      </c>
      <c r="AT360" s="508">
        <f t="shared" si="57"/>
        <v>0</v>
      </c>
      <c r="AU360" s="508" t="str">
        <f t="shared" si="58"/>
        <v>交付金の区分_○_×</v>
      </c>
      <c r="AV360" s="508" t="str">
        <f t="shared" si="59"/>
        <v>交付金の区分_×</v>
      </c>
      <c r="AW360" t="str">
        <f>IF(通常分様式!E366="","",IF(PRODUCT(D360:AL360)=0,"error",""))</f>
        <v/>
      </c>
      <c r="AX360">
        <f>IF(通常分様式!H366="妊娠出産子育て支援交付金",1,0)</f>
        <v>0</v>
      </c>
    </row>
    <row r="361" spans="1:50">
      <c r="A361">
        <v>367</v>
      </c>
      <c r="C361">
        <v>337</v>
      </c>
      <c r="D361">
        <f>IFERROR(VLOOKUP(通常分様式!D367,―!$AJ$2:$AK$2,2,FALSE),0)</f>
        <v>0</v>
      </c>
      <c r="E361">
        <f>IFERROR(VLOOKUP(通常分様式!E367,―!$A$2:$B$3,2,FALSE),0)</f>
        <v>0</v>
      </c>
      <c r="F361">
        <f>IFERROR(VLOOKUP(通常分様式!F367,―!$AD$2:$AE$3,2,FALSE),0)</f>
        <v>0</v>
      </c>
      <c r="G361">
        <f>IFERROR(VLOOKUP(通常分様式!G367,―!$AD$5:$AE$6,2,FALSE),0)</f>
        <v>0</v>
      </c>
      <c r="J361">
        <f>IFERROR(VLOOKUP(通常分様式!J367,―!$AF$14:$AG$15,2,FALSE),0)</f>
        <v>0</v>
      </c>
      <c r="K361">
        <f>IFERROR(VLOOKUP(通常分様式!K367,―!$AF$14:$AG$15,2,FALSE),0)</f>
        <v>0</v>
      </c>
      <c r="L361">
        <f>IFERROR(VLOOKUP(通常分様式!L367,―!$C$2:$D$2,2,FALSE),0)</f>
        <v>0</v>
      </c>
      <c r="M361">
        <f>IFERROR(VLOOKUP(通常分様式!M367,―!$E$2:$F$6,2,FALSE),0)</f>
        <v>0</v>
      </c>
      <c r="N361">
        <f>IFERROR(VLOOKUP(通常分様式!N367,―!$G$2:$H$2,2,FALSE),0)</f>
        <v>0</v>
      </c>
      <c r="O361">
        <f>IFERROR(VLOOKUP(通常分様式!O367,―!$AH$2:$AI$12,2,FALSE),0)</f>
        <v>0</v>
      </c>
      <c r="AA361">
        <f>IFERROR(VLOOKUP(通常分様式!AB367,―!$I$2:$J$3,2,FALSE),0)</f>
        <v>0</v>
      </c>
      <c r="AB361">
        <f>IFERROR(VLOOKUP(通常分様式!AC367,―!$K$2:$L$3,2,FALSE),0)</f>
        <v>0</v>
      </c>
      <c r="AC361">
        <f>IFERROR(VLOOKUP(通常分様式!AD367,―!$M$2:$N$3,2,FALSE),0)</f>
        <v>0</v>
      </c>
      <c r="AD361">
        <f>IFERROR(VLOOKUP(通常分様式!AE367,―!$O$2:$P$3,2,FALSE),0)</f>
        <v>0</v>
      </c>
      <c r="AE361">
        <v>1</v>
      </c>
      <c r="AF361">
        <f>IFERROR(VLOOKUP(通常分様式!AF367,―!$X$2:$Y$30,2,FALSE),0)</f>
        <v>0</v>
      </c>
      <c r="AG361">
        <f>IFERROR(VLOOKUP(通常分様式!AG367,―!$X$2:$Y$30,2,FALSE),0)</f>
        <v>0</v>
      </c>
      <c r="AL361">
        <f>IFERROR(VLOOKUP(通常分様式!AL367,―!$AA$2:$AB$11,2,FALSE),0)</f>
        <v>0</v>
      </c>
      <c r="AM361">
        <f t="shared" si="50"/>
        <v>0</v>
      </c>
      <c r="AN361" s="508">
        <f t="shared" si="51"/>
        <v>0</v>
      </c>
      <c r="AO361" s="508">
        <f t="shared" si="52"/>
        <v>0</v>
      </c>
      <c r="AP361" s="508">
        <f t="shared" si="53"/>
        <v>0</v>
      </c>
      <c r="AQ361" s="508">
        <f t="shared" si="54"/>
        <v>0</v>
      </c>
      <c r="AR361" s="510">
        <f t="shared" si="55"/>
        <v>0</v>
      </c>
      <c r="AS361" s="510">
        <f t="shared" si="56"/>
        <v>0</v>
      </c>
      <c r="AT361" s="508">
        <f t="shared" si="57"/>
        <v>0</v>
      </c>
      <c r="AU361" s="508" t="str">
        <f t="shared" si="58"/>
        <v>交付金の区分_○_×</v>
      </c>
      <c r="AV361" s="508" t="str">
        <f t="shared" si="59"/>
        <v>交付金の区分_×</v>
      </c>
      <c r="AW361" t="str">
        <f>IF(通常分様式!E367="","",IF(PRODUCT(D361:AL361)=0,"error",""))</f>
        <v/>
      </c>
      <c r="AX361">
        <f>IF(通常分様式!H367="妊娠出産子育て支援交付金",1,0)</f>
        <v>0</v>
      </c>
    </row>
    <row r="362" spans="1:50">
      <c r="A362">
        <v>368</v>
      </c>
      <c r="C362">
        <v>338</v>
      </c>
      <c r="D362">
        <f>IFERROR(VLOOKUP(通常分様式!D368,―!$AJ$2:$AK$2,2,FALSE),0)</f>
        <v>0</v>
      </c>
      <c r="E362">
        <f>IFERROR(VLOOKUP(通常分様式!E368,―!$A$2:$B$3,2,FALSE),0)</f>
        <v>0</v>
      </c>
      <c r="F362">
        <f>IFERROR(VLOOKUP(通常分様式!F368,―!$AD$2:$AE$3,2,FALSE),0)</f>
        <v>0</v>
      </c>
      <c r="G362">
        <f>IFERROR(VLOOKUP(通常分様式!G368,―!$AD$5:$AE$6,2,FALSE),0)</f>
        <v>0</v>
      </c>
      <c r="J362">
        <f>IFERROR(VLOOKUP(通常分様式!J368,―!$AF$14:$AG$15,2,FALSE),0)</f>
        <v>0</v>
      </c>
      <c r="K362">
        <f>IFERROR(VLOOKUP(通常分様式!K368,―!$AF$14:$AG$15,2,FALSE),0)</f>
        <v>0</v>
      </c>
      <c r="L362">
        <f>IFERROR(VLOOKUP(通常分様式!L368,―!$C$2:$D$2,2,FALSE),0)</f>
        <v>0</v>
      </c>
      <c r="M362">
        <f>IFERROR(VLOOKUP(通常分様式!M368,―!$E$2:$F$6,2,FALSE),0)</f>
        <v>0</v>
      </c>
      <c r="N362">
        <f>IFERROR(VLOOKUP(通常分様式!N368,―!$G$2:$H$2,2,FALSE),0)</f>
        <v>0</v>
      </c>
      <c r="O362">
        <f>IFERROR(VLOOKUP(通常分様式!O368,―!$AH$2:$AI$12,2,FALSE),0)</f>
        <v>0</v>
      </c>
      <c r="AA362">
        <f>IFERROR(VLOOKUP(通常分様式!AB368,―!$I$2:$J$3,2,FALSE),0)</f>
        <v>0</v>
      </c>
      <c r="AB362">
        <f>IFERROR(VLOOKUP(通常分様式!AC368,―!$K$2:$L$3,2,FALSE),0)</f>
        <v>0</v>
      </c>
      <c r="AC362">
        <f>IFERROR(VLOOKUP(通常分様式!AD368,―!$M$2:$N$3,2,FALSE),0)</f>
        <v>0</v>
      </c>
      <c r="AD362">
        <f>IFERROR(VLOOKUP(通常分様式!AE368,―!$O$2:$P$3,2,FALSE),0)</f>
        <v>0</v>
      </c>
      <c r="AE362">
        <v>1</v>
      </c>
      <c r="AF362">
        <f>IFERROR(VLOOKUP(通常分様式!AF368,―!$X$2:$Y$30,2,FALSE),0)</f>
        <v>0</v>
      </c>
      <c r="AG362">
        <f>IFERROR(VLOOKUP(通常分様式!AG368,―!$X$2:$Y$30,2,FALSE),0)</f>
        <v>0</v>
      </c>
      <c r="AL362">
        <f>IFERROR(VLOOKUP(通常分様式!AL368,―!$AA$2:$AB$11,2,FALSE),0)</f>
        <v>0</v>
      </c>
      <c r="AM362">
        <f t="shared" si="50"/>
        <v>0</v>
      </c>
      <c r="AN362" s="508">
        <f t="shared" si="51"/>
        <v>0</v>
      </c>
      <c r="AO362" s="508">
        <f t="shared" si="52"/>
        <v>0</v>
      </c>
      <c r="AP362" s="508">
        <f t="shared" si="53"/>
        <v>0</v>
      </c>
      <c r="AQ362" s="508">
        <f t="shared" si="54"/>
        <v>0</v>
      </c>
      <c r="AR362" s="510">
        <f t="shared" si="55"/>
        <v>0</v>
      </c>
      <c r="AS362" s="510">
        <f t="shared" si="56"/>
        <v>0</v>
      </c>
      <c r="AT362" s="508">
        <f t="shared" si="57"/>
        <v>0</v>
      </c>
      <c r="AU362" s="508" t="str">
        <f t="shared" si="58"/>
        <v>交付金の区分_○_×</v>
      </c>
      <c r="AV362" s="508" t="str">
        <f t="shared" si="59"/>
        <v>交付金の区分_×</v>
      </c>
      <c r="AW362" t="str">
        <f>IF(通常分様式!E368="","",IF(PRODUCT(D362:AL362)=0,"error",""))</f>
        <v/>
      </c>
      <c r="AX362">
        <f>IF(通常分様式!H368="妊娠出産子育て支援交付金",1,0)</f>
        <v>0</v>
      </c>
    </row>
    <row r="363" spans="1:50">
      <c r="A363">
        <v>369</v>
      </c>
      <c r="C363">
        <v>339</v>
      </c>
      <c r="D363">
        <f>IFERROR(VLOOKUP(通常分様式!D369,―!$AJ$2:$AK$2,2,FALSE),0)</f>
        <v>0</v>
      </c>
      <c r="E363">
        <f>IFERROR(VLOOKUP(通常分様式!E369,―!$A$2:$B$3,2,FALSE),0)</f>
        <v>0</v>
      </c>
      <c r="F363">
        <f>IFERROR(VLOOKUP(通常分様式!F369,―!$AD$2:$AE$3,2,FALSE),0)</f>
        <v>0</v>
      </c>
      <c r="G363">
        <f>IFERROR(VLOOKUP(通常分様式!G369,―!$AD$5:$AE$6,2,FALSE),0)</f>
        <v>0</v>
      </c>
      <c r="J363">
        <f>IFERROR(VLOOKUP(通常分様式!J369,―!$AF$14:$AG$15,2,FALSE),0)</f>
        <v>0</v>
      </c>
      <c r="K363">
        <f>IFERROR(VLOOKUP(通常分様式!K369,―!$AF$14:$AG$15,2,FALSE),0)</f>
        <v>0</v>
      </c>
      <c r="L363">
        <f>IFERROR(VLOOKUP(通常分様式!L369,―!$C$2:$D$2,2,FALSE),0)</f>
        <v>0</v>
      </c>
      <c r="M363">
        <f>IFERROR(VLOOKUP(通常分様式!M369,―!$E$2:$F$6,2,FALSE),0)</f>
        <v>0</v>
      </c>
      <c r="N363">
        <f>IFERROR(VLOOKUP(通常分様式!N369,―!$G$2:$H$2,2,FALSE),0)</f>
        <v>0</v>
      </c>
      <c r="O363">
        <f>IFERROR(VLOOKUP(通常分様式!O369,―!$AH$2:$AI$12,2,FALSE),0)</f>
        <v>0</v>
      </c>
      <c r="AA363">
        <f>IFERROR(VLOOKUP(通常分様式!AB369,―!$I$2:$J$3,2,FALSE),0)</f>
        <v>0</v>
      </c>
      <c r="AB363">
        <f>IFERROR(VLOOKUP(通常分様式!AC369,―!$K$2:$L$3,2,FALSE),0)</f>
        <v>0</v>
      </c>
      <c r="AC363">
        <f>IFERROR(VLOOKUP(通常分様式!AD369,―!$M$2:$N$3,2,FALSE),0)</f>
        <v>0</v>
      </c>
      <c r="AD363">
        <f>IFERROR(VLOOKUP(通常分様式!AE369,―!$O$2:$P$3,2,FALSE),0)</f>
        <v>0</v>
      </c>
      <c r="AE363">
        <v>1</v>
      </c>
      <c r="AF363">
        <f>IFERROR(VLOOKUP(通常分様式!AF369,―!$X$2:$Y$30,2,FALSE),0)</f>
        <v>0</v>
      </c>
      <c r="AG363">
        <f>IFERROR(VLOOKUP(通常分様式!AG369,―!$X$2:$Y$30,2,FALSE),0)</f>
        <v>0</v>
      </c>
      <c r="AL363">
        <f>IFERROR(VLOOKUP(通常分様式!AL369,―!$AA$2:$AB$11,2,FALSE),0)</f>
        <v>0</v>
      </c>
      <c r="AM363">
        <f t="shared" si="50"/>
        <v>0</v>
      </c>
      <c r="AN363" s="508">
        <f t="shared" si="51"/>
        <v>0</v>
      </c>
      <c r="AO363" s="508">
        <f t="shared" si="52"/>
        <v>0</v>
      </c>
      <c r="AP363" s="508">
        <f t="shared" si="53"/>
        <v>0</v>
      </c>
      <c r="AQ363" s="508">
        <f t="shared" si="54"/>
        <v>0</v>
      </c>
      <c r="AR363" s="510">
        <f t="shared" si="55"/>
        <v>0</v>
      </c>
      <c r="AS363" s="510">
        <f t="shared" si="56"/>
        <v>0</v>
      </c>
      <c r="AT363" s="508">
        <f t="shared" si="57"/>
        <v>0</v>
      </c>
      <c r="AU363" s="508" t="str">
        <f t="shared" si="58"/>
        <v>交付金の区分_○_×</v>
      </c>
      <c r="AV363" s="508" t="str">
        <f t="shared" si="59"/>
        <v>交付金の区分_×</v>
      </c>
      <c r="AW363" t="str">
        <f>IF(通常分様式!E369="","",IF(PRODUCT(D363:AL363)=0,"error",""))</f>
        <v/>
      </c>
      <c r="AX363">
        <f>IF(通常分様式!H369="妊娠出産子育て支援交付金",1,0)</f>
        <v>0</v>
      </c>
    </row>
    <row r="364" spans="1:50">
      <c r="A364">
        <v>370</v>
      </c>
      <c r="C364">
        <v>340</v>
      </c>
      <c r="D364">
        <f>IFERROR(VLOOKUP(通常分様式!D370,―!$AJ$2:$AK$2,2,FALSE),0)</f>
        <v>0</v>
      </c>
      <c r="E364">
        <f>IFERROR(VLOOKUP(通常分様式!E370,―!$A$2:$B$3,2,FALSE),0)</f>
        <v>0</v>
      </c>
      <c r="F364">
        <f>IFERROR(VLOOKUP(通常分様式!F370,―!$AD$2:$AE$3,2,FALSE),0)</f>
        <v>0</v>
      </c>
      <c r="G364">
        <f>IFERROR(VLOOKUP(通常分様式!G370,―!$AD$5:$AE$6,2,FALSE),0)</f>
        <v>0</v>
      </c>
      <c r="J364">
        <f>IFERROR(VLOOKUP(通常分様式!J370,―!$AF$14:$AG$15,2,FALSE),0)</f>
        <v>0</v>
      </c>
      <c r="K364">
        <f>IFERROR(VLOOKUP(通常分様式!K370,―!$AF$14:$AG$15,2,FALSE),0)</f>
        <v>0</v>
      </c>
      <c r="L364">
        <f>IFERROR(VLOOKUP(通常分様式!L370,―!$C$2:$D$2,2,FALSE),0)</f>
        <v>0</v>
      </c>
      <c r="M364">
        <f>IFERROR(VLOOKUP(通常分様式!M370,―!$E$2:$F$6,2,FALSE),0)</f>
        <v>0</v>
      </c>
      <c r="N364">
        <f>IFERROR(VLOOKUP(通常分様式!N370,―!$G$2:$H$2,2,FALSE),0)</f>
        <v>0</v>
      </c>
      <c r="O364">
        <f>IFERROR(VLOOKUP(通常分様式!O370,―!$AH$2:$AI$12,2,FALSE),0)</f>
        <v>0</v>
      </c>
      <c r="AA364">
        <f>IFERROR(VLOOKUP(通常分様式!AB370,―!$I$2:$J$3,2,FALSE),0)</f>
        <v>0</v>
      </c>
      <c r="AB364">
        <f>IFERROR(VLOOKUP(通常分様式!AC370,―!$K$2:$L$3,2,FALSE),0)</f>
        <v>0</v>
      </c>
      <c r="AC364">
        <f>IFERROR(VLOOKUP(通常分様式!AD370,―!$M$2:$N$3,2,FALSE),0)</f>
        <v>0</v>
      </c>
      <c r="AD364">
        <f>IFERROR(VLOOKUP(通常分様式!AE370,―!$O$2:$P$3,2,FALSE),0)</f>
        <v>0</v>
      </c>
      <c r="AE364">
        <v>1</v>
      </c>
      <c r="AF364">
        <f>IFERROR(VLOOKUP(通常分様式!AF370,―!$X$2:$Y$30,2,FALSE),0)</f>
        <v>0</v>
      </c>
      <c r="AG364">
        <f>IFERROR(VLOOKUP(通常分様式!AG370,―!$X$2:$Y$30,2,FALSE),0)</f>
        <v>0</v>
      </c>
      <c r="AL364">
        <f>IFERROR(VLOOKUP(通常分様式!AL370,―!$AA$2:$AB$11,2,FALSE),0)</f>
        <v>0</v>
      </c>
      <c r="AM364">
        <f t="shared" si="50"/>
        <v>0</v>
      </c>
      <c r="AN364" s="508">
        <f t="shared" si="51"/>
        <v>0</v>
      </c>
      <c r="AO364" s="508">
        <f t="shared" si="52"/>
        <v>0</v>
      </c>
      <c r="AP364" s="508">
        <f t="shared" si="53"/>
        <v>0</v>
      </c>
      <c r="AQ364" s="508">
        <f t="shared" si="54"/>
        <v>0</v>
      </c>
      <c r="AR364" s="510">
        <f t="shared" si="55"/>
        <v>0</v>
      </c>
      <c r="AS364" s="510">
        <f t="shared" si="56"/>
        <v>0</v>
      </c>
      <c r="AT364" s="508">
        <f t="shared" si="57"/>
        <v>0</v>
      </c>
      <c r="AU364" s="508" t="str">
        <f t="shared" si="58"/>
        <v>交付金の区分_○_×</v>
      </c>
      <c r="AV364" s="508" t="str">
        <f t="shared" si="59"/>
        <v>交付金の区分_×</v>
      </c>
      <c r="AW364" t="str">
        <f>IF(通常分様式!E370="","",IF(PRODUCT(D364:AL364)=0,"error",""))</f>
        <v/>
      </c>
      <c r="AX364">
        <f>IF(通常分様式!H370="妊娠出産子育て支援交付金",1,0)</f>
        <v>0</v>
      </c>
    </row>
    <row r="365" spans="1:50">
      <c r="A365">
        <v>371</v>
      </c>
      <c r="C365">
        <v>341</v>
      </c>
      <c r="D365">
        <f>IFERROR(VLOOKUP(通常分様式!D371,―!$AJ$2:$AK$2,2,FALSE),0)</f>
        <v>0</v>
      </c>
      <c r="E365">
        <f>IFERROR(VLOOKUP(通常分様式!E371,―!$A$2:$B$3,2,FALSE),0)</f>
        <v>0</v>
      </c>
      <c r="F365">
        <f>IFERROR(VLOOKUP(通常分様式!F371,―!$AD$2:$AE$3,2,FALSE),0)</f>
        <v>0</v>
      </c>
      <c r="G365">
        <f>IFERROR(VLOOKUP(通常分様式!G371,―!$AD$5:$AE$6,2,FALSE),0)</f>
        <v>0</v>
      </c>
      <c r="J365">
        <f>IFERROR(VLOOKUP(通常分様式!J371,―!$AF$14:$AG$15,2,FALSE),0)</f>
        <v>0</v>
      </c>
      <c r="K365">
        <f>IFERROR(VLOOKUP(通常分様式!K371,―!$AF$14:$AG$15,2,FALSE),0)</f>
        <v>0</v>
      </c>
      <c r="L365">
        <f>IFERROR(VLOOKUP(通常分様式!L371,―!$C$2:$D$2,2,FALSE),0)</f>
        <v>0</v>
      </c>
      <c r="M365">
        <f>IFERROR(VLOOKUP(通常分様式!M371,―!$E$2:$F$6,2,FALSE),0)</f>
        <v>0</v>
      </c>
      <c r="N365">
        <f>IFERROR(VLOOKUP(通常分様式!N371,―!$G$2:$H$2,2,FALSE),0)</f>
        <v>0</v>
      </c>
      <c r="O365">
        <f>IFERROR(VLOOKUP(通常分様式!O371,―!$AH$2:$AI$12,2,FALSE),0)</f>
        <v>0</v>
      </c>
      <c r="AA365">
        <f>IFERROR(VLOOKUP(通常分様式!AB371,―!$I$2:$J$3,2,FALSE),0)</f>
        <v>0</v>
      </c>
      <c r="AB365">
        <f>IFERROR(VLOOKUP(通常分様式!AC371,―!$K$2:$L$3,2,FALSE),0)</f>
        <v>0</v>
      </c>
      <c r="AC365">
        <f>IFERROR(VLOOKUP(通常分様式!AD371,―!$M$2:$N$3,2,FALSE),0)</f>
        <v>0</v>
      </c>
      <c r="AD365">
        <f>IFERROR(VLOOKUP(通常分様式!AE371,―!$O$2:$P$3,2,FALSE),0)</f>
        <v>0</v>
      </c>
      <c r="AE365">
        <v>1</v>
      </c>
      <c r="AF365">
        <f>IFERROR(VLOOKUP(通常分様式!AF371,―!$X$2:$Y$30,2,FALSE),0)</f>
        <v>0</v>
      </c>
      <c r="AG365">
        <f>IFERROR(VLOOKUP(通常分様式!AG371,―!$X$2:$Y$30,2,FALSE),0)</f>
        <v>0</v>
      </c>
      <c r="AL365">
        <f>IFERROR(VLOOKUP(通常分様式!AL371,―!$AA$2:$AB$11,2,FALSE),0)</f>
        <v>0</v>
      </c>
      <c r="AM365">
        <f t="shared" si="50"/>
        <v>0</v>
      </c>
      <c r="AN365" s="508">
        <f t="shared" si="51"/>
        <v>0</v>
      </c>
      <c r="AO365" s="508">
        <f t="shared" si="52"/>
        <v>0</v>
      </c>
      <c r="AP365" s="508">
        <f t="shared" si="53"/>
        <v>0</v>
      </c>
      <c r="AQ365" s="508">
        <f t="shared" si="54"/>
        <v>0</v>
      </c>
      <c r="AR365" s="510">
        <f t="shared" si="55"/>
        <v>0</v>
      </c>
      <c r="AS365" s="510">
        <f t="shared" si="56"/>
        <v>0</v>
      </c>
      <c r="AT365" s="508">
        <f t="shared" si="57"/>
        <v>0</v>
      </c>
      <c r="AU365" s="508" t="str">
        <f t="shared" si="58"/>
        <v>交付金の区分_○_×</v>
      </c>
      <c r="AV365" s="508" t="str">
        <f t="shared" si="59"/>
        <v>交付金の区分_×</v>
      </c>
      <c r="AW365" t="str">
        <f>IF(通常分様式!E371="","",IF(PRODUCT(D365:AL365)=0,"error",""))</f>
        <v/>
      </c>
      <c r="AX365">
        <f>IF(通常分様式!H371="妊娠出産子育て支援交付金",1,0)</f>
        <v>0</v>
      </c>
    </row>
    <row r="366" spans="1:50">
      <c r="A366">
        <v>372</v>
      </c>
      <c r="C366">
        <v>342</v>
      </c>
      <c r="D366">
        <f>IFERROR(VLOOKUP(通常分様式!D372,―!$AJ$2:$AK$2,2,FALSE),0)</f>
        <v>0</v>
      </c>
      <c r="E366">
        <f>IFERROR(VLOOKUP(通常分様式!E372,―!$A$2:$B$3,2,FALSE),0)</f>
        <v>0</v>
      </c>
      <c r="F366">
        <f>IFERROR(VLOOKUP(通常分様式!F372,―!$AD$2:$AE$3,2,FALSE),0)</f>
        <v>0</v>
      </c>
      <c r="G366">
        <f>IFERROR(VLOOKUP(通常分様式!G372,―!$AD$5:$AE$6,2,FALSE),0)</f>
        <v>0</v>
      </c>
      <c r="J366">
        <f>IFERROR(VLOOKUP(通常分様式!J372,―!$AF$14:$AG$15,2,FALSE),0)</f>
        <v>0</v>
      </c>
      <c r="K366">
        <f>IFERROR(VLOOKUP(通常分様式!K372,―!$AF$14:$AG$15,2,FALSE),0)</f>
        <v>0</v>
      </c>
      <c r="L366">
        <f>IFERROR(VLOOKUP(通常分様式!L372,―!$C$2:$D$2,2,FALSE),0)</f>
        <v>0</v>
      </c>
      <c r="M366">
        <f>IFERROR(VLOOKUP(通常分様式!M372,―!$E$2:$F$6,2,FALSE),0)</f>
        <v>0</v>
      </c>
      <c r="N366">
        <f>IFERROR(VLOOKUP(通常分様式!N372,―!$G$2:$H$2,2,FALSE),0)</f>
        <v>0</v>
      </c>
      <c r="O366">
        <f>IFERROR(VLOOKUP(通常分様式!O372,―!$AH$2:$AI$12,2,FALSE),0)</f>
        <v>0</v>
      </c>
      <c r="AA366">
        <f>IFERROR(VLOOKUP(通常分様式!AB372,―!$I$2:$J$3,2,FALSE),0)</f>
        <v>0</v>
      </c>
      <c r="AB366">
        <f>IFERROR(VLOOKUP(通常分様式!AC372,―!$K$2:$L$3,2,FALSE),0)</f>
        <v>0</v>
      </c>
      <c r="AC366">
        <f>IFERROR(VLOOKUP(通常分様式!AD372,―!$M$2:$N$3,2,FALSE),0)</f>
        <v>0</v>
      </c>
      <c r="AD366">
        <f>IFERROR(VLOOKUP(通常分様式!AE372,―!$O$2:$P$3,2,FALSE),0)</f>
        <v>0</v>
      </c>
      <c r="AE366">
        <v>1</v>
      </c>
      <c r="AF366">
        <f>IFERROR(VLOOKUP(通常分様式!AF372,―!$X$2:$Y$30,2,FALSE),0)</f>
        <v>0</v>
      </c>
      <c r="AG366">
        <f>IFERROR(VLOOKUP(通常分様式!AG372,―!$X$2:$Y$30,2,FALSE),0)</f>
        <v>0</v>
      </c>
      <c r="AL366">
        <f>IFERROR(VLOOKUP(通常分様式!AL372,―!$AA$2:$AB$11,2,FALSE),0)</f>
        <v>0</v>
      </c>
      <c r="AM366">
        <f t="shared" si="50"/>
        <v>0</v>
      </c>
      <c r="AN366" s="508">
        <f t="shared" si="51"/>
        <v>0</v>
      </c>
      <c r="AO366" s="508">
        <f t="shared" si="52"/>
        <v>0</v>
      </c>
      <c r="AP366" s="508">
        <f t="shared" si="53"/>
        <v>0</v>
      </c>
      <c r="AQ366" s="508">
        <f t="shared" si="54"/>
        <v>0</v>
      </c>
      <c r="AR366" s="510">
        <f t="shared" si="55"/>
        <v>0</v>
      </c>
      <c r="AS366" s="510">
        <f t="shared" si="56"/>
        <v>0</v>
      </c>
      <c r="AT366" s="508">
        <f t="shared" si="57"/>
        <v>0</v>
      </c>
      <c r="AU366" s="508" t="str">
        <f t="shared" si="58"/>
        <v>交付金の区分_○_×</v>
      </c>
      <c r="AV366" s="508" t="str">
        <f t="shared" si="59"/>
        <v>交付金の区分_×</v>
      </c>
      <c r="AW366" t="str">
        <f>IF(通常分様式!E372="","",IF(PRODUCT(D366:AL366)=0,"error",""))</f>
        <v/>
      </c>
      <c r="AX366">
        <f>IF(通常分様式!H372="妊娠出産子育て支援交付金",1,0)</f>
        <v>0</v>
      </c>
    </row>
    <row r="367" spans="1:50">
      <c r="A367">
        <v>373</v>
      </c>
      <c r="C367">
        <v>343</v>
      </c>
      <c r="D367">
        <f>IFERROR(VLOOKUP(通常分様式!D373,―!$AJ$2:$AK$2,2,FALSE),0)</f>
        <v>0</v>
      </c>
      <c r="E367">
        <f>IFERROR(VLOOKUP(通常分様式!E373,―!$A$2:$B$3,2,FALSE),0)</f>
        <v>0</v>
      </c>
      <c r="F367">
        <f>IFERROR(VLOOKUP(通常分様式!F373,―!$AD$2:$AE$3,2,FALSE),0)</f>
        <v>0</v>
      </c>
      <c r="G367">
        <f>IFERROR(VLOOKUP(通常分様式!G373,―!$AD$5:$AE$6,2,FALSE),0)</f>
        <v>0</v>
      </c>
      <c r="J367">
        <f>IFERROR(VLOOKUP(通常分様式!J373,―!$AF$14:$AG$15,2,FALSE),0)</f>
        <v>0</v>
      </c>
      <c r="K367">
        <f>IFERROR(VLOOKUP(通常分様式!K373,―!$AF$14:$AG$15,2,FALSE),0)</f>
        <v>0</v>
      </c>
      <c r="L367">
        <f>IFERROR(VLOOKUP(通常分様式!L373,―!$C$2:$D$2,2,FALSE),0)</f>
        <v>0</v>
      </c>
      <c r="M367">
        <f>IFERROR(VLOOKUP(通常分様式!M373,―!$E$2:$F$6,2,FALSE),0)</f>
        <v>0</v>
      </c>
      <c r="N367">
        <f>IFERROR(VLOOKUP(通常分様式!N373,―!$G$2:$H$2,2,FALSE),0)</f>
        <v>0</v>
      </c>
      <c r="O367">
        <f>IFERROR(VLOOKUP(通常分様式!O373,―!$AH$2:$AI$12,2,FALSE),0)</f>
        <v>0</v>
      </c>
      <c r="AA367">
        <f>IFERROR(VLOOKUP(通常分様式!AB373,―!$I$2:$J$3,2,FALSE),0)</f>
        <v>0</v>
      </c>
      <c r="AB367">
        <f>IFERROR(VLOOKUP(通常分様式!AC373,―!$K$2:$L$3,2,FALSE),0)</f>
        <v>0</v>
      </c>
      <c r="AC367">
        <f>IFERROR(VLOOKUP(通常分様式!AD373,―!$M$2:$N$3,2,FALSE),0)</f>
        <v>0</v>
      </c>
      <c r="AD367">
        <f>IFERROR(VLOOKUP(通常分様式!AE373,―!$O$2:$P$3,2,FALSE),0)</f>
        <v>0</v>
      </c>
      <c r="AE367">
        <v>1</v>
      </c>
      <c r="AF367">
        <f>IFERROR(VLOOKUP(通常分様式!AF373,―!$X$2:$Y$30,2,FALSE),0)</f>
        <v>0</v>
      </c>
      <c r="AG367">
        <f>IFERROR(VLOOKUP(通常分様式!AG373,―!$X$2:$Y$30,2,FALSE),0)</f>
        <v>0</v>
      </c>
      <c r="AL367">
        <f>IFERROR(VLOOKUP(通常分様式!AL373,―!$AA$2:$AB$11,2,FALSE),0)</f>
        <v>0</v>
      </c>
      <c r="AM367">
        <f t="shared" si="50"/>
        <v>0</v>
      </c>
      <c r="AN367" s="508">
        <f t="shared" si="51"/>
        <v>0</v>
      </c>
      <c r="AO367" s="508">
        <f t="shared" si="52"/>
        <v>0</v>
      </c>
      <c r="AP367" s="508">
        <f t="shared" si="53"/>
        <v>0</v>
      </c>
      <c r="AQ367" s="508">
        <f t="shared" si="54"/>
        <v>0</v>
      </c>
      <c r="AR367" s="510">
        <f t="shared" si="55"/>
        <v>0</v>
      </c>
      <c r="AS367" s="510">
        <f t="shared" si="56"/>
        <v>0</v>
      </c>
      <c r="AT367" s="508">
        <f t="shared" si="57"/>
        <v>0</v>
      </c>
      <c r="AU367" s="508" t="str">
        <f t="shared" si="58"/>
        <v>交付金の区分_○_×</v>
      </c>
      <c r="AV367" s="508" t="str">
        <f t="shared" si="59"/>
        <v>交付金の区分_×</v>
      </c>
      <c r="AW367" t="str">
        <f>IF(通常分様式!E373="","",IF(PRODUCT(D367:AL367)=0,"error",""))</f>
        <v/>
      </c>
      <c r="AX367">
        <f>IF(通常分様式!H373="妊娠出産子育て支援交付金",1,0)</f>
        <v>0</v>
      </c>
    </row>
    <row r="368" spans="1:50">
      <c r="A368">
        <v>374</v>
      </c>
      <c r="C368">
        <v>344</v>
      </c>
      <c r="D368">
        <f>IFERROR(VLOOKUP(通常分様式!D374,―!$AJ$2:$AK$2,2,FALSE),0)</f>
        <v>0</v>
      </c>
      <c r="E368">
        <f>IFERROR(VLOOKUP(通常分様式!E374,―!$A$2:$B$3,2,FALSE),0)</f>
        <v>0</v>
      </c>
      <c r="F368">
        <f>IFERROR(VLOOKUP(通常分様式!F374,―!$AD$2:$AE$3,2,FALSE),0)</f>
        <v>0</v>
      </c>
      <c r="G368">
        <f>IFERROR(VLOOKUP(通常分様式!G374,―!$AD$5:$AE$6,2,FALSE),0)</f>
        <v>0</v>
      </c>
      <c r="J368">
        <f>IFERROR(VLOOKUP(通常分様式!J374,―!$AF$14:$AG$15,2,FALSE),0)</f>
        <v>0</v>
      </c>
      <c r="K368">
        <f>IFERROR(VLOOKUP(通常分様式!K374,―!$AF$14:$AG$15,2,FALSE),0)</f>
        <v>0</v>
      </c>
      <c r="L368">
        <f>IFERROR(VLOOKUP(通常分様式!L374,―!$C$2:$D$2,2,FALSE),0)</f>
        <v>0</v>
      </c>
      <c r="M368">
        <f>IFERROR(VLOOKUP(通常分様式!M374,―!$E$2:$F$6,2,FALSE),0)</f>
        <v>0</v>
      </c>
      <c r="N368">
        <f>IFERROR(VLOOKUP(通常分様式!N374,―!$G$2:$H$2,2,FALSE),0)</f>
        <v>0</v>
      </c>
      <c r="O368">
        <f>IFERROR(VLOOKUP(通常分様式!O374,―!$AH$2:$AI$12,2,FALSE),0)</f>
        <v>0</v>
      </c>
      <c r="AA368">
        <f>IFERROR(VLOOKUP(通常分様式!AB374,―!$I$2:$J$3,2,FALSE),0)</f>
        <v>0</v>
      </c>
      <c r="AB368">
        <f>IFERROR(VLOOKUP(通常分様式!AC374,―!$K$2:$L$3,2,FALSE),0)</f>
        <v>0</v>
      </c>
      <c r="AC368">
        <f>IFERROR(VLOOKUP(通常分様式!AD374,―!$M$2:$N$3,2,FALSE),0)</f>
        <v>0</v>
      </c>
      <c r="AD368">
        <f>IFERROR(VLOOKUP(通常分様式!AE374,―!$O$2:$P$3,2,FALSE),0)</f>
        <v>0</v>
      </c>
      <c r="AE368">
        <v>1</v>
      </c>
      <c r="AF368">
        <f>IFERROR(VLOOKUP(通常分様式!AF374,―!$X$2:$Y$30,2,FALSE),0)</f>
        <v>0</v>
      </c>
      <c r="AG368">
        <f>IFERROR(VLOOKUP(通常分様式!AG374,―!$X$2:$Y$30,2,FALSE),0)</f>
        <v>0</v>
      </c>
      <c r="AL368">
        <f>IFERROR(VLOOKUP(通常分様式!AL374,―!$AA$2:$AB$11,2,FALSE),0)</f>
        <v>0</v>
      </c>
      <c r="AM368">
        <f t="shared" si="50"/>
        <v>0</v>
      </c>
      <c r="AN368" s="508">
        <f t="shared" si="51"/>
        <v>0</v>
      </c>
      <c r="AO368" s="508">
        <f t="shared" si="52"/>
        <v>0</v>
      </c>
      <c r="AP368" s="508">
        <f t="shared" si="53"/>
        <v>0</v>
      </c>
      <c r="AQ368" s="508">
        <f t="shared" si="54"/>
        <v>0</v>
      </c>
      <c r="AR368" s="510">
        <f t="shared" si="55"/>
        <v>0</v>
      </c>
      <c r="AS368" s="510">
        <f t="shared" si="56"/>
        <v>0</v>
      </c>
      <c r="AT368" s="508">
        <f t="shared" si="57"/>
        <v>0</v>
      </c>
      <c r="AU368" s="508" t="str">
        <f t="shared" si="58"/>
        <v>交付金の区分_○_×</v>
      </c>
      <c r="AV368" s="508" t="str">
        <f t="shared" si="59"/>
        <v>交付金の区分_×</v>
      </c>
      <c r="AW368" t="str">
        <f>IF(通常分様式!E374="","",IF(PRODUCT(D368:AL368)=0,"error",""))</f>
        <v/>
      </c>
      <c r="AX368">
        <f>IF(通常分様式!H374="妊娠出産子育て支援交付金",1,0)</f>
        <v>0</v>
      </c>
    </row>
    <row r="369" spans="1:50">
      <c r="A369">
        <v>375</v>
      </c>
      <c r="C369">
        <v>345</v>
      </c>
      <c r="D369">
        <f>IFERROR(VLOOKUP(通常分様式!D375,―!$AJ$2:$AK$2,2,FALSE),0)</f>
        <v>0</v>
      </c>
      <c r="E369">
        <f>IFERROR(VLOOKUP(通常分様式!E375,―!$A$2:$B$3,2,FALSE),0)</f>
        <v>0</v>
      </c>
      <c r="F369">
        <f>IFERROR(VLOOKUP(通常分様式!F375,―!$AD$2:$AE$3,2,FALSE),0)</f>
        <v>0</v>
      </c>
      <c r="G369">
        <f>IFERROR(VLOOKUP(通常分様式!G375,―!$AD$5:$AE$6,2,FALSE),0)</f>
        <v>0</v>
      </c>
      <c r="J369">
        <f>IFERROR(VLOOKUP(通常分様式!J375,―!$AF$14:$AG$15,2,FALSE),0)</f>
        <v>0</v>
      </c>
      <c r="K369">
        <f>IFERROR(VLOOKUP(通常分様式!K375,―!$AF$14:$AG$15,2,FALSE),0)</f>
        <v>0</v>
      </c>
      <c r="L369">
        <f>IFERROR(VLOOKUP(通常分様式!L375,―!$C$2:$D$2,2,FALSE),0)</f>
        <v>0</v>
      </c>
      <c r="M369">
        <f>IFERROR(VLOOKUP(通常分様式!M375,―!$E$2:$F$6,2,FALSE),0)</f>
        <v>0</v>
      </c>
      <c r="N369">
        <f>IFERROR(VLOOKUP(通常分様式!N375,―!$G$2:$H$2,2,FALSE),0)</f>
        <v>0</v>
      </c>
      <c r="O369">
        <f>IFERROR(VLOOKUP(通常分様式!O375,―!$AH$2:$AI$12,2,FALSE),0)</f>
        <v>0</v>
      </c>
      <c r="AA369">
        <f>IFERROR(VLOOKUP(通常分様式!AB375,―!$I$2:$J$3,2,FALSE),0)</f>
        <v>0</v>
      </c>
      <c r="AB369">
        <f>IFERROR(VLOOKUP(通常分様式!AC375,―!$K$2:$L$3,2,FALSE),0)</f>
        <v>0</v>
      </c>
      <c r="AC369">
        <f>IFERROR(VLOOKUP(通常分様式!AD375,―!$M$2:$N$3,2,FALSE),0)</f>
        <v>0</v>
      </c>
      <c r="AD369">
        <f>IFERROR(VLOOKUP(通常分様式!AE375,―!$O$2:$P$3,2,FALSE),0)</f>
        <v>0</v>
      </c>
      <c r="AE369">
        <v>1</v>
      </c>
      <c r="AF369">
        <f>IFERROR(VLOOKUP(通常分様式!AF375,―!$X$2:$Y$30,2,FALSE),0)</f>
        <v>0</v>
      </c>
      <c r="AG369">
        <f>IFERROR(VLOOKUP(通常分様式!AG375,―!$X$2:$Y$30,2,FALSE),0)</f>
        <v>0</v>
      </c>
      <c r="AL369">
        <f>IFERROR(VLOOKUP(通常分様式!AL375,―!$AA$2:$AB$11,2,FALSE),0)</f>
        <v>0</v>
      </c>
      <c r="AM369">
        <f t="shared" si="50"/>
        <v>0</v>
      </c>
      <c r="AN369" s="508">
        <f t="shared" si="51"/>
        <v>0</v>
      </c>
      <c r="AO369" s="508">
        <f t="shared" si="52"/>
        <v>0</v>
      </c>
      <c r="AP369" s="508">
        <f t="shared" si="53"/>
        <v>0</v>
      </c>
      <c r="AQ369" s="508">
        <f t="shared" si="54"/>
        <v>0</v>
      </c>
      <c r="AR369" s="510">
        <f t="shared" si="55"/>
        <v>0</v>
      </c>
      <c r="AS369" s="510">
        <f t="shared" si="56"/>
        <v>0</v>
      </c>
      <c r="AT369" s="508">
        <f t="shared" si="57"/>
        <v>0</v>
      </c>
      <c r="AU369" s="508" t="str">
        <f t="shared" si="58"/>
        <v>交付金の区分_○_×</v>
      </c>
      <c r="AV369" s="508" t="str">
        <f t="shared" si="59"/>
        <v>交付金の区分_×</v>
      </c>
      <c r="AW369" t="str">
        <f>IF(通常分様式!E375="","",IF(PRODUCT(D369:AL369)=0,"error",""))</f>
        <v/>
      </c>
      <c r="AX369">
        <f>IF(通常分様式!H375="妊娠出産子育て支援交付金",1,0)</f>
        <v>0</v>
      </c>
    </row>
    <row r="370" spans="1:50">
      <c r="A370">
        <v>376</v>
      </c>
      <c r="C370">
        <v>346</v>
      </c>
      <c r="D370">
        <f>IFERROR(VLOOKUP(通常分様式!D376,―!$AJ$2:$AK$2,2,FALSE),0)</f>
        <v>0</v>
      </c>
      <c r="E370">
        <f>IFERROR(VLOOKUP(通常分様式!E376,―!$A$2:$B$3,2,FALSE),0)</f>
        <v>0</v>
      </c>
      <c r="F370">
        <f>IFERROR(VLOOKUP(通常分様式!F376,―!$AD$2:$AE$3,2,FALSE),0)</f>
        <v>0</v>
      </c>
      <c r="G370">
        <f>IFERROR(VLOOKUP(通常分様式!G376,―!$AD$5:$AE$6,2,FALSE),0)</f>
        <v>0</v>
      </c>
      <c r="J370">
        <f>IFERROR(VLOOKUP(通常分様式!J376,―!$AF$14:$AG$15,2,FALSE),0)</f>
        <v>0</v>
      </c>
      <c r="K370">
        <f>IFERROR(VLOOKUP(通常分様式!K376,―!$AF$14:$AG$15,2,FALSE),0)</f>
        <v>0</v>
      </c>
      <c r="L370">
        <f>IFERROR(VLOOKUP(通常分様式!L376,―!$C$2:$D$2,2,FALSE),0)</f>
        <v>0</v>
      </c>
      <c r="M370">
        <f>IFERROR(VLOOKUP(通常分様式!M376,―!$E$2:$F$6,2,FALSE),0)</f>
        <v>0</v>
      </c>
      <c r="N370">
        <f>IFERROR(VLOOKUP(通常分様式!N376,―!$G$2:$H$2,2,FALSE),0)</f>
        <v>0</v>
      </c>
      <c r="O370">
        <f>IFERROR(VLOOKUP(通常分様式!O376,―!$AH$2:$AI$12,2,FALSE),0)</f>
        <v>0</v>
      </c>
      <c r="AA370">
        <f>IFERROR(VLOOKUP(通常分様式!AB376,―!$I$2:$J$3,2,FALSE),0)</f>
        <v>0</v>
      </c>
      <c r="AB370">
        <f>IFERROR(VLOOKUP(通常分様式!AC376,―!$K$2:$L$3,2,FALSE),0)</f>
        <v>0</v>
      </c>
      <c r="AC370">
        <f>IFERROR(VLOOKUP(通常分様式!AD376,―!$M$2:$N$3,2,FALSE),0)</f>
        <v>0</v>
      </c>
      <c r="AD370">
        <f>IFERROR(VLOOKUP(通常分様式!AE376,―!$O$2:$P$3,2,FALSE),0)</f>
        <v>0</v>
      </c>
      <c r="AE370">
        <v>1</v>
      </c>
      <c r="AF370">
        <f>IFERROR(VLOOKUP(通常分様式!AF376,―!$X$2:$Y$30,2,FALSE),0)</f>
        <v>0</v>
      </c>
      <c r="AG370">
        <f>IFERROR(VLOOKUP(通常分様式!AG376,―!$X$2:$Y$30,2,FALSE),0)</f>
        <v>0</v>
      </c>
      <c r="AL370">
        <f>IFERROR(VLOOKUP(通常分様式!AL376,―!$AA$2:$AB$11,2,FALSE),0)</f>
        <v>0</v>
      </c>
      <c r="AM370">
        <f t="shared" si="50"/>
        <v>0</v>
      </c>
      <c r="AN370" s="508">
        <f t="shared" si="51"/>
        <v>0</v>
      </c>
      <c r="AO370" s="508">
        <f t="shared" si="52"/>
        <v>0</v>
      </c>
      <c r="AP370" s="508">
        <f t="shared" si="53"/>
        <v>0</v>
      </c>
      <c r="AQ370" s="508">
        <f t="shared" si="54"/>
        <v>0</v>
      </c>
      <c r="AR370" s="510">
        <f t="shared" si="55"/>
        <v>0</v>
      </c>
      <c r="AS370" s="510">
        <f t="shared" si="56"/>
        <v>0</v>
      </c>
      <c r="AT370" s="508">
        <f t="shared" si="57"/>
        <v>0</v>
      </c>
      <c r="AU370" s="508" t="str">
        <f t="shared" si="58"/>
        <v>交付金の区分_○_×</v>
      </c>
      <c r="AV370" s="508" t="str">
        <f t="shared" si="59"/>
        <v>交付金の区分_×</v>
      </c>
      <c r="AW370" t="str">
        <f>IF(通常分様式!E376="","",IF(PRODUCT(D370:AL370)=0,"error",""))</f>
        <v/>
      </c>
      <c r="AX370">
        <f>IF(通常分様式!H376="妊娠出産子育て支援交付金",1,0)</f>
        <v>0</v>
      </c>
    </row>
    <row r="371" spans="1:50">
      <c r="A371">
        <v>377</v>
      </c>
      <c r="C371">
        <v>347</v>
      </c>
      <c r="D371">
        <f>IFERROR(VLOOKUP(通常分様式!D377,―!$AJ$2:$AK$2,2,FALSE),0)</f>
        <v>0</v>
      </c>
      <c r="E371">
        <f>IFERROR(VLOOKUP(通常分様式!E377,―!$A$2:$B$3,2,FALSE),0)</f>
        <v>0</v>
      </c>
      <c r="F371">
        <f>IFERROR(VLOOKUP(通常分様式!F377,―!$AD$2:$AE$3,2,FALSE),0)</f>
        <v>0</v>
      </c>
      <c r="G371">
        <f>IFERROR(VLOOKUP(通常分様式!G377,―!$AD$5:$AE$6,2,FALSE),0)</f>
        <v>0</v>
      </c>
      <c r="J371">
        <f>IFERROR(VLOOKUP(通常分様式!J377,―!$AF$14:$AG$15,2,FALSE),0)</f>
        <v>0</v>
      </c>
      <c r="K371">
        <f>IFERROR(VLOOKUP(通常分様式!K377,―!$AF$14:$AG$15,2,FALSE),0)</f>
        <v>0</v>
      </c>
      <c r="L371">
        <f>IFERROR(VLOOKUP(通常分様式!L377,―!$C$2:$D$2,2,FALSE),0)</f>
        <v>0</v>
      </c>
      <c r="M371">
        <f>IFERROR(VLOOKUP(通常分様式!M377,―!$E$2:$F$6,2,FALSE),0)</f>
        <v>0</v>
      </c>
      <c r="N371">
        <f>IFERROR(VLOOKUP(通常分様式!N377,―!$G$2:$H$2,2,FALSE),0)</f>
        <v>0</v>
      </c>
      <c r="O371">
        <f>IFERROR(VLOOKUP(通常分様式!O377,―!$AH$2:$AI$12,2,FALSE),0)</f>
        <v>0</v>
      </c>
      <c r="AA371">
        <f>IFERROR(VLOOKUP(通常分様式!AB377,―!$I$2:$J$3,2,FALSE),0)</f>
        <v>0</v>
      </c>
      <c r="AB371">
        <f>IFERROR(VLOOKUP(通常分様式!AC377,―!$K$2:$L$3,2,FALSE),0)</f>
        <v>0</v>
      </c>
      <c r="AC371">
        <f>IFERROR(VLOOKUP(通常分様式!AD377,―!$M$2:$N$3,2,FALSE),0)</f>
        <v>0</v>
      </c>
      <c r="AD371">
        <f>IFERROR(VLOOKUP(通常分様式!AE377,―!$O$2:$P$3,2,FALSE),0)</f>
        <v>0</v>
      </c>
      <c r="AE371">
        <v>1</v>
      </c>
      <c r="AF371">
        <f>IFERROR(VLOOKUP(通常分様式!AF377,―!$X$2:$Y$30,2,FALSE),0)</f>
        <v>0</v>
      </c>
      <c r="AG371">
        <f>IFERROR(VLOOKUP(通常分様式!AG377,―!$X$2:$Y$30,2,FALSE),0)</f>
        <v>0</v>
      </c>
      <c r="AL371">
        <f>IFERROR(VLOOKUP(通常分様式!AL377,―!$AA$2:$AB$11,2,FALSE),0)</f>
        <v>0</v>
      </c>
      <c r="AM371">
        <f t="shared" si="50"/>
        <v>0</v>
      </c>
      <c r="AN371" s="508">
        <f t="shared" si="51"/>
        <v>0</v>
      </c>
      <c r="AO371" s="508">
        <f t="shared" si="52"/>
        <v>0</v>
      </c>
      <c r="AP371" s="508">
        <f t="shared" si="53"/>
        <v>0</v>
      </c>
      <c r="AQ371" s="508">
        <f t="shared" si="54"/>
        <v>0</v>
      </c>
      <c r="AR371" s="510">
        <f t="shared" si="55"/>
        <v>0</v>
      </c>
      <c r="AS371" s="510">
        <f t="shared" si="56"/>
        <v>0</v>
      </c>
      <c r="AT371" s="508">
        <f t="shared" si="57"/>
        <v>0</v>
      </c>
      <c r="AU371" s="508" t="str">
        <f t="shared" si="58"/>
        <v>交付金の区分_○_×</v>
      </c>
      <c r="AV371" s="508" t="str">
        <f t="shared" si="59"/>
        <v>交付金の区分_×</v>
      </c>
      <c r="AW371" t="str">
        <f>IF(通常分様式!E377="","",IF(PRODUCT(D371:AL371)=0,"error",""))</f>
        <v/>
      </c>
      <c r="AX371">
        <f>IF(通常分様式!H377="妊娠出産子育て支援交付金",1,0)</f>
        <v>0</v>
      </c>
    </row>
    <row r="372" spans="1:50">
      <c r="A372">
        <v>378</v>
      </c>
      <c r="C372">
        <v>348</v>
      </c>
      <c r="D372">
        <f>IFERROR(VLOOKUP(通常分様式!D378,―!$AJ$2:$AK$2,2,FALSE),0)</f>
        <v>0</v>
      </c>
      <c r="E372">
        <f>IFERROR(VLOOKUP(通常分様式!E378,―!$A$2:$B$3,2,FALSE),0)</f>
        <v>0</v>
      </c>
      <c r="F372">
        <f>IFERROR(VLOOKUP(通常分様式!F378,―!$AD$2:$AE$3,2,FALSE),0)</f>
        <v>0</v>
      </c>
      <c r="G372">
        <f>IFERROR(VLOOKUP(通常分様式!G378,―!$AD$5:$AE$6,2,FALSE),0)</f>
        <v>0</v>
      </c>
      <c r="J372">
        <f>IFERROR(VLOOKUP(通常分様式!J378,―!$AF$14:$AG$15,2,FALSE),0)</f>
        <v>0</v>
      </c>
      <c r="K372">
        <f>IFERROR(VLOOKUP(通常分様式!K378,―!$AF$14:$AG$15,2,FALSE),0)</f>
        <v>0</v>
      </c>
      <c r="L372">
        <f>IFERROR(VLOOKUP(通常分様式!L378,―!$C$2:$D$2,2,FALSE),0)</f>
        <v>0</v>
      </c>
      <c r="M372">
        <f>IFERROR(VLOOKUP(通常分様式!M378,―!$E$2:$F$6,2,FALSE),0)</f>
        <v>0</v>
      </c>
      <c r="N372">
        <f>IFERROR(VLOOKUP(通常分様式!N378,―!$G$2:$H$2,2,FALSE),0)</f>
        <v>0</v>
      </c>
      <c r="O372">
        <f>IFERROR(VLOOKUP(通常分様式!O378,―!$AH$2:$AI$12,2,FALSE),0)</f>
        <v>0</v>
      </c>
      <c r="AA372">
        <f>IFERROR(VLOOKUP(通常分様式!AB378,―!$I$2:$J$3,2,FALSE),0)</f>
        <v>0</v>
      </c>
      <c r="AB372">
        <f>IFERROR(VLOOKUP(通常分様式!AC378,―!$K$2:$L$3,2,FALSE),0)</f>
        <v>0</v>
      </c>
      <c r="AC372">
        <f>IFERROR(VLOOKUP(通常分様式!AD378,―!$M$2:$N$3,2,FALSE),0)</f>
        <v>0</v>
      </c>
      <c r="AD372">
        <f>IFERROR(VLOOKUP(通常分様式!AE378,―!$O$2:$P$3,2,FALSE),0)</f>
        <v>0</v>
      </c>
      <c r="AE372">
        <v>1</v>
      </c>
      <c r="AF372">
        <f>IFERROR(VLOOKUP(通常分様式!AF378,―!$X$2:$Y$30,2,FALSE),0)</f>
        <v>0</v>
      </c>
      <c r="AG372">
        <f>IFERROR(VLOOKUP(通常分様式!AG378,―!$X$2:$Y$30,2,FALSE),0)</f>
        <v>0</v>
      </c>
      <c r="AL372">
        <f>IFERROR(VLOOKUP(通常分様式!AL378,―!$AA$2:$AB$11,2,FALSE),0)</f>
        <v>0</v>
      </c>
      <c r="AM372">
        <f t="shared" si="50"/>
        <v>0</v>
      </c>
      <c r="AN372" s="508">
        <f t="shared" si="51"/>
        <v>0</v>
      </c>
      <c r="AO372" s="508">
        <f t="shared" si="52"/>
        <v>0</v>
      </c>
      <c r="AP372" s="508">
        <f t="shared" si="53"/>
        <v>0</v>
      </c>
      <c r="AQ372" s="508">
        <f t="shared" si="54"/>
        <v>0</v>
      </c>
      <c r="AR372" s="510">
        <f t="shared" si="55"/>
        <v>0</v>
      </c>
      <c r="AS372" s="510">
        <f t="shared" si="56"/>
        <v>0</v>
      </c>
      <c r="AT372" s="508">
        <f t="shared" si="57"/>
        <v>0</v>
      </c>
      <c r="AU372" s="508" t="str">
        <f t="shared" si="58"/>
        <v>交付金の区分_○_×</v>
      </c>
      <c r="AV372" s="508" t="str">
        <f t="shared" si="59"/>
        <v>交付金の区分_×</v>
      </c>
      <c r="AW372" t="str">
        <f>IF(通常分様式!E378="","",IF(PRODUCT(D372:AL372)=0,"error",""))</f>
        <v/>
      </c>
      <c r="AX372">
        <f>IF(通常分様式!H378="妊娠出産子育て支援交付金",1,0)</f>
        <v>0</v>
      </c>
    </row>
    <row r="373" spans="1:50">
      <c r="A373">
        <v>379</v>
      </c>
      <c r="C373">
        <v>349</v>
      </c>
      <c r="D373">
        <f>IFERROR(VLOOKUP(通常分様式!D379,―!$AJ$2:$AK$2,2,FALSE),0)</f>
        <v>0</v>
      </c>
      <c r="E373">
        <f>IFERROR(VLOOKUP(通常分様式!E379,―!$A$2:$B$3,2,FALSE),0)</f>
        <v>0</v>
      </c>
      <c r="F373">
        <f>IFERROR(VLOOKUP(通常分様式!F379,―!$AD$2:$AE$3,2,FALSE),0)</f>
        <v>0</v>
      </c>
      <c r="G373">
        <f>IFERROR(VLOOKUP(通常分様式!G379,―!$AD$5:$AE$6,2,FALSE),0)</f>
        <v>0</v>
      </c>
      <c r="J373">
        <f>IFERROR(VLOOKUP(通常分様式!J379,―!$AF$14:$AG$15,2,FALSE),0)</f>
        <v>0</v>
      </c>
      <c r="K373">
        <f>IFERROR(VLOOKUP(通常分様式!K379,―!$AF$14:$AG$15,2,FALSE),0)</f>
        <v>0</v>
      </c>
      <c r="L373">
        <f>IFERROR(VLOOKUP(通常分様式!L379,―!$C$2:$D$2,2,FALSE),0)</f>
        <v>0</v>
      </c>
      <c r="M373">
        <f>IFERROR(VLOOKUP(通常分様式!M379,―!$E$2:$F$6,2,FALSE),0)</f>
        <v>0</v>
      </c>
      <c r="N373">
        <f>IFERROR(VLOOKUP(通常分様式!N379,―!$G$2:$H$2,2,FALSE),0)</f>
        <v>0</v>
      </c>
      <c r="O373">
        <f>IFERROR(VLOOKUP(通常分様式!O379,―!$AH$2:$AI$12,2,FALSE),0)</f>
        <v>0</v>
      </c>
      <c r="AA373">
        <f>IFERROR(VLOOKUP(通常分様式!AB379,―!$I$2:$J$3,2,FALSE),0)</f>
        <v>0</v>
      </c>
      <c r="AB373">
        <f>IFERROR(VLOOKUP(通常分様式!AC379,―!$K$2:$L$3,2,FALSE),0)</f>
        <v>0</v>
      </c>
      <c r="AC373">
        <f>IFERROR(VLOOKUP(通常分様式!AD379,―!$M$2:$N$3,2,FALSE),0)</f>
        <v>0</v>
      </c>
      <c r="AD373">
        <f>IFERROR(VLOOKUP(通常分様式!AE379,―!$O$2:$P$3,2,FALSE),0)</f>
        <v>0</v>
      </c>
      <c r="AE373">
        <v>1</v>
      </c>
      <c r="AF373">
        <f>IFERROR(VLOOKUP(通常分様式!AF379,―!$X$2:$Y$30,2,FALSE),0)</f>
        <v>0</v>
      </c>
      <c r="AG373">
        <f>IFERROR(VLOOKUP(通常分様式!AG379,―!$X$2:$Y$30,2,FALSE),0)</f>
        <v>0</v>
      </c>
      <c r="AL373">
        <f>IFERROR(VLOOKUP(通常分様式!AL379,―!$AA$2:$AB$11,2,FALSE),0)</f>
        <v>0</v>
      </c>
      <c r="AM373">
        <f t="shared" si="50"/>
        <v>0</v>
      </c>
      <c r="AN373" s="508">
        <f t="shared" si="51"/>
        <v>0</v>
      </c>
      <c r="AO373" s="508">
        <f t="shared" si="52"/>
        <v>0</v>
      </c>
      <c r="AP373" s="508">
        <f t="shared" si="53"/>
        <v>0</v>
      </c>
      <c r="AQ373" s="508">
        <f t="shared" si="54"/>
        <v>0</v>
      </c>
      <c r="AR373" s="510">
        <f t="shared" si="55"/>
        <v>0</v>
      </c>
      <c r="AS373" s="510">
        <f t="shared" si="56"/>
        <v>0</v>
      </c>
      <c r="AT373" s="508">
        <f t="shared" si="57"/>
        <v>0</v>
      </c>
      <c r="AU373" s="508" t="str">
        <f t="shared" si="58"/>
        <v>交付金の区分_○_×</v>
      </c>
      <c r="AV373" s="508" t="str">
        <f t="shared" si="59"/>
        <v>交付金の区分_×</v>
      </c>
      <c r="AW373" t="str">
        <f>IF(通常分様式!E379="","",IF(PRODUCT(D373:AL373)=0,"error",""))</f>
        <v/>
      </c>
      <c r="AX373">
        <f>IF(通常分様式!H379="妊娠出産子育て支援交付金",1,0)</f>
        <v>0</v>
      </c>
    </row>
    <row r="374" spans="1:50">
      <c r="A374">
        <v>380</v>
      </c>
      <c r="C374">
        <v>350</v>
      </c>
      <c r="D374">
        <f>IFERROR(VLOOKUP(通常分様式!D380,―!$AJ$2:$AK$2,2,FALSE),0)</f>
        <v>0</v>
      </c>
      <c r="E374">
        <f>IFERROR(VLOOKUP(通常分様式!E380,―!$A$2:$B$3,2,FALSE),0)</f>
        <v>0</v>
      </c>
      <c r="F374">
        <f>IFERROR(VLOOKUP(通常分様式!F380,―!$AD$2:$AE$3,2,FALSE),0)</f>
        <v>0</v>
      </c>
      <c r="G374">
        <f>IFERROR(VLOOKUP(通常分様式!G380,―!$AD$5:$AE$6,2,FALSE),0)</f>
        <v>0</v>
      </c>
      <c r="J374">
        <f>IFERROR(VLOOKUP(通常分様式!J380,―!$AF$14:$AG$15,2,FALSE),0)</f>
        <v>0</v>
      </c>
      <c r="K374">
        <f>IFERROR(VLOOKUP(通常分様式!K380,―!$AF$14:$AG$15,2,FALSE),0)</f>
        <v>0</v>
      </c>
      <c r="L374">
        <f>IFERROR(VLOOKUP(通常分様式!L380,―!$C$2:$D$2,2,FALSE),0)</f>
        <v>0</v>
      </c>
      <c r="M374">
        <f>IFERROR(VLOOKUP(通常分様式!M380,―!$E$2:$F$6,2,FALSE),0)</f>
        <v>0</v>
      </c>
      <c r="N374">
        <f>IFERROR(VLOOKUP(通常分様式!N380,―!$G$2:$H$2,2,FALSE),0)</f>
        <v>0</v>
      </c>
      <c r="O374">
        <f>IFERROR(VLOOKUP(通常分様式!O380,―!$AH$2:$AI$12,2,FALSE),0)</f>
        <v>0</v>
      </c>
      <c r="AA374">
        <f>IFERROR(VLOOKUP(通常分様式!AB380,―!$I$2:$J$3,2,FALSE),0)</f>
        <v>0</v>
      </c>
      <c r="AB374">
        <f>IFERROR(VLOOKUP(通常分様式!AC380,―!$K$2:$L$3,2,FALSE),0)</f>
        <v>0</v>
      </c>
      <c r="AC374">
        <f>IFERROR(VLOOKUP(通常分様式!AD380,―!$M$2:$N$3,2,FALSE),0)</f>
        <v>0</v>
      </c>
      <c r="AD374">
        <f>IFERROR(VLOOKUP(通常分様式!AE380,―!$O$2:$P$3,2,FALSE),0)</f>
        <v>0</v>
      </c>
      <c r="AE374">
        <v>1</v>
      </c>
      <c r="AF374">
        <f>IFERROR(VLOOKUP(通常分様式!AF380,―!$X$2:$Y$30,2,FALSE),0)</f>
        <v>0</v>
      </c>
      <c r="AG374">
        <f>IFERROR(VLOOKUP(通常分様式!AG380,―!$X$2:$Y$30,2,FALSE),0)</f>
        <v>0</v>
      </c>
      <c r="AL374">
        <f>IFERROR(VLOOKUP(通常分様式!AL380,―!$AA$2:$AB$11,2,FALSE),0)</f>
        <v>0</v>
      </c>
      <c r="AM374">
        <f t="shared" si="50"/>
        <v>0</v>
      </c>
      <c r="AN374" s="508">
        <f t="shared" si="51"/>
        <v>0</v>
      </c>
      <c r="AO374" s="508">
        <f t="shared" si="52"/>
        <v>0</v>
      </c>
      <c r="AP374" s="508">
        <f t="shared" si="53"/>
        <v>0</v>
      </c>
      <c r="AQ374" s="508">
        <f t="shared" si="54"/>
        <v>0</v>
      </c>
      <c r="AR374" s="510">
        <f t="shared" si="55"/>
        <v>0</v>
      </c>
      <c r="AS374" s="510">
        <f t="shared" si="56"/>
        <v>0</v>
      </c>
      <c r="AT374" s="508">
        <f t="shared" si="57"/>
        <v>0</v>
      </c>
      <c r="AU374" s="508" t="str">
        <f t="shared" si="58"/>
        <v>交付金の区分_○_×</v>
      </c>
      <c r="AV374" s="508" t="str">
        <f t="shared" si="59"/>
        <v>交付金の区分_×</v>
      </c>
      <c r="AW374" t="str">
        <f>IF(通常分様式!E380="","",IF(PRODUCT(D374:AL374)=0,"error",""))</f>
        <v/>
      </c>
      <c r="AX374">
        <f>IF(通常分様式!H380="妊娠出産子育て支援交付金",1,0)</f>
        <v>0</v>
      </c>
    </row>
    <row r="375" spans="1:50">
      <c r="A375">
        <v>381</v>
      </c>
      <c r="C375">
        <v>351</v>
      </c>
      <c r="D375">
        <f>IFERROR(VLOOKUP(通常分様式!D381,―!$AJ$2:$AK$2,2,FALSE),0)</f>
        <v>0</v>
      </c>
      <c r="E375">
        <f>IFERROR(VLOOKUP(通常分様式!E381,―!$A$2:$B$3,2,FALSE),0)</f>
        <v>0</v>
      </c>
      <c r="F375">
        <f>IFERROR(VLOOKUP(通常分様式!F381,―!$AD$2:$AE$3,2,FALSE),0)</f>
        <v>0</v>
      </c>
      <c r="G375">
        <f>IFERROR(VLOOKUP(通常分様式!G381,―!$AD$5:$AE$6,2,FALSE),0)</f>
        <v>0</v>
      </c>
      <c r="J375">
        <f>IFERROR(VLOOKUP(通常分様式!J381,―!$AF$14:$AG$15,2,FALSE),0)</f>
        <v>0</v>
      </c>
      <c r="K375">
        <f>IFERROR(VLOOKUP(通常分様式!K381,―!$AF$14:$AG$15,2,FALSE),0)</f>
        <v>0</v>
      </c>
      <c r="L375">
        <f>IFERROR(VLOOKUP(通常分様式!L381,―!$C$2:$D$2,2,FALSE),0)</f>
        <v>0</v>
      </c>
      <c r="M375">
        <f>IFERROR(VLOOKUP(通常分様式!M381,―!$E$2:$F$6,2,FALSE),0)</f>
        <v>0</v>
      </c>
      <c r="N375">
        <f>IFERROR(VLOOKUP(通常分様式!N381,―!$G$2:$H$2,2,FALSE),0)</f>
        <v>0</v>
      </c>
      <c r="O375">
        <f>IFERROR(VLOOKUP(通常分様式!O381,―!$AH$2:$AI$12,2,FALSE),0)</f>
        <v>0</v>
      </c>
      <c r="AA375">
        <f>IFERROR(VLOOKUP(通常分様式!AB381,―!$I$2:$J$3,2,FALSE),0)</f>
        <v>0</v>
      </c>
      <c r="AB375">
        <f>IFERROR(VLOOKUP(通常分様式!AC381,―!$K$2:$L$3,2,FALSE),0)</f>
        <v>0</v>
      </c>
      <c r="AC375">
        <f>IFERROR(VLOOKUP(通常分様式!AD381,―!$M$2:$N$3,2,FALSE),0)</f>
        <v>0</v>
      </c>
      <c r="AD375">
        <f>IFERROR(VLOOKUP(通常分様式!AE381,―!$O$2:$P$3,2,FALSE),0)</f>
        <v>0</v>
      </c>
      <c r="AE375">
        <v>1</v>
      </c>
      <c r="AF375">
        <f>IFERROR(VLOOKUP(通常分様式!AF381,―!$X$2:$Y$30,2,FALSE),0)</f>
        <v>0</v>
      </c>
      <c r="AG375">
        <f>IFERROR(VLOOKUP(通常分様式!AG381,―!$X$2:$Y$30,2,FALSE),0)</f>
        <v>0</v>
      </c>
      <c r="AL375">
        <f>IFERROR(VLOOKUP(通常分様式!AL381,―!$AA$2:$AB$11,2,FALSE),0)</f>
        <v>0</v>
      </c>
      <c r="AM375">
        <f t="shared" si="50"/>
        <v>0</v>
      </c>
      <c r="AN375" s="508">
        <f t="shared" si="51"/>
        <v>0</v>
      </c>
      <c r="AO375" s="508">
        <f t="shared" si="52"/>
        <v>0</v>
      </c>
      <c r="AP375" s="508">
        <f t="shared" si="53"/>
        <v>0</v>
      </c>
      <c r="AQ375" s="508">
        <f t="shared" si="54"/>
        <v>0</v>
      </c>
      <c r="AR375" s="510">
        <f t="shared" si="55"/>
        <v>0</v>
      </c>
      <c r="AS375" s="510">
        <f t="shared" si="56"/>
        <v>0</v>
      </c>
      <c r="AT375" s="508">
        <f t="shared" si="57"/>
        <v>0</v>
      </c>
      <c r="AU375" s="508" t="str">
        <f t="shared" si="58"/>
        <v>交付金の区分_○_×</v>
      </c>
      <c r="AV375" s="508" t="str">
        <f t="shared" si="59"/>
        <v>交付金の区分_×</v>
      </c>
      <c r="AW375" t="str">
        <f>IF(通常分様式!E381="","",IF(PRODUCT(D375:AL375)=0,"error",""))</f>
        <v/>
      </c>
      <c r="AX375">
        <f>IF(通常分様式!H381="妊娠出産子育て支援交付金",1,0)</f>
        <v>0</v>
      </c>
    </row>
    <row r="376" spans="1:50">
      <c r="A376">
        <v>382</v>
      </c>
      <c r="C376">
        <v>352</v>
      </c>
      <c r="D376">
        <f>IFERROR(VLOOKUP(通常分様式!D382,―!$AJ$2:$AK$2,2,FALSE),0)</f>
        <v>0</v>
      </c>
      <c r="E376">
        <f>IFERROR(VLOOKUP(通常分様式!E382,―!$A$2:$B$3,2,FALSE),0)</f>
        <v>0</v>
      </c>
      <c r="F376">
        <f>IFERROR(VLOOKUP(通常分様式!F382,―!$AD$2:$AE$3,2,FALSE),0)</f>
        <v>0</v>
      </c>
      <c r="G376">
        <f>IFERROR(VLOOKUP(通常分様式!G382,―!$AD$5:$AE$6,2,FALSE),0)</f>
        <v>0</v>
      </c>
      <c r="J376">
        <f>IFERROR(VLOOKUP(通常分様式!J382,―!$AF$14:$AG$15,2,FALSE),0)</f>
        <v>0</v>
      </c>
      <c r="K376">
        <f>IFERROR(VLOOKUP(通常分様式!K382,―!$AF$14:$AG$15,2,FALSE),0)</f>
        <v>0</v>
      </c>
      <c r="L376">
        <f>IFERROR(VLOOKUP(通常分様式!L382,―!$C$2:$D$2,2,FALSE),0)</f>
        <v>0</v>
      </c>
      <c r="M376">
        <f>IFERROR(VLOOKUP(通常分様式!M382,―!$E$2:$F$6,2,FALSE),0)</f>
        <v>0</v>
      </c>
      <c r="N376">
        <f>IFERROR(VLOOKUP(通常分様式!N382,―!$G$2:$H$2,2,FALSE),0)</f>
        <v>0</v>
      </c>
      <c r="O376">
        <f>IFERROR(VLOOKUP(通常分様式!O382,―!$AH$2:$AI$12,2,FALSE),0)</f>
        <v>0</v>
      </c>
      <c r="AA376">
        <f>IFERROR(VLOOKUP(通常分様式!AB382,―!$I$2:$J$3,2,FALSE),0)</f>
        <v>0</v>
      </c>
      <c r="AB376">
        <f>IFERROR(VLOOKUP(通常分様式!AC382,―!$K$2:$L$3,2,FALSE),0)</f>
        <v>0</v>
      </c>
      <c r="AC376">
        <f>IFERROR(VLOOKUP(通常分様式!AD382,―!$M$2:$N$3,2,FALSE),0)</f>
        <v>0</v>
      </c>
      <c r="AD376">
        <f>IFERROR(VLOOKUP(通常分様式!AE382,―!$O$2:$P$3,2,FALSE),0)</f>
        <v>0</v>
      </c>
      <c r="AE376">
        <v>1</v>
      </c>
      <c r="AF376">
        <f>IFERROR(VLOOKUP(通常分様式!AF382,―!$X$2:$Y$30,2,FALSE),0)</f>
        <v>0</v>
      </c>
      <c r="AG376">
        <f>IFERROR(VLOOKUP(通常分様式!AG382,―!$X$2:$Y$30,2,FALSE),0)</f>
        <v>0</v>
      </c>
      <c r="AL376">
        <f>IFERROR(VLOOKUP(通常分様式!AL382,―!$AA$2:$AB$11,2,FALSE),0)</f>
        <v>0</v>
      </c>
      <c r="AM376">
        <f t="shared" si="50"/>
        <v>0</v>
      </c>
      <c r="AN376" s="508">
        <f t="shared" si="51"/>
        <v>0</v>
      </c>
      <c r="AO376" s="508">
        <f t="shared" si="52"/>
        <v>0</v>
      </c>
      <c r="AP376" s="508">
        <f t="shared" si="53"/>
        <v>0</v>
      </c>
      <c r="AQ376" s="508">
        <f t="shared" si="54"/>
        <v>0</v>
      </c>
      <c r="AR376" s="510">
        <f t="shared" si="55"/>
        <v>0</v>
      </c>
      <c r="AS376" s="510">
        <f t="shared" si="56"/>
        <v>0</v>
      </c>
      <c r="AT376" s="508">
        <f t="shared" si="57"/>
        <v>0</v>
      </c>
      <c r="AU376" s="508" t="str">
        <f t="shared" si="58"/>
        <v>交付金の区分_○_×</v>
      </c>
      <c r="AV376" s="508" t="str">
        <f t="shared" si="59"/>
        <v>交付金の区分_×</v>
      </c>
      <c r="AW376" t="str">
        <f>IF(通常分様式!E382="","",IF(PRODUCT(D376:AL376)=0,"error",""))</f>
        <v/>
      </c>
      <c r="AX376">
        <f>IF(通常分様式!H382="妊娠出産子育て支援交付金",1,0)</f>
        <v>0</v>
      </c>
    </row>
    <row r="377" spans="1:50">
      <c r="A377">
        <v>383</v>
      </c>
      <c r="C377">
        <v>353</v>
      </c>
      <c r="D377">
        <f>IFERROR(VLOOKUP(通常分様式!D383,―!$AJ$2:$AK$2,2,FALSE),0)</f>
        <v>0</v>
      </c>
      <c r="E377">
        <f>IFERROR(VLOOKUP(通常分様式!E383,―!$A$2:$B$3,2,FALSE),0)</f>
        <v>0</v>
      </c>
      <c r="F377">
        <f>IFERROR(VLOOKUP(通常分様式!F383,―!$AD$2:$AE$3,2,FALSE),0)</f>
        <v>0</v>
      </c>
      <c r="G377">
        <f>IFERROR(VLOOKUP(通常分様式!G383,―!$AD$5:$AE$6,2,FALSE),0)</f>
        <v>0</v>
      </c>
      <c r="J377">
        <f>IFERROR(VLOOKUP(通常分様式!J383,―!$AF$14:$AG$15,2,FALSE),0)</f>
        <v>0</v>
      </c>
      <c r="K377">
        <f>IFERROR(VLOOKUP(通常分様式!K383,―!$AF$14:$AG$15,2,FALSE),0)</f>
        <v>0</v>
      </c>
      <c r="L377">
        <f>IFERROR(VLOOKUP(通常分様式!L383,―!$C$2:$D$2,2,FALSE),0)</f>
        <v>0</v>
      </c>
      <c r="M377">
        <f>IFERROR(VLOOKUP(通常分様式!M383,―!$E$2:$F$6,2,FALSE),0)</f>
        <v>0</v>
      </c>
      <c r="N377">
        <f>IFERROR(VLOOKUP(通常分様式!N383,―!$G$2:$H$2,2,FALSE),0)</f>
        <v>0</v>
      </c>
      <c r="O377">
        <f>IFERROR(VLOOKUP(通常分様式!O383,―!$AH$2:$AI$12,2,FALSE),0)</f>
        <v>0</v>
      </c>
      <c r="AA377">
        <f>IFERROR(VLOOKUP(通常分様式!AB383,―!$I$2:$J$3,2,FALSE),0)</f>
        <v>0</v>
      </c>
      <c r="AB377">
        <f>IFERROR(VLOOKUP(通常分様式!AC383,―!$K$2:$L$3,2,FALSE),0)</f>
        <v>0</v>
      </c>
      <c r="AC377">
        <f>IFERROR(VLOOKUP(通常分様式!AD383,―!$M$2:$N$3,2,FALSE),0)</f>
        <v>0</v>
      </c>
      <c r="AD377">
        <f>IFERROR(VLOOKUP(通常分様式!AE383,―!$O$2:$P$3,2,FALSE),0)</f>
        <v>0</v>
      </c>
      <c r="AE377">
        <v>1</v>
      </c>
      <c r="AF377">
        <f>IFERROR(VLOOKUP(通常分様式!AF383,―!$X$2:$Y$30,2,FALSE),0)</f>
        <v>0</v>
      </c>
      <c r="AG377">
        <f>IFERROR(VLOOKUP(通常分様式!AG383,―!$X$2:$Y$30,2,FALSE),0)</f>
        <v>0</v>
      </c>
      <c r="AL377">
        <f>IFERROR(VLOOKUP(通常分様式!AL383,―!$AA$2:$AB$11,2,FALSE),0)</f>
        <v>0</v>
      </c>
      <c r="AM377">
        <f t="shared" si="50"/>
        <v>0</v>
      </c>
      <c r="AN377" s="508">
        <f t="shared" si="51"/>
        <v>0</v>
      </c>
      <c r="AO377" s="508">
        <f t="shared" si="52"/>
        <v>0</v>
      </c>
      <c r="AP377" s="508">
        <f t="shared" si="53"/>
        <v>0</v>
      </c>
      <c r="AQ377" s="508">
        <f t="shared" si="54"/>
        <v>0</v>
      </c>
      <c r="AR377" s="510">
        <f t="shared" si="55"/>
        <v>0</v>
      </c>
      <c r="AS377" s="510">
        <f t="shared" si="56"/>
        <v>0</v>
      </c>
      <c r="AT377" s="508">
        <f t="shared" si="57"/>
        <v>0</v>
      </c>
      <c r="AU377" s="508" t="str">
        <f t="shared" si="58"/>
        <v>交付金の区分_○_×</v>
      </c>
      <c r="AV377" s="508" t="str">
        <f t="shared" si="59"/>
        <v>交付金の区分_×</v>
      </c>
      <c r="AW377" t="str">
        <f>IF(通常分様式!E383="","",IF(PRODUCT(D377:AL377)=0,"error",""))</f>
        <v/>
      </c>
      <c r="AX377">
        <f>IF(通常分様式!H383="妊娠出産子育て支援交付金",1,0)</f>
        <v>0</v>
      </c>
    </row>
    <row r="378" spans="1:50">
      <c r="A378">
        <v>384</v>
      </c>
      <c r="C378">
        <v>354</v>
      </c>
      <c r="D378">
        <f>IFERROR(VLOOKUP(通常分様式!D384,―!$AJ$2:$AK$2,2,FALSE),0)</f>
        <v>0</v>
      </c>
      <c r="E378">
        <f>IFERROR(VLOOKUP(通常分様式!E384,―!$A$2:$B$3,2,FALSE),0)</f>
        <v>0</v>
      </c>
      <c r="F378">
        <f>IFERROR(VLOOKUP(通常分様式!F384,―!$AD$2:$AE$3,2,FALSE),0)</f>
        <v>0</v>
      </c>
      <c r="G378">
        <f>IFERROR(VLOOKUP(通常分様式!G384,―!$AD$5:$AE$6,2,FALSE),0)</f>
        <v>0</v>
      </c>
      <c r="J378">
        <f>IFERROR(VLOOKUP(通常分様式!J384,―!$AF$14:$AG$15,2,FALSE),0)</f>
        <v>0</v>
      </c>
      <c r="K378">
        <f>IFERROR(VLOOKUP(通常分様式!K384,―!$AF$14:$AG$15,2,FALSE),0)</f>
        <v>0</v>
      </c>
      <c r="L378">
        <f>IFERROR(VLOOKUP(通常分様式!L384,―!$C$2:$D$2,2,FALSE),0)</f>
        <v>0</v>
      </c>
      <c r="M378">
        <f>IFERROR(VLOOKUP(通常分様式!M384,―!$E$2:$F$6,2,FALSE),0)</f>
        <v>0</v>
      </c>
      <c r="N378">
        <f>IFERROR(VLOOKUP(通常分様式!N384,―!$G$2:$H$2,2,FALSE),0)</f>
        <v>0</v>
      </c>
      <c r="O378">
        <f>IFERROR(VLOOKUP(通常分様式!O384,―!$AH$2:$AI$12,2,FALSE),0)</f>
        <v>0</v>
      </c>
      <c r="AA378">
        <f>IFERROR(VLOOKUP(通常分様式!AB384,―!$I$2:$J$3,2,FALSE),0)</f>
        <v>0</v>
      </c>
      <c r="AB378">
        <f>IFERROR(VLOOKUP(通常分様式!AC384,―!$K$2:$L$3,2,FALSE),0)</f>
        <v>0</v>
      </c>
      <c r="AC378">
        <f>IFERROR(VLOOKUP(通常分様式!AD384,―!$M$2:$N$3,2,FALSE),0)</f>
        <v>0</v>
      </c>
      <c r="AD378">
        <f>IFERROR(VLOOKUP(通常分様式!AE384,―!$O$2:$P$3,2,FALSE),0)</f>
        <v>0</v>
      </c>
      <c r="AE378">
        <v>1</v>
      </c>
      <c r="AF378">
        <f>IFERROR(VLOOKUP(通常分様式!AF384,―!$X$2:$Y$30,2,FALSE),0)</f>
        <v>0</v>
      </c>
      <c r="AG378">
        <f>IFERROR(VLOOKUP(通常分様式!AG384,―!$X$2:$Y$30,2,FALSE),0)</f>
        <v>0</v>
      </c>
      <c r="AL378">
        <f>IFERROR(VLOOKUP(通常分様式!AL384,―!$AA$2:$AB$11,2,FALSE),0)</f>
        <v>0</v>
      </c>
      <c r="AM378">
        <f t="shared" si="50"/>
        <v>0</v>
      </c>
      <c r="AN378" s="508">
        <f t="shared" si="51"/>
        <v>0</v>
      </c>
      <c r="AO378" s="508">
        <f t="shared" si="52"/>
        <v>0</v>
      </c>
      <c r="AP378" s="508">
        <f t="shared" si="53"/>
        <v>0</v>
      </c>
      <c r="AQ378" s="508">
        <f t="shared" si="54"/>
        <v>0</v>
      </c>
      <c r="AR378" s="510">
        <f t="shared" si="55"/>
        <v>0</v>
      </c>
      <c r="AS378" s="510">
        <f t="shared" si="56"/>
        <v>0</v>
      </c>
      <c r="AT378" s="508">
        <f t="shared" si="57"/>
        <v>0</v>
      </c>
      <c r="AU378" s="508" t="str">
        <f t="shared" si="58"/>
        <v>交付金の区分_○_×</v>
      </c>
      <c r="AV378" s="508" t="str">
        <f t="shared" si="59"/>
        <v>交付金の区分_×</v>
      </c>
      <c r="AW378" t="str">
        <f>IF(通常分様式!E384="","",IF(PRODUCT(D378:AL378)=0,"error",""))</f>
        <v/>
      </c>
      <c r="AX378">
        <f>IF(通常分様式!H384="妊娠出産子育て支援交付金",1,0)</f>
        <v>0</v>
      </c>
    </row>
    <row r="379" spans="1:50">
      <c r="A379">
        <v>385</v>
      </c>
      <c r="C379">
        <v>355</v>
      </c>
      <c r="D379">
        <f>IFERROR(VLOOKUP(通常分様式!D385,―!$AJ$2:$AK$2,2,FALSE),0)</f>
        <v>0</v>
      </c>
      <c r="E379">
        <f>IFERROR(VLOOKUP(通常分様式!E385,―!$A$2:$B$3,2,FALSE),0)</f>
        <v>0</v>
      </c>
      <c r="F379">
        <f>IFERROR(VLOOKUP(通常分様式!F385,―!$AD$2:$AE$3,2,FALSE),0)</f>
        <v>0</v>
      </c>
      <c r="G379">
        <f>IFERROR(VLOOKUP(通常分様式!G385,―!$AD$5:$AE$6,2,FALSE),0)</f>
        <v>0</v>
      </c>
      <c r="J379">
        <f>IFERROR(VLOOKUP(通常分様式!J385,―!$AF$14:$AG$15,2,FALSE),0)</f>
        <v>0</v>
      </c>
      <c r="K379">
        <f>IFERROR(VLOOKUP(通常分様式!K385,―!$AF$14:$AG$15,2,FALSE),0)</f>
        <v>0</v>
      </c>
      <c r="L379">
        <f>IFERROR(VLOOKUP(通常分様式!L385,―!$C$2:$D$2,2,FALSE),0)</f>
        <v>0</v>
      </c>
      <c r="M379">
        <f>IFERROR(VLOOKUP(通常分様式!M385,―!$E$2:$F$6,2,FALSE),0)</f>
        <v>0</v>
      </c>
      <c r="N379">
        <f>IFERROR(VLOOKUP(通常分様式!N385,―!$G$2:$H$2,2,FALSE),0)</f>
        <v>0</v>
      </c>
      <c r="O379">
        <f>IFERROR(VLOOKUP(通常分様式!O385,―!$AH$2:$AI$12,2,FALSE),0)</f>
        <v>0</v>
      </c>
      <c r="AA379">
        <f>IFERROR(VLOOKUP(通常分様式!AB385,―!$I$2:$J$3,2,FALSE),0)</f>
        <v>0</v>
      </c>
      <c r="AB379">
        <f>IFERROR(VLOOKUP(通常分様式!AC385,―!$K$2:$L$3,2,FALSE),0)</f>
        <v>0</v>
      </c>
      <c r="AC379">
        <f>IFERROR(VLOOKUP(通常分様式!AD385,―!$M$2:$N$3,2,FALSE),0)</f>
        <v>0</v>
      </c>
      <c r="AD379">
        <f>IFERROR(VLOOKUP(通常分様式!AE385,―!$O$2:$P$3,2,FALSE),0)</f>
        <v>0</v>
      </c>
      <c r="AE379">
        <v>1</v>
      </c>
      <c r="AF379">
        <f>IFERROR(VLOOKUP(通常分様式!AF385,―!$X$2:$Y$30,2,FALSE),0)</f>
        <v>0</v>
      </c>
      <c r="AG379">
        <f>IFERROR(VLOOKUP(通常分様式!AG385,―!$X$2:$Y$30,2,FALSE),0)</f>
        <v>0</v>
      </c>
      <c r="AL379">
        <f>IFERROR(VLOOKUP(通常分様式!AL385,―!$AA$2:$AB$11,2,FALSE),0)</f>
        <v>0</v>
      </c>
      <c r="AM379">
        <f t="shared" si="50"/>
        <v>0</v>
      </c>
      <c r="AN379" s="508">
        <f t="shared" si="51"/>
        <v>0</v>
      </c>
      <c r="AO379" s="508">
        <f t="shared" si="52"/>
        <v>0</v>
      </c>
      <c r="AP379" s="508">
        <f t="shared" si="53"/>
        <v>0</v>
      </c>
      <c r="AQ379" s="508">
        <f t="shared" si="54"/>
        <v>0</v>
      </c>
      <c r="AR379" s="510">
        <f t="shared" si="55"/>
        <v>0</v>
      </c>
      <c r="AS379" s="510">
        <f t="shared" si="56"/>
        <v>0</v>
      </c>
      <c r="AT379" s="508">
        <f t="shared" si="57"/>
        <v>0</v>
      </c>
      <c r="AU379" s="508" t="str">
        <f t="shared" si="58"/>
        <v>交付金の区分_○_×</v>
      </c>
      <c r="AV379" s="508" t="str">
        <f t="shared" si="59"/>
        <v>交付金の区分_×</v>
      </c>
      <c r="AW379" t="str">
        <f>IF(通常分様式!E385="","",IF(PRODUCT(D379:AL379)=0,"error",""))</f>
        <v/>
      </c>
      <c r="AX379">
        <f>IF(通常分様式!H385="妊娠出産子育て支援交付金",1,0)</f>
        <v>0</v>
      </c>
    </row>
    <row r="380" spans="1:50">
      <c r="A380">
        <v>386</v>
      </c>
      <c r="C380">
        <v>356</v>
      </c>
      <c r="D380">
        <f>IFERROR(VLOOKUP(通常分様式!D386,―!$AJ$2:$AK$2,2,FALSE),0)</f>
        <v>0</v>
      </c>
      <c r="E380">
        <f>IFERROR(VLOOKUP(通常分様式!E386,―!$A$2:$B$3,2,FALSE),0)</f>
        <v>0</v>
      </c>
      <c r="F380">
        <f>IFERROR(VLOOKUP(通常分様式!F386,―!$AD$2:$AE$3,2,FALSE),0)</f>
        <v>0</v>
      </c>
      <c r="G380">
        <f>IFERROR(VLOOKUP(通常分様式!G386,―!$AD$5:$AE$6,2,FALSE),0)</f>
        <v>0</v>
      </c>
      <c r="J380">
        <f>IFERROR(VLOOKUP(通常分様式!J386,―!$AF$14:$AG$15,2,FALSE),0)</f>
        <v>0</v>
      </c>
      <c r="K380">
        <f>IFERROR(VLOOKUP(通常分様式!K386,―!$AF$14:$AG$15,2,FALSE),0)</f>
        <v>0</v>
      </c>
      <c r="L380">
        <f>IFERROR(VLOOKUP(通常分様式!L386,―!$C$2:$D$2,2,FALSE),0)</f>
        <v>0</v>
      </c>
      <c r="M380">
        <f>IFERROR(VLOOKUP(通常分様式!M386,―!$E$2:$F$6,2,FALSE),0)</f>
        <v>0</v>
      </c>
      <c r="N380">
        <f>IFERROR(VLOOKUP(通常分様式!N386,―!$G$2:$H$2,2,FALSE),0)</f>
        <v>0</v>
      </c>
      <c r="O380">
        <f>IFERROR(VLOOKUP(通常分様式!O386,―!$AH$2:$AI$12,2,FALSE),0)</f>
        <v>0</v>
      </c>
      <c r="AA380">
        <f>IFERROR(VLOOKUP(通常分様式!AB386,―!$I$2:$J$3,2,FALSE),0)</f>
        <v>0</v>
      </c>
      <c r="AB380">
        <f>IFERROR(VLOOKUP(通常分様式!AC386,―!$K$2:$L$3,2,FALSE),0)</f>
        <v>0</v>
      </c>
      <c r="AC380">
        <f>IFERROR(VLOOKUP(通常分様式!AD386,―!$M$2:$N$3,2,FALSE),0)</f>
        <v>0</v>
      </c>
      <c r="AD380">
        <f>IFERROR(VLOOKUP(通常分様式!AE386,―!$O$2:$P$3,2,FALSE),0)</f>
        <v>0</v>
      </c>
      <c r="AE380">
        <v>1</v>
      </c>
      <c r="AF380">
        <f>IFERROR(VLOOKUP(通常分様式!AF386,―!$X$2:$Y$30,2,FALSE),0)</f>
        <v>0</v>
      </c>
      <c r="AG380">
        <f>IFERROR(VLOOKUP(通常分様式!AG386,―!$X$2:$Y$30,2,FALSE),0)</f>
        <v>0</v>
      </c>
      <c r="AL380">
        <f>IFERROR(VLOOKUP(通常分様式!AL386,―!$AA$2:$AB$11,2,FALSE),0)</f>
        <v>0</v>
      </c>
      <c r="AM380">
        <f t="shared" si="50"/>
        <v>0</v>
      </c>
      <c r="AN380" s="508">
        <f t="shared" si="51"/>
        <v>0</v>
      </c>
      <c r="AO380" s="508">
        <f t="shared" si="52"/>
        <v>0</v>
      </c>
      <c r="AP380" s="508">
        <f t="shared" si="53"/>
        <v>0</v>
      </c>
      <c r="AQ380" s="508">
        <f t="shared" si="54"/>
        <v>0</v>
      </c>
      <c r="AR380" s="510">
        <f t="shared" si="55"/>
        <v>0</v>
      </c>
      <c r="AS380" s="510">
        <f t="shared" si="56"/>
        <v>0</v>
      </c>
      <c r="AT380" s="508">
        <f t="shared" si="57"/>
        <v>0</v>
      </c>
      <c r="AU380" s="508" t="str">
        <f t="shared" si="58"/>
        <v>交付金の区分_○_×</v>
      </c>
      <c r="AV380" s="508" t="str">
        <f t="shared" si="59"/>
        <v>交付金の区分_×</v>
      </c>
      <c r="AW380" t="str">
        <f>IF(通常分様式!E386="","",IF(PRODUCT(D380:AL380)=0,"error",""))</f>
        <v/>
      </c>
      <c r="AX380">
        <f>IF(通常分様式!H386="妊娠出産子育て支援交付金",1,0)</f>
        <v>0</v>
      </c>
    </row>
    <row r="381" spans="1:50">
      <c r="A381">
        <v>387</v>
      </c>
      <c r="C381">
        <v>357</v>
      </c>
      <c r="D381">
        <f>IFERROR(VLOOKUP(通常分様式!D387,―!$AJ$2:$AK$2,2,FALSE),0)</f>
        <v>0</v>
      </c>
      <c r="E381">
        <f>IFERROR(VLOOKUP(通常分様式!E387,―!$A$2:$B$3,2,FALSE),0)</f>
        <v>0</v>
      </c>
      <c r="F381">
        <f>IFERROR(VLOOKUP(通常分様式!F387,―!$AD$2:$AE$3,2,FALSE),0)</f>
        <v>0</v>
      </c>
      <c r="G381">
        <f>IFERROR(VLOOKUP(通常分様式!G387,―!$AD$5:$AE$6,2,FALSE),0)</f>
        <v>0</v>
      </c>
      <c r="J381">
        <f>IFERROR(VLOOKUP(通常分様式!J387,―!$AF$14:$AG$15,2,FALSE),0)</f>
        <v>0</v>
      </c>
      <c r="K381">
        <f>IFERROR(VLOOKUP(通常分様式!K387,―!$AF$14:$AG$15,2,FALSE),0)</f>
        <v>0</v>
      </c>
      <c r="L381">
        <f>IFERROR(VLOOKUP(通常分様式!L387,―!$C$2:$D$2,2,FALSE),0)</f>
        <v>0</v>
      </c>
      <c r="M381">
        <f>IFERROR(VLOOKUP(通常分様式!M387,―!$E$2:$F$6,2,FALSE),0)</f>
        <v>0</v>
      </c>
      <c r="N381">
        <f>IFERROR(VLOOKUP(通常分様式!N387,―!$G$2:$H$2,2,FALSE),0)</f>
        <v>0</v>
      </c>
      <c r="O381">
        <f>IFERROR(VLOOKUP(通常分様式!O387,―!$AH$2:$AI$12,2,FALSE),0)</f>
        <v>0</v>
      </c>
      <c r="AA381">
        <f>IFERROR(VLOOKUP(通常分様式!AB387,―!$I$2:$J$3,2,FALSE),0)</f>
        <v>0</v>
      </c>
      <c r="AB381">
        <f>IFERROR(VLOOKUP(通常分様式!AC387,―!$K$2:$L$3,2,FALSE),0)</f>
        <v>0</v>
      </c>
      <c r="AC381">
        <f>IFERROR(VLOOKUP(通常分様式!AD387,―!$M$2:$N$3,2,FALSE),0)</f>
        <v>0</v>
      </c>
      <c r="AD381">
        <f>IFERROR(VLOOKUP(通常分様式!AE387,―!$O$2:$P$3,2,FALSE),0)</f>
        <v>0</v>
      </c>
      <c r="AE381">
        <v>1</v>
      </c>
      <c r="AF381">
        <f>IFERROR(VLOOKUP(通常分様式!AF387,―!$X$2:$Y$30,2,FALSE),0)</f>
        <v>0</v>
      </c>
      <c r="AG381">
        <f>IFERROR(VLOOKUP(通常分様式!AG387,―!$X$2:$Y$30,2,FALSE),0)</f>
        <v>0</v>
      </c>
      <c r="AL381">
        <f>IFERROR(VLOOKUP(通常分様式!AL387,―!$AA$2:$AB$11,2,FALSE),0)</f>
        <v>0</v>
      </c>
      <c r="AM381">
        <f t="shared" si="50"/>
        <v>0</v>
      </c>
      <c r="AN381" s="508">
        <f t="shared" si="51"/>
        <v>0</v>
      </c>
      <c r="AO381" s="508">
        <f t="shared" si="52"/>
        <v>0</v>
      </c>
      <c r="AP381" s="508">
        <f t="shared" si="53"/>
        <v>0</v>
      </c>
      <c r="AQ381" s="508">
        <f t="shared" si="54"/>
        <v>0</v>
      </c>
      <c r="AR381" s="510">
        <f t="shared" si="55"/>
        <v>0</v>
      </c>
      <c r="AS381" s="510">
        <f t="shared" si="56"/>
        <v>0</v>
      </c>
      <c r="AT381" s="508">
        <f t="shared" si="57"/>
        <v>0</v>
      </c>
      <c r="AU381" s="508" t="str">
        <f t="shared" si="58"/>
        <v>交付金の区分_○_×</v>
      </c>
      <c r="AV381" s="508" t="str">
        <f t="shared" si="59"/>
        <v>交付金の区分_×</v>
      </c>
      <c r="AW381" t="str">
        <f>IF(通常分様式!E387="","",IF(PRODUCT(D381:AL381)=0,"error",""))</f>
        <v/>
      </c>
      <c r="AX381">
        <f>IF(通常分様式!H387="妊娠出産子育て支援交付金",1,0)</f>
        <v>0</v>
      </c>
    </row>
    <row r="382" spans="1:50">
      <c r="A382">
        <v>388</v>
      </c>
      <c r="C382">
        <v>358</v>
      </c>
      <c r="D382">
        <f>IFERROR(VLOOKUP(通常分様式!D388,―!$AJ$2:$AK$2,2,FALSE),0)</f>
        <v>0</v>
      </c>
      <c r="E382">
        <f>IFERROR(VLOOKUP(通常分様式!E388,―!$A$2:$B$3,2,FALSE),0)</f>
        <v>0</v>
      </c>
      <c r="F382">
        <f>IFERROR(VLOOKUP(通常分様式!F388,―!$AD$2:$AE$3,2,FALSE),0)</f>
        <v>0</v>
      </c>
      <c r="G382">
        <f>IFERROR(VLOOKUP(通常分様式!G388,―!$AD$5:$AE$6,2,FALSE),0)</f>
        <v>0</v>
      </c>
      <c r="J382">
        <f>IFERROR(VLOOKUP(通常分様式!J388,―!$AF$14:$AG$15,2,FALSE),0)</f>
        <v>0</v>
      </c>
      <c r="K382">
        <f>IFERROR(VLOOKUP(通常分様式!K388,―!$AF$14:$AG$15,2,FALSE),0)</f>
        <v>0</v>
      </c>
      <c r="L382">
        <f>IFERROR(VLOOKUP(通常分様式!L388,―!$C$2:$D$2,2,FALSE),0)</f>
        <v>0</v>
      </c>
      <c r="M382">
        <f>IFERROR(VLOOKUP(通常分様式!M388,―!$E$2:$F$6,2,FALSE),0)</f>
        <v>0</v>
      </c>
      <c r="N382">
        <f>IFERROR(VLOOKUP(通常分様式!N388,―!$G$2:$H$2,2,FALSE),0)</f>
        <v>0</v>
      </c>
      <c r="O382">
        <f>IFERROR(VLOOKUP(通常分様式!O388,―!$AH$2:$AI$12,2,FALSE),0)</f>
        <v>0</v>
      </c>
      <c r="AA382">
        <f>IFERROR(VLOOKUP(通常分様式!AB388,―!$I$2:$J$3,2,FALSE),0)</f>
        <v>0</v>
      </c>
      <c r="AB382">
        <f>IFERROR(VLOOKUP(通常分様式!AC388,―!$K$2:$L$3,2,FALSE),0)</f>
        <v>0</v>
      </c>
      <c r="AC382">
        <f>IFERROR(VLOOKUP(通常分様式!AD388,―!$M$2:$N$3,2,FALSE),0)</f>
        <v>0</v>
      </c>
      <c r="AD382">
        <f>IFERROR(VLOOKUP(通常分様式!AE388,―!$O$2:$P$3,2,FALSE),0)</f>
        <v>0</v>
      </c>
      <c r="AE382">
        <v>1</v>
      </c>
      <c r="AF382">
        <f>IFERROR(VLOOKUP(通常分様式!AF388,―!$X$2:$Y$30,2,FALSE),0)</f>
        <v>0</v>
      </c>
      <c r="AG382">
        <f>IFERROR(VLOOKUP(通常分様式!AG388,―!$X$2:$Y$30,2,FALSE),0)</f>
        <v>0</v>
      </c>
      <c r="AL382">
        <f>IFERROR(VLOOKUP(通常分様式!AL388,―!$AA$2:$AB$11,2,FALSE),0)</f>
        <v>0</v>
      </c>
      <c r="AM382">
        <f t="shared" si="50"/>
        <v>0</v>
      </c>
      <c r="AN382" s="508">
        <f t="shared" si="51"/>
        <v>0</v>
      </c>
      <c r="AO382" s="508">
        <f t="shared" si="52"/>
        <v>0</v>
      </c>
      <c r="AP382" s="508">
        <f t="shared" si="53"/>
        <v>0</v>
      </c>
      <c r="AQ382" s="508">
        <f t="shared" si="54"/>
        <v>0</v>
      </c>
      <c r="AR382" s="510">
        <f t="shared" si="55"/>
        <v>0</v>
      </c>
      <c r="AS382" s="510">
        <f t="shared" si="56"/>
        <v>0</v>
      </c>
      <c r="AT382" s="508">
        <f t="shared" si="57"/>
        <v>0</v>
      </c>
      <c r="AU382" s="508" t="str">
        <f t="shared" si="58"/>
        <v>交付金の区分_○_×</v>
      </c>
      <c r="AV382" s="508" t="str">
        <f t="shared" si="59"/>
        <v>交付金の区分_×</v>
      </c>
      <c r="AW382" t="str">
        <f>IF(通常分様式!E388="","",IF(PRODUCT(D382:AL382)=0,"error",""))</f>
        <v/>
      </c>
      <c r="AX382">
        <f>IF(通常分様式!H388="妊娠出産子育て支援交付金",1,0)</f>
        <v>0</v>
      </c>
    </row>
    <row r="383" spans="1:50">
      <c r="A383">
        <v>389</v>
      </c>
      <c r="C383">
        <v>359</v>
      </c>
      <c r="D383">
        <f>IFERROR(VLOOKUP(通常分様式!D389,―!$AJ$2:$AK$2,2,FALSE),0)</f>
        <v>0</v>
      </c>
      <c r="E383">
        <f>IFERROR(VLOOKUP(通常分様式!E389,―!$A$2:$B$3,2,FALSE),0)</f>
        <v>0</v>
      </c>
      <c r="F383">
        <f>IFERROR(VLOOKUP(通常分様式!F389,―!$AD$2:$AE$3,2,FALSE),0)</f>
        <v>0</v>
      </c>
      <c r="G383">
        <f>IFERROR(VLOOKUP(通常分様式!G389,―!$AD$5:$AE$6,2,FALSE),0)</f>
        <v>0</v>
      </c>
      <c r="J383">
        <f>IFERROR(VLOOKUP(通常分様式!J389,―!$AF$14:$AG$15,2,FALSE),0)</f>
        <v>0</v>
      </c>
      <c r="K383">
        <f>IFERROR(VLOOKUP(通常分様式!K389,―!$AF$14:$AG$15,2,FALSE),0)</f>
        <v>0</v>
      </c>
      <c r="L383">
        <f>IFERROR(VLOOKUP(通常分様式!L389,―!$C$2:$D$2,2,FALSE),0)</f>
        <v>0</v>
      </c>
      <c r="M383">
        <f>IFERROR(VLOOKUP(通常分様式!M389,―!$E$2:$F$6,2,FALSE),0)</f>
        <v>0</v>
      </c>
      <c r="N383">
        <f>IFERROR(VLOOKUP(通常分様式!N389,―!$G$2:$H$2,2,FALSE),0)</f>
        <v>0</v>
      </c>
      <c r="O383">
        <f>IFERROR(VLOOKUP(通常分様式!O389,―!$AH$2:$AI$12,2,FALSE),0)</f>
        <v>0</v>
      </c>
      <c r="AA383">
        <f>IFERROR(VLOOKUP(通常分様式!AB389,―!$I$2:$J$3,2,FALSE),0)</f>
        <v>0</v>
      </c>
      <c r="AB383">
        <f>IFERROR(VLOOKUP(通常分様式!AC389,―!$K$2:$L$3,2,FALSE),0)</f>
        <v>0</v>
      </c>
      <c r="AC383">
        <f>IFERROR(VLOOKUP(通常分様式!AD389,―!$M$2:$N$3,2,FALSE),0)</f>
        <v>0</v>
      </c>
      <c r="AD383">
        <f>IFERROR(VLOOKUP(通常分様式!AE389,―!$O$2:$P$3,2,FALSE),0)</f>
        <v>0</v>
      </c>
      <c r="AE383">
        <v>1</v>
      </c>
      <c r="AF383">
        <f>IFERROR(VLOOKUP(通常分様式!AF389,―!$X$2:$Y$30,2,FALSE),0)</f>
        <v>0</v>
      </c>
      <c r="AG383">
        <f>IFERROR(VLOOKUP(通常分様式!AG389,―!$X$2:$Y$30,2,FALSE),0)</f>
        <v>0</v>
      </c>
      <c r="AL383">
        <f>IFERROR(VLOOKUP(通常分様式!AL389,―!$AA$2:$AB$11,2,FALSE),0)</f>
        <v>0</v>
      </c>
      <c r="AM383">
        <f t="shared" si="50"/>
        <v>0</v>
      </c>
      <c r="AN383" s="508">
        <f t="shared" si="51"/>
        <v>0</v>
      </c>
      <c r="AO383" s="508">
        <f t="shared" si="52"/>
        <v>0</v>
      </c>
      <c r="AP383" s="508">
        <f t="shared" si="53"/>
        <v>0</v>
      </c>
      <c r="AQ383" s="508">
        <f t="shared" si="54"/>
        <v>0</v>
      </c>
      <c r="AR383" s="510">
        <f t="shared" si="55"/>
        <v>0</v>
      </c>
      <c r="AS383" s="510">
        <f t="shared" si="56"/>
        <v>0</v>
      </c>
      <c r="AT383" s="508">
        <f t="shared" si="57"/>
        <v>0</v>
      </c>
      <c r="AU383" s="508" t="str">
        <f t="shared" si="58"/>
        <v>交付金の区分_○_×</v>
      </c>
      <c r="AV383" s="508" t="str">
        <f t="shared" si="59"/>
        <v>交付金の区分_×</v>
      </c>
      <c r="AW383" t="str">
        <f>IF(通常分様式!E389="","",IF(PRODUCT(D383:AL383)=0,"error",""))</f>
        <v/>
      </c>
      <c r="AX383">
        <f>IF(通常分様式!H389="妊娠出産子育て支援交付金",1,0)</f>
        <v>0</v>
      </c>
    </row>
    <row r="384" spans="1:50">
      <c r="A384">
        <v>390</v>
      </c>
      <c r="C384">
        <v>360</v>
      </c>
      <c r="D384">
        <f>IFERROR(VLOOKUP(通常分様式!D390,―!$AJ$2:$AK$2,2,FALSE),0)</f>
        <v>0</v>
      </c>
      <c r="E384">
        <f>IFERROR(VLOOKUP(通常分様式!E390,―!$A$2:$B$3,2,FALSE),0)</f>
        <v>0</v>
      </c>
      <c r="F384">
        <f>IFERROR(VLOOKUP(通常分様式!F390,―!$AD$2:$AE$3,2,FALSE),0)</f>
        <v>0</v>
      </c>
      <c r="G384">
        <f>IFERROR(VLOOKUP(通常分様式!G390,―!$AD$5:$AE$6,2,FALSE),0)</f>
        <v>0</v>
      </c>
      <c r="J384">
        <f>IFERROR(VLOOKUP(通常分様式!J390,―!$AF$14:$AG$15,2,FALSE),0)</f>
        <v>0</v>
      </c>
      <c r="K384">
        <f>IFERROR(VLOOKUP(通常分様式!K390,―!$AF$14:$AG$15,2,FALSE),0)</f>
        <v>0</v>
      </c>
      <c r="L384">
        <f>IFERROR(VLOOKUP(通常分様式!L390,―!$C$2:$D$2,2,FALSE),0)</f>
        <v>0</v>
      </c>
      <c r="M384">
        <f>IFERROR(VLOOKUP(通常分様式!M390,―!$E$2:$F$6,2,FALSE),0)</f>
        <v>0</v>
      </c>
      <c r="N384">
        <f>IFERROR(VLOOKUP(通常分様式!N390,―!$G$2:$H$2,2,FALSE),0)</f>
        <v>0</v>
      </c>
      <c r="O384">
        <f>IFERROR(VLOOKUP(通常分様式!O390,―!$AH$2:$AI$12,2,FALSE),0)</f>
        <v>0</v>
      </c>
      <c r="AA384">
        <f>IFERROR(VLOOKUP(通常分様式!AB390,―!$I$2:$J$3,2,FALSE),0)</f>
        <v>0</v>
      </c>
      <c r="AB384">
        <f>IFERROR(VLOOKUP(通常分様式!AC390,―!$K$2:$L$3,2,FALSE),0)</f>
        <v>0</v>
      </c>
      <c r="AC384">
        <f>IFERROR(VLOOKUP(通常分様式!AD390,―!$M$2:$N$3,2,FALSE),0)</f>
        <v>0</v>
      </c>
      <c r="AD384">
        <f>IFERROR(VLOOKUP(通常分様式!AE390,―!$O$2:$P$3,2,FALSE),0)</f>
        <v>0</v>
      </c>
      <c r="AE384">
        <v>1</v>
      </c>
      <c r="AF384">
        <f>IFERROR(VLOOKUP(通常分様式!AF390,―!$X$2:$Y$30,2,FALSE),0)</f>
        <v>0</v>
      </c>
      <c r="AG384">
        <f>IFERROR(VLOOKUP(通常分様式!AG390,―!$X$2:$Y$30,2,FALSE),0)</f>
        <v>0</v>
      </c>
      <c r="AL384">
        <f>IFERROR(VLOOKUP(通常分様式!AL390,―!$AA$2:$AB$11,2,FALSE),0)</f>
        <v>0</v>
      </c>
      <c r="AM384">
        <f t="shared" si="50"/>
        <v>0</v>
      </c>
      <c r="AN384" s="508">
        <f t="shared" si="51"/>
        <v>0</v>
      </c>
      <c r="AO384" s="508">
        <f t="shared" si="52"/>
        <v>0</v>
      </c>
      <c r="AP384" s="508">
        <f t="shared" si="53"/>
        <v>0</v>
      </c>
      <c r="AQ384" s="508">
        <f t="shared" si="54"/>
        <v>0</v>
      </c>
      <c r="AR384" s="510">
        <f t="shared" si="55"/>
        <v>0</v>
      </c>
      <c r="AS384" s="510">
        <f t="shared" si="56"/>
        <v>0</v>
      </c>
      <c r="AT384" s="508">
        <f t="shared" si="57"/>
        <v>0</v>
      </c>
      <c r="AU384" s="508" t="str">
        <f t="shared" si="58"/>
        <v>交付金の区分_○_×</v>
      </c>
      <c r="AV384" s="508" t="str">
        <f t="shared" si="59"/>
        <v>交付金の区分_×</v>
      </c>
      <c r="AW384" t="str">
        <f>IF(通常分様式!E390="","",IF(PRODUCT(D384:AL384)=0,"error",""))</f>
        <v/>
      </c>
      <c r="AX384">
        <f>IF(通常分様式!H390="妊娠出産子育て支援交付金",1,0)</f>
        <v>0</v>
      </c>
    </row>
    <row r="385" spans="1:50">
      <c r="A385">
        <v>391</v>
      </c>
      <c r="C385">
        <v>361</v>
      </c>
      <c r="D385">
        <f>IFERROR(VLOOKUP(通常分様式!D391,―!$AJ$2:$AK$2,2,FALSE),0)</f>
        <v>0</v>
      </c>
      <c r="E385">
        <f>IFERROR(VLOOKUP(通常分様式!E391,―!$A$2:$B$3,2,FALSE),0)</f>
        <v>0</v>
      </c>
      <c r="F385">
        <f>IFERROR(VLOOKUP(通常分様式!F391,―!$AD$2:$AE$3,2,FALSE),0)</f>
        <v>0</v>
      </c>
      <c r="G385">
        <f>IFERROR(VLOOKUP(通常分様式!G391,―!$AD$5:$AE$6,2,FALSE),0)</f>
        <v>0</v>
      </c>
      <c r="J385">
        <f>IFERROR(VLOOKUP(通常分様式!J391,―!$AF$14:$AG$15,2,FALSE),0)</f>
        <v>0</v>
      </c>
      <c r="K385">
        <f>IFERROR(VLOOKUP(通常分様式!K391,―!$AF$14:$AG$15,2,FALSE),0)</f>
        <v>0</v>
      </c>
      <c r="L385">
        <f>IFERROR(VLOOKUP(通常分様式!L391,―!$C$2:$D$2,2,FALSE),0)</f>
        <v>0</v>
      </c>
      <c r="M385">
        <f>IFERROR(VLOOKUP(通常分様式!M391,―!$E$2:$F$6,2,FALSE),0)</f>
        <v>0</v>
      </c>
      <c r="N385">
        <f>IFERROR(VLOOKUP(通常分様式!N391,―!$G$2:$H$2,2,FALSE),0)</f>
        <v>0</v>
      </c>
      <c r="O385">
        <f>IFERROR(VLOOKUP(通常分様式!O391,―!$AH$2:$AI$12,2,FALSE),0)</f>
        <v>0</v>
      </c>
      <c r="AA385">
        <f>IFERROR(VLOOKUP(通常分様式!AB391,―!$I$2:$J$3,2,FALSE),0)</f>
        <v>0</v>
      </c>
      <c r="AB385">
        <f>IFERROR(VLOOKUP(通常分様式!AC391,―!$K$2:$L$3,2,FALSE),0)</f>
        <v>0</v>
      </c>
      <c r="AC385">
        <f>IFERROR(VLOOKUP(通常分様式!AD391,―!$M$2:$N$3,2,FALSE),0)</f>
        <v>0</v>
      </c>
      <c r="AD385">
        <f>IFERROR(VLOOKUP(通常分様式!AE391,―!$O$2:$P$3,2,FALSE),0)</f>
        <v>0</v>
      </c>
      <c r="AE385">
        <v>1</v>
      </c>
      <c r="AF385">
        <f>IFERROR(VLOOKUP(通常分様式!AF391,―!$X$2:$Y$30,2,FALSE),0)</f>
        <v>0</v>
      </c>
      <c r="AG385">
        <f>IFERROR(VLOOKUP(通常分様式!AG391,―!$X$2:$Y$30,2,FALSE),0)</f>
        <v>0</v>
      </c>
      <c r="AL385">
        <f>IFERROR(VLOOKUP(通常分様式!AL391,―!$AA$2:$AB$11,2,FALSE),0)</f>
        <v>0</v>
      </c>
      <c r="AM385">
        <f t="shared" si="50"/>
        <v>0</v>
      </c>
      <c r="AN385" s="508">
        <f t="shared" si="51"/>
        <v>0</v>
      </c>
      <c r="AO385" s="508">
        <f t="shared" si="52"/>
        <v>0</v>
      </c>
      <c r="AP385" s="508">
        <f t="shared" si="53"/>
        <v>0</v>
      </c>
      <c r="AQ385" s="508">
        <f t="shared" si="54"/>
        <v>0</v>
      </c>
      <c r="AR385" s="510">
        <f t="shared" si="55"/>
        <v>0</v>
      </c>
      <c r="AS385" s="510">
        <f t="shared" si="56"/>
        <v>0</v>
      </c>
      <c r="AT385" s="508">
        <f t="shared" si="57"/>
        <v>0</v>
      </c>
      <c r="AU385" s="508" t="str">
        <f t="shared" si="58"/>
        <v>交付金の区分_○_×</v>
      </c>
      <c r="AV385" s="508" t="str">
        <f t="shared" si="59"/>
        <v>交付金の区分_×</v>
      </c>
      <c r="AW385" t="str">
        <f>IF(通常分様式!E391="","",IF(PRODUCT(D385:AL385)=0,"error",""))</f>
        <v/>
      </c>
      <c r="AX385">
        <f>IF(通常分様式!H391="妊娠出産子育て支援交付金",1,0)</f>
        <v>0</v>
      </c>
    </row>
    <row r="386" spans="1:50">
      <c r="A386">
        <v>392</v>
      </c>
      <c r="C386">
        <v>362</v>
      </c>
      <c r="D386">
        <f>IFERROR(VLOOKUP(通常分様式!D392,―!$AJ$2:$AK$2,2,FALSE),0)</f>
        <v>0</v>
      </c>
      <c r="E386">
        <f>IFERROR(VLOOKUP(通常分様式!E392,―!$A$2:$B$3,2,FALSE),0)</f>
        <v>0</v>
      </c>
      <c r="F386">
        <f>IFERROR(VLOOKUP(通常分様式!F392,―!$AD$2:$AE$3,2,FALSE),0)</f>
        <v>0</v>
      </c>
      <c r="G386">
        <f>IFERROR(VLOOKUP(通常分様式!G392,―!$AD$5:$AE$6,2,FALSE),0)</f>
        <v>0</v>
      </c>
      <c r="J386">
        <f>IFERROR(VLOOKUP(通常分様式!J392,―!$AF$14:$AG$15,2,FALSE),0)</f>
        <v>0</v>
      </c>
      <c r="K386">
        <f>IFERROR(VLOOKUP(通常分様式!K392,―!$AF$14:$AG$15,2,FALSE),0)</f>
        <v>0</v>
      </c>
      <c r="L386">
        <f>IFERROR(VLOOKUP(通常分様式!L392,―!$C$2:$D$2,2,FALSE),0)</f>
        <v>0</v>
      </c>
      <c r="M386">
        <f>IFERROR(VLOOKUP(通常分様式!M392,―!$E$2:$F$6,2,FALSE),0)</f>
        <v>0</v>
      </c>
      <c r="N386">
        <f>IFERROR(VLOOKUP(通常分様式!N392,―!$G$2:$H$2,2,FALSE),0)</f>
        <v>0</v>
      </c>
      <c r="O386">
        <f>IFERROR(VLOOKUP(通常分様式!O392,―!$AH$2:$AI$12,2,FALSE),0)</f>
        <v>0</v>
      </c>
      <c r="AA386">
        <f>IFERROR(VLOOKUP(通常分様式!AB392,―!$I$2:$J$3,2,FALSE),0)</f>
        <v>0</v>
      </c>
      <c r="AB386">
        <f>IFERROR(VLOOKUP(通常分様式!AC392,―!$K$2:$L$3,2,FALSE),0)</f>
        <v>0</v>
      </c>
      <c r="AC386">
        <f>IFERROR(VLOOKUP(通常分様式!AD392,―!$M$2:$N$3,2,FALSE),0)</f>
        <v>0</v>
      </c>
      <c r="AD386">
        <f>IFERROR(VLOOKUP(通常分様式!AE392,―!$O$2:$P$3,2,FALSE),0)</f>
        <v>0</v>
      </c>
      <c r="AE386">
        <v>1</v>
      </c>
      <c r="AF386">
        <f>IFERROR(VLOOKUP(通常分様式!AF392,―!$X$2:$Y$30,2,FALSE),0)</f>
        <v>0</v>
      </c>
      <c r="AG386">
        <f>IFERROR(VLOOKUP(通常分様式!AG392,―!$X$2:$Y$30,2,FALSE),0)</f>
        <v>0</v>
      </c>
      <c r="AL386">
        <f>IFERROR(VLOOKUP(通常分様式!AL392,―!$AA$2:$AB$11,2,FALSE),0)</f>
        <v>0</v>
      </c>
      <c r="AM386">
        <f t="shared" si="50"/>
        <v>0</v>
      </c>
      <c r="AN386" s="508">
        <f t="shared" si="51"/>
        <v>0</v>
      </c>
      <c r="AO386" s="508">
        <f t="shared" si="52"/>
        <v>0</v>
      </c>
      <c r="AP386" s="508">
        <f t="shared" si="53"/>
        <v>0</v>
      </c>
      <c r="AQ386" s="508">
        <f t="shared" si="54"/>
        <v>0</v>
      </c>
      <c r="AR386" s="510">
        <f t="shared" si="55"/>
        <v>0</v>
      </c>
      <c r="AS386" s="510">
        <f t="shared" si="56"/>
        <v>0</v>
      </c>
      <c r="AT386" s="508">
        <f t="shared" si="57"/>
        <v>0</v>
      </c>
      <c r="AU386" s="508" t="str">
        <f t="shared" si="58"/>
        <v>交付金の区分_○_×</v>
      </c>
      <c r="AV386" s="508" t="str">
        <f t="shared" si="59"/>
        <v>交付金の区分_×</v>
      </c>
      <c r="AW386" t="str">
        <f>IF(通常分様式!E392="","",IF(PRODUCT(D386:AL386)=0,"error",""))</f>
        <v/>
      </c>
      <c r="AX386">
        <f>IF(通常分様式!H392="妊娠出産子育て支援交付金",1,0)</f>
        <v>0</v>
      </c>
    </row>
    <row r="387" spans="1:50">
      <c r="A387">
        <v>393</v>
      </c>
      <c r="C387">
        <v>363</v>
      </c>
      <c r="D387">
        <f>IFERROR(VLOOKUP(通常分様式!D393,―!$AJ$2:$AK$2,2,FALSE),0)</f>
        <v>0</v>
      </c>
      <c r="E387">
        <f>IFERROR(VLOOKUP(通常分様式!E393,―!$A$2:$B$3,2,FALSE),0)</f>
        <v>0</v>
      </c>
      <c r="F387">
        <f>IFERROR(VLOOKUP(通常分様式!F393,―!$AD$2:$AE$3,2,FALSE),0)</f>
        <v>0</v>
      </c>
      <c r="G387">
        <f>IFERROR(VLOOKUP(通常分様式!G393,―!$AD$5:$AE$6,2,FALSE),0)</f>
        <v>0</v>
      </c>
      <c r="J387">
        <f>IFERROR(VLOOKUP(通常分様式!J393,―!$AF$14:$AG$15,2,FALSE),0)</f>
        <v>0</v>
      </c>
      <c r="K387">
        <f>IFERROR(VLOOKUP(通常分様式!K393,―!$AF$14:$AG$15,2,FALSE),0)</f>
        <v>0</v>
      </c>
      <c r="L387">
        <f>IFERROR(VLOOKUP(通常分様式!L393,―!$C$2:$D$2,2,FALSE),0)</f>
        <v>0</v>
      </c>
      <c r="M387">
        <f>IFERROR(VLOOKUP(通常分様式!M393,―!$E$2:$F$6,2,FALSE),0)</f>
        <v>0</v>
      </c>
      <c r="N387">
        <f>IFERROR(VLOOKUP(通常分様式!N393,―!$G$2:$H$2,2,FALSE),0)</f>
        <v>0</v>
      </c>
      <c r="O387">
        <f>IFERROR(VLOOKUP(通常分様式!O393,―!$AH$2:$AI$12,2,FALSE),0)</f>
        <v>0</v>
      </c>
      <c r="AA387">
        <f>IFERROR(VLOOKUP(通常分様式!AB393,―!$I$2:$J$3,2,FALSE),0)</f>
        <v>0</v>
      </c>
      <c r="AB387">
        <f>IFERROR(VLOOKUP(通常分様式!AC393,―!$K$2:$L$3,2,FALSE),0)</f>
        <v>0</v>
      </c>
      <c r="AC387">
        <f>IFERROR(VLOOKUP(通常分様式!AD393,―!$M$2:$N$3,2,FALSE),0)</f>
        <v>0</v>
      </c>
      <c r="AD387">
        <f>IFERROR(VLOOKUP(通常分様式!AE393,―!$O$2:$P$3,2,FALSE),0)</f>
        <v>0</v>
      </c>
      <c r="AE387">
        <v>1</v>
      </c>
      <c r="AF387">
        <f>IFERROR(VLOOKUP(通常分様式!AF393,―!$X$2:$Y$30,2,FALSE),0)</f>
        <v>0</v>
      </c>
      <c r="AG387">
        <f>IFERROR(VLOOKUP(通常分様式!AG393,―!$X$2:$Y$30,2,FALSE),0)</f>
        <v>0</v>
      </c>
      <c r="AL387">
        <f>IFERROR(VLOOKUP(通常分様式!AL393,―!$AA$2:$AB$11,2,FALSE),0)</f>
        <v>0</v>
      </c>
      <c r="AM387">
        <f t="shared" si="50"/>
        <v>0</v>
      </c>
      <c r="AN387" s="508">
        <f t="shared" si="51"/>
        <v>0</v>
      </c>
      <c r="AO387" s="508">
        <f t="shared" si="52"/>
        <v>0</v>
      </c>
      <c r="AP387" s="508">
        <f t="shared" si="53"/>
        <v>0</v>
      </c>
      <c r="AQ387" s="508">
        <f t="shared" si="54"/>
        <v>0</v>
      </c>
      <c r="AR387" s="510">
        <f t="shared" si="55"/>
        <v>0</v>
      </c>
      <c r="AS387" s="510">
        <f t="shared" si="56"/>
        <v>0</v>
      </c>
      <c r="AT387" s="508">
        <f t="shared" si="57"/>
        <v>0</v>
      </c>
      <c r="AU387" s="508" t="str">
        <f t="shared" si="58"/>
        <v>交付金の区分_○_×</v>
      </c>
      <c r="AV387" s="508" t="str">
        <f t="shared" si="59"/>
        <v>交付金の区分_×</v>
      </c>
      <c r="AW387" t="str">
        <f>IF(通常分様式!E393="","",IF(PRODUCT(D387:AL387)=0,"error",""))</f>
        <v/>
      </c>
      <c r="AX387">
        <f>IF(通常分様式!H393="妊娠出産子育て支援交付金",1,0)</f>
        <v>0</v>
      </c>
    </row>
    <row r="388" spans="1:50">
      <c r="A388">
        <v>394</v>
      </c>
      <c r="C388">
        <v>364</v>
      </c>
      <c r="D388">
        <f>IFERROR(VLOOKUP(通常分様式!D394,―!$AJ$2:$AK$2,2,FALSE),0)</f>
        <v>0</v>
      </c>
      <c r="E388">
        <f>IFERROR(VLOOKUP(通常分様式!E394,―!$A$2:$B$3,2,FALSE),0)</f>
        <v>0</v>
      </c>
      <c r="F388">
        <f>IFERROR(VLOOKUP(通常分様式!F394,―!$AD$2:$AE$3,2,FALSE),0)</f>
        <v>0</v>
      </c>
      <c r="G388">
        <f>IFERROR(VLOOKUP(通常分様式!G394,―!$AD$5:$AE$6,2,FALSE),0)</f>
        <v>0</v>
      </c>
      <c r="J388">
        <f>IFERROR(VLOOKUP(通常分様式!J394,―!$AF$14:$AG$15,2,FALSE),0)</f>
        <v>0</v>
      </c>
      <c r="K388">
        <f>IFERROR(VLOOKUP(通常分様式!K394,―!$AF$14:$AG$15,2,FALSE),0)</f>
        <v>0</v>
      </c>
      <c r="L388">
        <f>IFERROR(VLOOKUP(通常分様式!L394,―!$C$2:$D$2,2,FALSE),0)</f>
        <v>0</v>
      </c>
      <c r="M388">
        <f>IFERROR(VLOOKUP(通常分様式!M394,―!$E$2:$F$6,2,FALSE),0)</f>
        <v>0</v>
      </c>
      <c r="N388">
        <f>IFERROR(VLOOKUP(通常分様式!N394,―!$G$2:$H$2,2,FALSE),0)</f>
        <v>0</v>
      </c>
      <c r="O388">
        <f>IFERROR(VLOOKUP(通常分様式!O394,―!$AH$2:$AI$12,2,FALSE),0)</f>
        <v>0</v>
      </c>
      <c r="AA388">
        <f>IFERROR(VLOOKUP(通常分様式!AB394,―!$I$2:$J$3,2,FALSE),0)</f>
        <v>0</v>
      </c>
      <c r="AB388">
        <f>IFERROR(VLOOKUP(通常分様式!AC394,―!$K$2:$L$3,2,FALSE),0)</f>
        <v>0</v>
      </c>
      <c r="AC388">
        <f>IFERROR(VLOOKUP(通常分様式!AD394,―!$M$2:$N$3,2,FALSE),0)</f>
        <v>0</v>
      </c>
      <c r="AD388">
        <f>IFERROR(VLOOKUP(通常分様式!AE394,―!$O$2:$P$3,2,FALSE),0)</f>
        <v>0</v>
      </c>
      <c r="AE388">
        <v>1</v>
      </c>
      <c r="AF388">
        <f>IFERROR(VLOOKUP(通常分様式!AF394,―!$X$2:$Y$30,2,FALSE),0)</f>
        <v>0</v>
      </c>
      <c r="AG388">
        <f>IFERROR(VLOOKUP(通常分様式!AG394,―!$X$2:$Y$30,2,FALSE),0)</f>
        <v>0</v>
      </c>
      <c r="AL388">
        <f>IFERROR(VLOOKUP(通常分様式!AL394,―!$AA$2:$AB$11,2,FALSE),0)</f>
        <v>0</v>
      </c>
      <c r="AM388">
        <f t="shared" si="50"/>
        <v>0</v>
      </c>
      <c r="AN388" s="508">
        <f t="shared" si="51"/>
        <v>0</v>
      </c>
      <c r="AO388" s="508">
        <f t="shared" si="52"/>
        <v>0</v>
      </c>
      <c r="AP388" s="508">
        <f t="shared" si="53"/>
        <v>0</v>
      </c>
      <c r="AQ388" s="508">
        <f t="shared" si="54"/>
        <v>0</v>
      </c>
      <c r="AR388" s="510">
        <f t="shared" si="55"/>
        <v>0</v>
      </c>
      <c r="AS388" s="510">
        <f t="shared" si="56"/>
        <v>0</v>
      </c>
      <c r="AT388" s="508">
        <f t="shared" si="57"/>
        <v>0</v>
      </c>
      <c r="AU388" s="508" t="str">
        <f t="shared" si="58"/>
        <v>交付金の区分_○_×</v>
      </c>
      <c r="AV388" s="508" t="str">
        <f t="shared" si="59"/>
        <v>交付金の区分_×</v>
      </c>
      <c r="AW388" t="str">
        <f>IF(通常分様式!E394="","",IF(PRODUCT(D388:AL388)=0,"error",""))</f>
        <v/>
      </c>
      <c r="AX388">
        <f>IF(通常分様式!H394="妊娠出産子育て支援交付金",1,0)</f>
        <v>0</v>
      </c>
    </row>
    <row r="389" spans="1:50">
      <c r="A389">
        <v>395</v>
      </c>
      <c r="C389">
        <v>365</v>
      </c>
      <c r="D389">
        <f>IFERROR(VLOOKUP(通常分様式!D395,―!$AJ$2:$AK$2,2,FALSE),0)</f>
        <v>0</v>
      </c>
      <c r="E389">
        <f>IFERROR(VLOOKUP(通常分様式!E395,―!$A$2:$B$3,2,FALSE),0)</f>
        <v>0</v>
      </c>
      <c r="F389">
        <f>IFERROR(VLOOKUP(通常分様式!F395,―!$AD$2:$AE$3,2,FALSE),0)</f>
        <v>0</v>
      </c>
      <c r="G389">
        <f>IFERROR(VLOOKUP(通常分様式!G395,―!$AD$5:$AE$6,2,FALSE),0)</f>
        <v>0</v>
      </c>
      <c r="J389">
        <f>IFERROR(VLOOKUP(通常分様式!J395,―!$AF$14:$AG$15,2,FALSE),0)</f>
        <v>0</v>
      </c>
      <c r="K389">
        <f>IFERROR(VLOOKUP(通常分様式!K395,―!$AF$14:$AG$15,2,FALSE),0)</f>
        <v>0</v>
      </c>
      <c r="L389">
        <f>IFERROR(VLOOKUP(通常分様式!L395,―!$C$2:$D$2,2,FALSE),0)</f>
        <v>0</v>
      </c>
      <c r="M389">
        <f>IFERROR(VLOOKUP(通常分様式!M395,―!$E$2:$F$6,2,FALSE),0)</f>
        <v>0</v>
      </c>
      <c r="N389">
        <f>IFERROR(VLOOKUP(通常分様式!N395,―!$G$2:$H$2,2,FALSE),0)</f>
        <v>0</v>
      </c>
      <c r="O389">
        <f>IFERROR(VLOOKUP(通常分様式!O395,―!$AH$2:$AI$12,2,FALSE),0)</f>
        <v>0</v>
      </c>
      <c r="AA389">
        <f>IFERROR(VLOOKUP(通常分様式!AB395,―!$I$2:$J$3,2,FALSE),0)</f>
        <v>0</v>
      </c>
      <c r="AB389">
        <f>IFERROR(VLOOKUP(通常分様式!AC395,―!$K$2:$L$3,2,FALSE),0)</f>
        <v>0</v>
      </c>
      <c r="AC389">
        <f>IFERROR(VLOOKUP(通常分様式!AD395,―!$M$2:$N$3,2,FALSE),0)</f>
        <v>0</v>
      </c>
      <c r="AD389">
        <f>IFERROR(VLOOKUP(通常分様式!AE395,―!$O$2:$P$3,2,FALSE),0)</f>
        <v>0</v>
      </c>
      <c r="AE389">
        <v>1</v>
      </c>
      <c r="AF389">
        <f>IFERROR(VLOOKUP(通常分様式!AF395,―!$X$2:$Y$30,2,FALSE),0)</f>
        <v>0</v>
      </c>
      <c r="AG389">
        <f>IFERROR(VLOOKUP(通常分様式!AG395,―!$X$2:$Y$30,2,FALSE),0)</f>
        <v>0</v>
      </c>
      <c r="AL389">
        <f>IFERROR(VLOOKUP(通常分様式!AL395,―!$AA$2:$AB$11,2,FALSE),0)</f>
        <v>0</v>
      </c>
      <c r="AM389">
        <f t="shared" si="50"/>
        <v>0</v>
      </c>
      <c r="AN389" s="508">
        <f t="shared" si="51"/>
        <v>0</v>
      </c>
      <c r="AO389" s="508">
        <f t="shared" si="52"/>
        <v>0</v>
      </c>
      <c r="AP389" s="508">
        <f t="shared" si="53"/>
        <v>0</v>
      </c>
      <c r="AQ389" s="508">
        <f t="shared" si="54"/>
        <v>0</v>
      </c>
      <c r="AR389" s="510">
        <f t="shared" si="55"/>
        <v>0</v>
      </c>
      <c r="AS389" s="510">
        <f t="shared" si="56"/>
        <v>0</v>
      </c>
      <c r="AT389" s="508">
        <f t="shared" si="57"/>
        <v>0</v>
      </c>
      <c r="AU389" s="508" t="str">
        <f t="shared" si="58"/>
        <v>交付金の区分_○_×</v>
      </c>
      <c r="AV389" s="508" t="str">
        <f t="shared" si="59"/>
        <v>交付金の区分_×</v>
      </c>
      <c r="AW389" t="str">
        <f>IF(通常分様式!E395="","",IF(PRODUCT(D389:AL389)=0,"error",""))</f>
        <v/>
      </c>
      <c r="AX389">
        <f>IF(通常分様式!H395="妊娠出産子育て支援交付金",1,0)</f>
        <v>0</v>
      </c>
    </row>
    <row r="390" spans="1:50">
      <c r="A390">
        <v>396</v>
      </c>
      <c r="C390">
        <v>366</v>
      </c>
      <c r="D390">
        <f>IFERROR(VLOOKUP(通常分様式!D396,―!$AJ$2:$AK$2,2,FALSE),0)</f>
        <v>0</v>
      </c>
      <c r="E390">
        <f>IFERROR(VLOOKUP(通常分様式!E396,―!$A$2:$B$3,2,FALSE),0)</f>
        <v>0</v>
      </c>
      <c r="F390">
        <f>IFERROR(VLOOKUP(通常分様式!F396,―!$AD$2:$AE$3,2,FALSE),0)</f>
        <v>0</v>
      </c>
      <c r="G390">
        <f>IFERROR(VLOOKUP(通常分様式!G396,―!$AD$5:$AE$6,2,FALSE),0)</f>
        <v>0</v>
      </c>
      <c r="J390">
        <f>IFERROR(VLOOKUP(通常分様式!J396,―!$AF$14:$AG$15,2,FALSE),0)</f>
        <v>0</v>
      </c>
      <c r="K390">
        <f>IFERROR(VLOOKUP(通常分様式!K396,―!$AF$14:$AG$15,2,FALSE),0)</f>
        <v>0</v>
      </c>
      <c r="L390">
        <f>IFERROR(VLOOKUP(通常分様式!L396,―!$C$2:$D$2,2,FALSE),0)</f>
        <v>0</v>
      </c>
      <c r="M390">
        <f>IFERROR(VLOOKUP(通常分様式!M396,―!$E$2:$F$6,2,FALSE),0)</f>
        <v>0</v>
      </c>
      <c r="N390">
        <f>IFERROR(VLOOKUP(通常分様式!N396,―!$G$2:$H$2,2,FALSE),0)</f>
        <v>0</v>
      </c>
      <c r="O390">
        <f>IFERROR(VLOOKUP(通常分様式!O396,―!$AH$2:$AI$12,2,FALSE),0)</f>
        <v>0</v>
      </c>
      <c r="AA390">
        <f>IFERROR(VLOOKUP(通常分様式!AB396,―!$I$2:$J$3,2,FALSE),0)</f>
        <v>0</v>
      </c>
      <c r="AB390">
        <f>IFERROR(VLOOKUP(通常分様式!AC396,―!$K$2:$L$3,2,FALSE),0)</f>
        <v>0</v>
      </c>
      <c r="AC390">
        <f>IFERROR(VLOOKUP(通常分様式!AD396,―!$M$2:$N$3,2,FALSE),0)</f>
        <v>0</v>
      </c>
      <c r="AD390">
        <f>IFERROR(VLOOKUP(通常分様式!AE396,―!$O$2:$P$3,2,FALSE),0)</f>
        <v>0</v>
      </c>
      <c r="AE390">
        <v>1</v>
      </c>
      <c r="AF390">
        <f>IFERROR(VLOOKUP(通常分様式!AF396,―!$X$2:$Y$30,2,FALSE),0)</f>
        <v>0</v>
      </c>
      <c r="AG390">
        <f>IFERROR(VLOOKUP(通常分様式!AG396,―!$X$2:$Y$30,2,FALSE),0)</f>
        <v>0</v>
      </c>
      <c r="AL390">
        <f>IFERROR(VLOOKUP(通常分様式!AL396,―!$AA$2:$AB$11,2,FALSE),0)</f>
        <v>0</v>
      </c>
      <c r="AM390">
        <f t="shared" si="50"/>
        <v>0</v>
      </c>
      <c r="AN390" s="508">
        <f t="shared" si="51"/>
        <v>0</v>
      </c>
      <c r="AO390" s="508">
        <f t="shared" si="52"/>
        <v>0</v>
      </c>
      <c r="AP390" s="508">
        <f t="shared" si="53"/>
        <v>0</v>
      </c>
      <c r="AQ390" s="508">
        <f t="shared" si="54"/>
        <v>0</v>
      </c>
      <c r="AR390" s="510">
        <f t="shared" si="55"/>
        <v>0</v>
      </c>
      <c r="AS390" s="510">
        <f t="shared" si="56"/>
        <v>0</v>
      </c>
      <c r="AT390" s="508">
        <f t="shared" si="57"/>
        <v>0</v>
      </c>
      <c r="AU390" s="508" t="str">
        <f t="shared" si="58"/>
        <v>交付金の区分_○_×</v>
      </c>
      <c r="AV390" s="508" t="str">
        <f t="shared" si="59"/>
        <v>交付金の区分_×</v>
      </c>
      <c r="AW390" t="str">
        <f>IF(通常分様式!E396="","",IF(PRODUCT(D390:AL390)=0,"error",""))</f>
        <v/>
      </c>
      <c r="AX390">
        <f>IF(通常分様式!H396="妊娠出産子育て支援交付金",1,0)</f>
        <v>0</v>
      </c>
    </row>
    <row r="391" spans="1:50">
      <c r="A391">
        <v>397</v>
      </c>
      <c r="C391">
        <v>367</v>
      </c>
      <c r="D391">
        <f>IFERROR(VLOOKUP(通常分様式!D397,―!$AJ$2:$AK$2,2,FALSE),0)</f>
        <v>0</v>
      </c>
      <c r="E391">
        <f>IFERROR(VLOOKUP(通常分様式!E397,―!$A$2:$B$3,2,FALSE),0)</f>
        <v>0</v>
      </c>
      <c r="F391">
        <f>IFERROR(VLOOKUP(通常分様式!F397,―!$AD$2:$AE$3,2,FALSE),0)</f>
        <v>0</v>
      </c>
      <c r="G391">
        <f>IFERROR(VLOOKUP(通常分様式!G397,―!$AD$5:$AE$6,2,FALSE),0)</f>
        <v>0</v>
      </c>
      <c r="J391">
        <f>IFERROR(VLOOKUP(通常分様式!J397,―!$AF$14:$AG$15,2,FALSE),0)</f>
        <v>0</v>
      </c>
      <c r="K391">
        <f>IFERROR(VLOOKUP(通常分様式!K397,―!$AF$14:$AG$15,2,FALSE),0)</f>
        <v>0</v>
      </c>
      <c r="L391">
        <f>IFERROR(VLOOKUP(通常分様式!L397,―!$C$2:$D$2,2,FALSE),0)</f>
        <v>0</v>
      </c>
      <c r="M391">
        <f>IFERROR(VLOOKUP(通常分様式!M397,―!$E$2:$F$6,2,FALSE),0)</f>
        <v>0</v>
      </c>
      <c r="N391">
        <f>IFERROR(VLOOKUP(通常分様式!N397,―!$G$2:$H$2,2,FALSE),0)</f>
        <v>0</v>
      </c>
      <c r="O391">
        <f>IFERROR(VLOOKUP(通常分様式!O397,―!$AH$2:$AI$12,2,FALSE),0)</f>
        <v>0</v>
      </c>
      <c r="AA391">
        <f>IFERROR(VLOOKUP(通常分様式!AB397,―!$I$2:$J$3,2,FALSE),0)</f>
        <v>0</v>
      </c>
      <c r="AB391">
        <f>IFERROR(VLOOKUP(通常分様式!AC397,―!$K$2:$L$3,2,FALSE),0)</f>
        <v>0</v>
      </c>
      <c r="AC391">
        <f>IFERROR(VLOOKUP(通常分様式!AD397,―!$M$2:$N$3,2,FALSE),0)</f>
        <v>0</v>
      </c>
      <c r="AD391">
        <f>IFERROR(VLOOKUP(通常分様式!AE397,―!$O$2:$P$3,2,FALSE),0)</f>
        <v>0</v>
      </c>
      <c r="AE391">
        <v>1</v>
      </c>
      <c r="AF391">
        <f>IFERROR(VLOOKUP(通常分様式!AF397,―!$X$2:$Y$30,2,FALSE),0)</f>
        <v>0</v>
      </c>
      <c r="AG391">
        <f>IFERROR(VLOOKUP(通常分様式!AG397,―!$X$2:$Y$30,2,FALSE),0)</f>
        <v>0</v>
      </c>
      <c r="AL391">
        <f>IFERROR(VLOOKUP(通常分様式!AL397,―!$AA$2:$AB$11,2,FALSE),0)</f>
        <v>0</v>
      </c>
      <c r="AM391">
        <f t="shared" si="50"/>
        <v>0</v>
      </c>
      <c r="AN391" s="508">
        <f t="shared" si="51"/>
        <v>0</v>
      </c>
      <c r="AO391" s="508">
        <f t="shared" si="52"/>
        <v>0</v>
      </c>
      <c r="AP391" s="508">
        <f t="shared" si="53"/>
        <v>0</v>
      </c>
      <c r="AQ391" s="508">
        <f t="shared" si="54"/>
        <v>0</v>
      </c>
      <c r="AR391" s="510">
        <f t="shared" si="55"/>
        <v>0</v>
      </c>
      <c r="AS391" s="510">
        <f t="shared" si="56"/>
        <v>0</v>
      </c>
      <c r="AT391" s="508">
        <f t="shared" si="57"/>
        <v>0</v>
      </c>
      <c r="AU391" s="508" t="str">
        <f t="shared" si="58"/>
        <v>交付金の区分_○_×</v>
      </c>
      <c r="AV391" s="508" t="str">
        <f t="shared" si="59"/>
        <v>交付金の区分_×</v>
      </c>
      <c r="AW391" t="str">
        <f>IF(通常分様式!E397="","",IF(PRODUCT(D391:AL391)=0,"error",""))</f>
        <v/>
      </c>
      <c r="AX391">
        <f>IF(通常分様式!H397="妊娠出産子育て支援交付金",1,0)</f>
        <v>0</v>
      </c>
    </row>
    <row r="392" spans="1:50">
      <c r="A392">
        <v>398</v>
      </c>
      <c r="C392">
        <v>368</v>
      </c>
      <c r="D392">
        <f>IFERROR(VLOOKUP(通常分様式!D398,―!$AJ$2:$AK$2,2,FALSE),0)</f>
        <v>0</v>
      </c>
      <c r="E392">
        <f>IFERROR(VLOOKUP(通常分様式!E398,―!$A$2:$B$3,2,FALSE),0)</f>
        <v>0</v>
      </c>
      <c r="F392">
        <f>IFERROR(VLOOKUP(通常分様式!F398,―!$AD$2:$AE$3,2,FALSE),0)</f>
        <v>0</v>
      </c>
      <c r="G392">
        <f>IFERROR(VLOOKUP(通常分様式!G398,―!$AD$5:$AE$6,2,FALSE),0)</f>
        <v>0</v>
      </c>
      <c r="J392">
        <f>IFERROR(VLOOKUP(通常分様式!J398,―!$AF$14:$AG$15,2,FALSE),0)</f>
        <v>0</v>
      </c>
      <c r="K392">
        <f>IFERROR(VLOOKUP(通常分様式!K398,―!$AF$14:$AG$15,2,FALSE),0)</f>
        <v>0</v>
      </c>
      <c r="L392">
        <f>IFERROR(VLOOKUP(通常分様式!L398,―!$C$2:$D$2,2,FALSE),0)</f>
        <v>0</v>
      </c>
      <c r="M392">
        <f>IFERROR(VLOOKUP(通常分様式!M398,―!$E$2:$F$6,2,FALSE),0)</f>
        <v>0</v>
      </c>
      <c r="N392">
        <f>IFERROR(VLOOKUP(通常分様式!N398,―!$G$2:$H$2,2,FALSE),0)</f>
        <v>0</v>
      </c>
      <c r="O392">
        <f>IFERROR(VLOOKUP(通常分様式!O398,―!$AH$2:$AI$12,2,FALSE),0)</f>
        <v>0</v>
      </c>
      <c r="AA392">
        <f>IFERROR(VLOOKUP(通常分様式!AB398,―!$I$2:$J$3,2,FALSE),0)</f>
        <v>0</v>
      </c>
      <c r="AB392">
        <f>IFERROR(VLOOKUP(通常分様式!AC398,―!$K$2:$L$3,2,FALSE),0)</f>
        <v>0</v>
      </c>
      <c r="AC392">
        <f>IFERROR(VLOOKUP(通常分様式!AD398,―!$M$2:$N$3,2,FALSE),0)</f>
        <v>0</v>
      </c>
      <c r="AD392">
        <f>IFERROR(VLOOKUP(通常分様式!AE398,―!$O$2:$P$3,2,FALSE),0)</f>
        <v>0</v>
      </c>
      <c r="AE392">
        <v>1</v>
      </c>
      <c r="AF392">
        <f>IFERROR(VLOOKUP(通常分様式!AF398,―!$X$2:$Y$30,2,FALSE),0)</f>
        <v>0</v>
      </c>
      <c r="AG392">
        <f>IFERROR(VLOOKUP(通常分様式!AG398,―!$X$2:$Y$30,2,FALSE),0)</f>
        <v>0</v>
      </c>
      <c r="AL392">
        <f>IFERROR(VLOOKUP(通常分様式!AL398,―!$AA$2:$AB$11,2,FALSE),0)</f>
        <v>0</v>
      </c>
      <c r="AM392">
        <f t="shared" si="50"/>
        <v>0</v>
      </c>
      <c r="AN392" s="508">
        <f t="shared" si="51"/>
        <v>0</v>
      </c>
      <c r="AO392" s="508">
        <f t="shared" si="52"/>
        <v>0</v>
      </c>
      <c r="AP392" s="508">
        <f t="shared" si="53"/>
        <v>0</v>
      </c>
      <c r="AQ392" s="508">
        <f t="shared" si="54"/>
        <v>0</v>
      </c>
      <c r="AR392" s="510">
        <f t="shared" si="55"/>
        <v>0</v>
      </c>
      <c r="AS392" s="510">
        <f t="shared" si="56"/>
        <v>0</v>
      </c>
      <c r="AT392" s="508">
        <f t="shared" si="57"/>
        <v>0</v>
      </c>
      <c r="AU392" s="508" t="str">
        <f t="shared" si="58"/>
        <v>交付金の区分_○_×</v>
      </c>
      <c r="AV392" s="508" t="str">
        <f t="shared" si="59"/>
        <v>交付金の区分_×</v>
      </c>
      <c r="AW392" t="str">
        <f>IF(通常分様式!E398="","",IF(PRODUCT(D392:AL392)=0,"error",""))</f>
        <v/>
      </c>
      <c r="AX392">
        <f>IF(通常分様式!H398="妊娠出産子育て支援交付金",1,0)</f>
        <v>0</v>
      </c>
    </row>
    <row r="393" spans="1:50">
      <c r="A393">
        <v>399</v>
      </c>
      <c r="C393">
        <v>369</v>
      </c>
      <c r="D393">
        <f>IFERROR(VLOOKUP(通常分様式!D399,―!$AJ$2:$AK$2,2,FALSE),0)</f>
        <v>0</v>
      </c>
      <c r="E393">
        <f>IFERROR(VLOOKUP(通常分様式!E399,―!$A$2:$B$3,2,FALSE),0)</f>
        <v>0</v>
      </c>
      <c r="F393">
        <f>IFERROR(VLOOKUP(通常分様式!F399,―!$AD$2:$AE$3,2,FALSE),0)</f>
        <v>0</v>
      </c>
      <c r="G393">
        <f>IFERROR(VLOOKUP(通常分様式!G399,―!$AD$5:$AE$6,2,FALSE),0)</f>
        <v>0</v>
      </c>
      <c r="J393">
        <f>IFERROR(VLOOKUP(通常分様式!J399,―!$AF$14:$AG$15,2,FALSE),0)</f>
        <v>0</v>
      </c>
      <c r="K393">
        <f>IFERROR(VLOOKUP(通常分様式!K399,―!$AF$14:$AG$15,2,FALSE),0)</f>
        <v>0</v>
      </c>
      <c r="L393">
        <f>IFERROR(VLOOKUP(通常分様式!L399,―!$C$2:$D$2,2,FALSE),0)</f>
        <v>0</v>
      </c>
      <c r="M393">
        <f>IFERROR(VLOOKUP(通常分様式!M399,―!$E$2:$F$6,2,FALSE),0)</f>
        <v>0</v>
      </c>
      <c r="N393">
        <f>IFERROR(VLOOKUP(通常分様式!N399,―!$G$2:$H$2,2,FALSE),0)</f>
        <v>0</v>
      </c>
      <c r="O393">
        <f>IFERROR(VLOOKUP(通常分様式!O399,―!$AH$2:$AI$12,2,FALSE),0)</f>
        <v>0</v>
      </c>
      <c r="AA393">
        <f>IFERROR(VLOOKUP(通常分様式!AB399,―!$I$2:$J$3,2,FALSE),0)</f>
        <v>0</v>
      </c>
      <c r="AB393">
        <f>IFERROR(VLOOKUP(通常分様式!AC399,―!$K$2:$L$3,2,FALSE),0)</f>
        <v>0</v>
      </c>
      <c r="AC393">
        <f>IFERROR(VLOOKUP(通常分様式!AD399,―!$M$2:$N$3,2,FALSE),0)</f>
        <v>0</v>
      </c>
      <c r="AD393">
        <f>IFERROR(VLOOKUP(通常分様式!AE399,―!$O$2:$P$3,2,FALSE),0)</f>
        <v>0</v>
      </c>
      <c r="AE393">
        <v>1</v>
      </c>
      <c r="AF393">
        <f>IFERROR(VLOOKUP(通常分様式!AF399,―!$X$2:$Y$30,2,FALSE),0)</f>
        <v>0</v>
      </c>
      <c r="AG393">
        <f>IFERROR(VLOOKUP(通常分様式!AG399,―!$X$2:$Y$30,2,FALSE),0)</f>
        <v>0</v>
      </c>
      <c r="AL393">
        <f>IFERROR(VLOOKUP(通常分様式!AL399,―!$AA$2:$AB$11,2,FALSE),0)</f>
        <v>0</v>
      </c>
      <c r="AM393">
        <f t="shared" si="50"/>
        <v>0</v>
      </c>
      <c r="AN393" s="508">
        <f t="shared" si="51"/>
        <v>0</v>
      </c>
      <c r="AO393" s="508">
        <f t="shared" si="52"/>
        <v>0</v>
      </c>
      <c r="AP393" s="508">
        <f t="shared" si="53"/>
        <v>0</v>
      </c>
      <c r="AQ393" s="508">
        <f t="shared" si="54"/>
        <v>0</v>
      </c>
      <c r="AR393" s="510">
        <f t="shared" si="55"/>
        <v>0</v>
      </c>
      <c r="AS393" s="510">
        <f t="shared" si="56"/>
        <v>0</v>
      </c>
      <c r="AT393" s="508">
        <f t="shared" si="57"/>
        <v>0</v>
      </c>
      <c r="AU393" s="508" t="str">
        <f t="shared" si="58"/>
        <v>交付金の区分_○_×</v>
      </c>
      <c r="AV393" s="508" t="str">
        <f t="shared" si="59"/>
        <v>交付金の区分_×</v>
      </c>
      <c r="AW393" t="str">
        <f>IF(通常分様式!E399="","",IF(PRODUCT(D393:AL393)=0,"error",""))</f>
        <v/>
      </c>
      <c r="AX393">
        <f>IF(通常分様式!H399="妊娠出産子育て支援交付金",1,0)</f>
        <v>0</v>
      </c>
    </row>
    <row r="394" spans="1:50">
      <c r="A394">
        <v>400</v>
      </c>
      <c r="C394">
        <v>370</v>
      </c>
      <c r="D394">
        <f>IFERROR(VLOOKUP(通常分様式!D400,―!$AJ$2:$AK$2,2,FALSE),0)</f>
        <v>0</v>
      </c>
      <c r="E394">
        <f>IFERROR(VLOOKUP(通常分様式!E400,―!$A$2:$B$3,2,FALSE),0)</f>
        <v>0</v>
      </c>
      <c r="F394">
        <f>IFERROR(VLOOKUP(通常分様式!F400,―!$AD$2:$AE$3,2,FALSE),0)</f>
        <v>0</v>
      </c>
      <c r="G394">
        <f>IFERROR(VLOOKUP(通常分様式!G400,―!$AD$5:$AE$6,2,FALSE),0)</f>
        <v>0</v>
      </c>
      <c r="J394">
        <f>IFERROR(VLOOKUP(通常分様式!J400,―!$AF$14:$AG$15,2,FALSE),0)</f>
        <v>0</v>
      </c>
      <c r="K394">
        <f>IFERROR(VLOOKUP(通常分様式!K400,―!$AF$14:$AG$15,2,FALSE),0)</f>
        <v>0</v>
      </c>
      <c r="L394">
        <f>IFERROR(VLOOKUP(通常分様式!L400,―!$C$2:$D$2,2,FALSE),0)</f>
        <v>0</v>
      </c>
      <c r="M394">
        <f>IFERROR(VLOOKUP(通常分様式!M400,―!$E$2:$F$6,2,FALSE),0)</f>
        <v>0</v>
      </c>
      <c r="N394">
        <f>IFERROR(VLOOKUP(通常分様式!N400,―!$G$2:$H$2,2,FALSE),0)</f>
        <v>0</v>
      </c>
      <c r="O394">
        <f>IFERROR(VLOOKUP(通常分様式!O400,―!$AH$2:$AI$12,2,FALSE),0)</f>
        <v>0</v>
      </c>
      <c r="AA394">
        <f>IFERROR(VLOOKUP(通常分様式!AB400,―!$I$2:$J$3,2,FALSE),0)</f>
        <v>0</v>
      </c>
      <c r="AB394">
        <f>IFERROR(VLOOKUP(通常分様式!AC400,―!$K$2:$L$3,2,FALSE),0)</f>
        <v>0</v>
      </c>
      <c r="AC394">
        <f>IFERROR(VLOOKUP(通常分様式!AD400,―!$M$2:$N$3,2,FALSE),0)</f>
        <v>0</v>
      </c>
      <c r="AD394">
        <f>IFERROR(VLOOKUP(通常分様式!AE400,―!$O$2:$P$3,2,FALSE),0)</f>
        <v>0</v>
      </c>
      <c r="AE394">
        <v>1</v>
      </c>
      <c r="AF394">
        <f>IFERROR(VLOOKUP(通常分様式!AF400,―!$X$2:$Y$30,2,FALSE),0)</f>
        <v>0</v>
      </c>
      <c r="AG394">
        <f>IFERROR(VLOOKUP(通常分様式!AG400,―!$X$2:$Y$30,2,FALSE),0)</f>
        <v>0</v>
      </c>
      <c r="AL394">
        <f>IFERROR(VLOOKUP(通常分様式!AL400,―!$AA$2:$AB$11,2,FALSE),0)</f>
        <v>0</v>
      </c>
      <c r="AM394">
        <f t="shared" si="50"/>
        <v>0</v>
      </c>
      <c r="AN394" s="508">
        <f t="shared" si="51"/>
        <v>0</v>
      </c>
      <c r="AO394" s="508">
        <f t="shared" si="52"/>
        <v>0</v>
      </c>
      <c r="AP394" s="508">
        <f t="shared" si="53"/>
        <v>0</v>
      </c>
      <c r="AQ394" s="508">
        <f t="shared" si="54"/>
        <v>0</v>
      </c>
      <c r="AR394" s="510">
        <f t="shared" si="55"/>
        <v>0</v>
      </c>
      <c r="AS394" s="510">
        <f t="shared" si="56"/>
        <v>0</v>
      </c>
      <c r="AT394" s="508">
        <f t="shared" si="57"/>
        <v>0</v>
      </c>
      <c r="AU394" s="508" t="str">
        <f t="shared" si="58"/>
        <v>交付金の区分_○_×</v>
      </c>
      <c r="AV394" s="508" t="str">
        <f t="shared" si="59"/>
        <v>交付金の区分_×</v>
      </c>
      <c r="AW394" t="str">
        <f>IF(通常分様式!E400="","",IF(PRODUCT(D394:AL394)=0,"error",""))</f>
        <v/>
      </c>
      <c r="AX394">
        <f>IF(通常分様式!H400="妊娠出産子育て支援交付金",1,0)</f>
        <v>0</v>
      </c>
    </row>
    <row r="395" spans="1:50">
      <c r="A395">
        <v>401</v>
      </c>
      <c r="C395">
        <v>371</v>
      </c>
      <c r="D395">
        <f>IFERROR(VLOOKUP(通常分様式!D401,―!$AJ$2:$AK$2,2,FALSE),0)</f>
        <v>0</v>
      </c>
      <c r="E395">
        <f>IFERROR(VLOOKUP(通常分様式!E401,―!$A$2:$B$3,2,FALSE),0)</f>
        <v>0</v>
      </c>
      <c r="F395">
        <f>IFERROR(VLOOKUP(通常分様式!F401,―!$AD$2:$AE$3,2,FALSE),0)</f>
        <v>0</v>
      </c>
      <c r="G395">
        <f>IFERROR(VLOOKUP(通常分様式!G401,―!$AD$5:$AE$6,2,FALSE),0)</f>
        <v>0</v>
      </c>
      <c r="J395">
        <f>IFERROR(VLOOKUP(通常分様式!J401,―!$AF$14:$AG$15,2,FALSE),0)</f>
        <v>0</v>
      </c>
      <c r="K395">
        <f>IFERROR(VLOOKUP(通常分様式!K401,―!$AF$14:$AG$15,2,FALSE),0)</f>
        <v>0</v>
      </c>
      <c r="L395">
        <f>IFERROR(VLOOKUP(通常分様式!L401,―!$C$2:$D$2,2,FALSE),0)</f>
        <v>0</v>
      </c>
      <c r="M395">
        <f>IFERROR(VLOOKUP(通常分様式!M401,―!$E$2:$F$6,2,FALSE),0)</f>
        <v>0</v>
      </c>
      <c r="N395">
        <f>IFERROR(VLOOKUP(通常分様式!N401,―!$G$2:$H$2,2,FALSE),0)</f>
        <v>0</v>
      </c>
      <c r="O395">
        <f>IFERROR(VLOOKUP(通常分様式!O401,―!$AH$2:$AI$12,2,FALSE),0)</f>
        <v>0</v>
      </c>
      <c r="AA395">
        <f>IFERROR(VLOOKUP(通常分様式!AB401,―!$I$2:$J$3,2,FALSE),0)</f>
        <v>0</v>
      </c>
      <c r="AB395">
        <f>IFERROR(VLOOKUP(通常分様式!AC401,―!$K$2:$L$3,2,FALSE),0)</f>
        <v>0</v>
      </c>
      <c r="AC395">
        <f>IFERROR(VLOOKUP(通常分様式!AD401,―!$M$2:$N$3,2,FALSE),0)</f>
        <v>0</v>
      </c>
      <c r="AD395">
        <f>IFERROR(VLOOKUP(通常分様式!AE401,―!$O$2:$P$3,2,FALSE),0)</f>
        <v>0</v>
      </c>
      <c r="AE395">
        <v>1</v>
      </c>
      <c r="AF395">
        <f>IFERROR(VLOOKUP(通常分様式!AF401,―!$X$2:$Y$30,2,FALSE),0)</f>
        <v>0</v>
      </c>
      <c r="AG395">
        <f>IFERROR(VLOOKUP(通常分様式!AG401,―!$X$2:$Y$30,2,FALSE),0)</f>
        <v>0</v>
      </c>
      <c r="AL395">
        <f>IFERROR(VLOOKUP(通常分様式!AL401,―!$AA$2:$AB$11,2,FALSE),0)</f>
        <v>0</v>
      </c>
      <c r="AM395">
        <f t="shared" si="50"/>
        <v>0</v>
      </c>
      <c r="AN395" s="508">
        <f t="shared" si="51"/>
        <v>0</v>
      </c>
      <c r="AO395" s="508">
        <f t="shared" si="52"/>
        <v>0</v>
      </c>
      <c r="AP395" s="508">
        <f t="shared" si="53"/>
        <v>0</v>
      </c>
      <c r="AQ395" s="508">
        <f t="shared" si="54"/>
        <v>0</v>
      </c>
      <c r="AR395" s="510">
        <f t="shared" si="55"/>
        <v>0</v>
      </c>
      <c r="AS395" s="510">
        <f t="shared" si="56"/>
        <v>0</v>
      </c>
      <c r="AT395" s="508">
        <f t="shared" si="57"/>
        <v>0</v>
      </c>
      <c r="AU395" s="508" t="str">
        <f t="shared" si="58"/>
        <v>交付金の区分_○_×</v>
      </c>
      <c r="AV395" s="508" t="str">
        <f t="shared" si="59"/>
        <v>交付金の区分_×</v>
      </c>
      <c r="AW395" t="str">
        <f>IF(通常分様式!E401="","",IF(PRODUCT(D395:AL395)=0,"error",""))</f>
        <v/>
      </c>
      <c r="AX395">
        <f>IF(通常分様式!H401="妊娠出産子育て支援交付金",1,0)</f>
        <v>0</v>
      </c>
    </row>
    <row r="396" spans="1:50">
      <c r="A396">
        <v>402</v>
      </c>
      <c r="C396">
        <v>372</v>
      </c>
      <c r="D396">
        <f>IFERROR(VLOOKUP(通常分様式!D402,―!$AJ$2:$AK$2,2,FALSE),0)</f>
        <v>0</v>
      </c>
      <c r="E396">
        <f>IFERROR(VLOOKUP(通常分様式!E402,―!$A$2:$B$3,2,FALSE),0)</f>
        <v>0</v>
      </c>
      <c r="F396">
        <f>IFERROR(VLOOKUP(通常分様式!F402,―!$AD$2:$AE$3,2,FALSE),0)</f>
        <v>0</v>
      </c>
      <c r="G396">
        <f>IFERROR(VLOOKUP(通常分様式!G402,―!$AD$5:$AE$6,2,FALSE),0)</f>
        <v>0</v>
      </c>
      <c r="J396">
        <f>IFERROR(VLOOKUP(通常分様式!J402,―!$AF$14:$AG$15,2,FALSE),0)</f>
        <v>0</v>
      </c>
      <c r="K396">
        <f>IFERROR(VLOOKUP(通常分様式!K402,―!$AF$14:$AG$15,2,FALSE),0)</f>
        <v>0</v>
      </c>
      <c r="L396">
        <f>IFERROR(VLOOKUP(通常分様式!L402,―!$C$2:$D$2,2,FALSE),0)</f>
        <v>0</v>
      </c>
      <c r="M396">
        <f>IFERROR(VLOOKUP(通常分様式!M402,―!$E$2:$F$6,2,FALSE),0)</f>
        <v>0</v>
      </c>
      <c r="N396">
        <f>IFERROR(VLOOKUP(通常分様式!N402,―!$G$2:$H$2,2,FALSE),0)</f>
        <v>0</v>
      </c>
      <c r="O396">
        <f>IFERROR(VLOOKUP(通常分様式!O402,―!$AH$2:$AI$12,2,FALSE),0)</f>
        <v>0</v>
      </c>
      <c r="AA396">
        <f>IFERROR(VLOOKUP(通常分様式!AB402,―!$I$2:$J$3,2,FALSE),0)</f>
        <v>0</v>
      </c>
      <c r="AB396">
        <f>IFERROR(VLOOKUP(通常分様式!AC402,―!$K$2:$L$3,2,FALSE),0)</f>
        <v>0</v>
      </c>
      <c r="AC396">
        <f>IFERROR(VLOOKUP(通常分様式!AD402,―!$M$2:$N$3,2,FALSE),0)</f>
        <v>0</v>
      </c>
      <c r="AD396">
        <f>IFERROR(VLOOKUP(通常分様式!AE402,―!$O$2:$P$3,2,FALSE),0)</f>
        <v>0</v>
      </c>
      <c r="AE396">
        <v>1</v>
      </c>
      <c r="AF396">
        <f>IFERROR(VLOOKUP(通常分様式!AF402,―!$X$2:$Y$30,2,FALSE),0)</f>
        <v>0</v>
      </c>
      <c r="AG396">
        <f>IFERROR(VLOOKUP(通常分様式!AG402,―!$X$2:$Y$30,2,FALSE),0)</f>
        <v>0</v>
      </c>
      <c r="AL396">
        <f>IFERROR(VLOOKUP(通常分様式!AL402,―!$AA$2:$AB$11,2,FALSE),0)</f>
        <v>0</v>
      </c>
      <c r="AM396">
        <f t="shared" si="50"/>
        <v>0</v>
      </c>
      <c r="AN396" s="508">
        <f t="shared" si="51"/>
        <v>0</v>
      </c>
      <c r="AO396" s="508">
        <f t="shared" si="52"/>
        <v>0</v>
      </c>
      <c r="AP396" s="508">
        <f t="shared" si="53"/>
        <v>0</v>
      </c>
      <c r="AQ396" s="508">
        <f t="shared" si="54"/>
        <v>0</v>
      </c>
      <c r="AR396" s="510">
        <f t="shared" si="55"/>
        <v>0</v>
      </c>
      <c r="AS396" s="510">
        <f t="shared" si="56"/>
        <v>0</v>
      </c>
      <c r="AT396" s="508">
        <f t="shared" si="57"/>
        <v>0</v>
      </c>
      <c r="AU396" s="508" t="str">
        <f t="shared" si="58"/>
        <v>交付金の区分_○_×</v>
      </c>
      <c r="AV396" s="508" t="str">
        <f t="shared" si="59"/>
        <v>交付金の区分_×</v>
      </c>
      <c r="AW396" t="str">
        <f>IF(通常分様式!E402="","",IF(PRODUCT(D396:AL396)=0,"error",""))</f>
        <v/>
      </c>
      <c r="AX396">
        <f>IF(通常分様式!H402="妊娠出産子育て支援交付金",1,0)</f>
        <v>0</v>
      </c>
    </row>
    <row r="397" spans="1:50">
      <c r="A397">
        <v>403</v>
      </c>
      <c r="C397">
        <v>373</v>
      </c>
      <c r="D397">
        <f>IFERROR(VLOOKUP(通常分様式!D403,―!$AJ$2:$AK$2,2,FALSE),0)</f>
        <v>0</v>
      </c>
      <c r="E397">
        <f>IFERROR(VLOOKUP(通常分様式!E403,―!$A$2:$B$3,2,FALSE),0)</f>
        <v>0</v>
      </c>
      <c r="F397">
        <f>IFERROR(VLOOKUP(通常分様式!F403,―!$AD$2:$AE$3,2,FALSE),0)</f>
        <v>0</v>
      </c>
      <c r="G397">
        <f>IFERROR(VLOOKUP(通常分様式!G403,―!$AD$5:$AE$6,2,FALSE),0)</f>
        <v>0</v>
      </c>
      <c r="J397">
        <f>IFERROR(VLOOKUP(通常分様式!J403,―!$AF$14:$AG$15,2,FALSE),0)</f>
        <v>0</v>
      </c>
      <c r="K397">
        <f>IFERROR(VLOOKUP(通常分様式!K403,―!$AF$14:$AG$15,2,FALSE),0)</f>
        <v>0</v>
      </c>
      <c r="L397">
        <f>IFERROR(VLOOKUP(通常分様式!L403,―!$C$2:$D$2,2,FALSE),0)</f>
        <v>0</v>
      </c>
      <c r="M397">
        <f>IFERROR(VLOOKUP(通常分様式!M403,―!$E$2:$F$6,2,FALSE),0)</f>
        <v>0</v>
      </c>
      <c r="N397">
        <f>IFERROR(VLOOKUP(通常分様式!N403,―!$G$2:$H$2,2,FALSE),0)</f>
        <v>0</v>
      </c>
      <c r="O397">
        <f>IFERROR(VLOOKUP(通常分様式!O403,―!$AH$2:$AI$12,2,FALSE),0)</f>
        <v>0</v>
      </c>
      <c r="AA397">
        <f>IFERROR(VLOOKUP(通常分様式!AB403,―!$I$2:$J$3,2,FALSE),0)</f>
        <v>0</v>
      </c>
      <c r="AB397">
        <f>IFERROR(VLOOKUP(通常分様式!AC403,―!$K$2:$L$3,2,FALSE),0)</f>
        <v>0</v>
      </c>
      <c r="AC397">
        <f>IFERROR(VLOOKUP(通常分様式!AD403,―!$M$2:$N$3,2,FALSE),0)</f>
        <v>0</v>
      </c>
      <c r="AD397">
        <f>IFERROR(VLOOKUP(通常分様式!AE403,―!$O$2:$P$3,2,FALSE),0)</f>
        <v>0</v>
      </c>
      <c r="AE397">
        <v>1</v>
      </c>
      <c r="AF397">
        <f>IFERROR(VLOOKUP(通常分様式!AF403,―!$X$2:$Y$30,2,FALSE),0)</f>
        <v>0</v>
      </c>
      <c r="AG397">
        <f>IFERROR(VLOOKUP(通常分様式!AG403,―!$X$2:$Y$30,2,FALSE),0)</f>
        <v>0</v>
      </c>
      <c r="AL397">
        <f>IFERROR(VLOOKUP(通常分様式!AL403,―!$AA$2:$AB$11,2,FALSE),0)</f>
        <v>0</v>
      </c>
      <c r="AM397">
        <f t="shared" si="50"/>
        <v>0</v>
      </c>
      <c r="AN397" s="508">
        <f t="shared" si="51"/>
        <v>0</v>
      </c>
      <c r="AO397" s="508">
        <f t="shared" si="52"/>
        <v>0</v>
      </c>
      <c r="AP397" s="508">
        <f t="shared" si="53"/>
        <v>0</v>
      </c>
      <c r="AQ397" s="508">
        <f t="shared" si="54"/>
        <v>0</v>
      </c>
      <c r="AR397" s="510">
        <f t="shared" si="55"/>
        <v>0</v>
      </c>
      <c r="AS397" s="510">
        <f t="shared" si="56"/>
        <v>0</v>
      </c>
      <c r="AT397" s="508">
        <f t="shared" si="57"/>
        <v>0</v>
      </c>
      <c r="AU397" s="508" t="str">
        <f t="shared" si="58"/>
        <v>交付金の区分_○_×</v>
      </c>
      <c r="AV397" s="508" t="str">
        <f t="shared" si="59"/>
        <v>交付金の区分_×</v>
      </c>
      <c r="AW397" t="str">
        <f>IF(通常分様式!E403="","",IF(PRODUCT(D397:AL397)=0,"error",""))</f>
        <v/>
      </c>
      <c r="AX397">
        <f>IF(通常分様式!H403="妊娠出産子育て支援交付金",1,0)</f>
        <v>0</v>
      </c>
    </row>
    <row r="398" spans="1:50">
      <c r="A398">
        <v>404</v>
      </c>
      <c r="C398">
        <v>374</v>
      </c>
      <c r="D398">
        <f>IFERROR(VLOOKUP(通常分様式!D404,―!$AJ$2:$AK$2,2,FALSE),0)</f>
        <v>0</v>
      </c>
      <c r="E398">
        <f>IFERROR(VLOOKUP(通常分様式!E404,―!$A$2:$B$3,2,FALSE),0)</f>
        <v>0</v>
      </c>
      <c r="F398">
        <f>IFERROR(VLOOKUP(通常分様式!F404,―!$AD$2:$AE$3,2,FALSE),0)</f>
        <v>0</v>
      </c>
      <c r="G398">
        <f>IFERROR(VLOOKUP(通常分様式!G404,―!$AD$5:$AE$6,2,FALSE),0)</f>
        <v>0</v>
      </c>
      <c r="J398">
        <f>IFERROR(VLOOKUP(通常分様式!J404,―!$AF$14:$AG$15,2,FALSE),0)</f>
        <v>0</v>
      </c>
      <c r="K398">
        <f>IFERROR(VLOOKUP(通常分様式!K404,―!$AF$14:$AG$15,2,FALSE),0)</f>
        <v>0</v>
      </c>
      <c r="L398">
        <f>IFERROR(VLOOKUP(通常分様式!L404,―!$C$2:$D$2,2,FALSE),0)</f>
        <v>0</v>
      </c>
      <c r="M398">
        <f>IFERROR(VLOOKUP(通常分様式!M404,―!$E$2:$F$6,2,FALSE),0)</f>
        <v>0</v>
      </c>
      <c r="N398">
        <f>IFERROR(VLOOKUP(通常分様式!N404,―!$G$2:$H$2,2,FALSE),0)</f>
        <v>0</v>
      </c>
      <c r="O398">
        <f>IFERROR(VLOOKUP(通常分様式!O404,―!$AH$2:$AI$12,2,FALSE),0)</f>
        <v>0</v>
      </c>
      <c r="AA398">
        <f>IFERROR(VLOOKUP(通常分様式!AB404,―!$I$2:$J$3,2,FALSE),0)</f>
        <v>0</v>
      </c>
      <c r="AB398">
        <f>IFERROR(VLOOKUP(通常分様式!AC404,―!$K$2:$L$3,2,FALSE),0)</f>
        <v>0</v>
      </c>
      <c r="AC398">
        <f>IFERROR(VLOOKUP(通常分様式!AD404,―!$M$2:$N$3,2,FALSE),0)</f>
        <v>0</v>
      </c>
      <c r="AD398">
        <f>IFERROR(VLOOKUP(通常分様式!AE404,―!$O$2:$P$3,2,FALSE),0)</f>
        <v>0</v>
      </c>
      <c r="AE398">
        <v>1</v>
      </c>
      <c r="AF398">
        <f>IFERROR(VLOOKUP(通常分様式!AF404,―!$X$2:$Y$30,2,FALSE),0)</f>
        <v>0</v>
      </c>
      <c r="AG398">
        <f>IFERROR(VLOOKUP(通常分様式!AG404,―!$X$2:$Y$30,2,FALSE),0)</f>
        <v>0</v>
      </c>
      <c r="AL398">
        <f>IFERROR(VLOOKUP(通常分様式!AL404,―!$AA$2:$AB$11,2,FALSE),0)</f>
        <v>0</v>
      </c>
      <c r="AM398">
        <f t="shared" si="50"/>
        <v>0</v>
      </c>
      <c r="AN398" s="508">
        <f t="shared" si="51"/>
        <v>0</v>
      </c>
      <c r="AO398" s="508">
        <f t="shared" si="52"/>
        <v>0</v>
      </c>
      <c r="AP398" s="508">
        <f t="shared" si="53"/>
        <v>0</v>
      </c>
      <c r="AQ398" s="508">
        <f t="shared" si="54"/>
        <v>0</v>
      </c>
      <c r="AR398" s="510">
        <f t="shared" si="55"/>
        <v>0</v>
      </c>
      <c r="AS398" s="510">
        <f t="shared" si="56"/>
        <v>0</v>
      </c>
      <c r="AT398" s="508">
        <f t="shared" si="57"/>
        <v>0</v>
      </c>
      <c r="AU398" s="508" t="str">
        <f t="shared" si="58"/>
        <v>交付金の区分_○_×</v>
      </c>
      <c r="AV398" s="508" t="str">
        <f t="shared" si="59"/>
        <v>交付金の区分_×</v>
      </c>
      <c r="AW398" t="str">
        <f>IF(通常分様式!E404="","",IF(PRODUCT(D398:AL398)=0,"error",""))</f>
        <v/>
      </c>
      <c r="AX398">
        <f>IF(通常分様式!H404="妊娠出産子育て支援交付金",1,0)</f>
        <v>0</v>
      </c>
    </row>
    <row r="399" spans="1:50">
      <c r="A399">
        <v>405</v>
      </c>
      <c r="C399">
        <v>375</v>
      </c>
      <c r="D399">
        <f>IFERROR(VLOOKUP(通常分様式!D405,―!$AJ$2:$AK$2,2,FALSE),0)</f>
        <v>0</v>
      </c>
      <c r="E399">
        <f>IFERROR(VLOOKUP(通常分様式!E405,―!$A$2:$B$3,2,FALSE),0)</f>
        <v>0</v>
      </c>
      <c r="F399">
        <f>IFERROR(VLOOKUP(通常分様式!F405,―!$AD$2:$AE$3,2,FALSE),0)</f>
        <v>0</v>
      </c>
      <c r="G399">
        <f>IFERROR(VLOOKUP(通常分様式!G405,―!$AD$5:$AE$6,2,FALSE),0)</f>
        <v>0</v>
      </c>
      <c r="J399">
        <f>IFERROR(VLOOKUP(通常分様式!J405,―!$AF$14:$AG$15,2,FALSE),0)</f>
        <v>0</v>
      </c>
      <c r="K399">
        <f>IFERROR(VLOOKUP(通常分様式!K405,―!$AF$14:$AG$15,2,FALSE),0)</f>
        <v>0</v>
      </c>
      <c r="L399">
        <f>IFERROR(VLOOKUP(通常分様式!L405,―!$C$2:$D$2,2,FALSE),0)</f>
        <v>0</v>
      </c>
      <c r="M399">
        <f>IFERROR(VLOOKUP(通常分様式!M405,―!$E$2:$F$6,2,FALSE),0)</f>
        <v>0</v>
      </c>
      <c r="N399">
        <f>IFERROR(VLOOKUP(通常分様式!N405,―!$G$2:$H$2,2,FALSE),0)</f>
        <v>0</v>
      </c>
      <c r="O399">
        <f>IFERROR(VLOOKUP(通常分様式!O405,―!$AH$2:$AI$12,2,FALSE),0)</f>
        <v>0</v>
      </c>
      <c r="AA399">
        <f>IFERROR(VLOOKUP(通常分様式!AB405,―!$I$2:$J$3,2,FALSE),0)</f>
        <v>0</v>
      </c>
      <c r="AB399">
        <f>IFERROR(VLOOKUP(通常分様式!AC405,―!$K$2:$L$3,2,FALSE),0)</f>
        <v>0</v>
      </c>
      <c r="AC399">
        <f>IFERROR(VLOOKUP(通常分様式!AD405,―!$M$2:$N$3,2,FALSE),0)</f>
        <v>0</v>
      </c>
      <c r="AD399">
        <f>IFERROR(VLOOKUP(通常分様式!AE405,―!$O$2:$P$3,2,FALSE),0)</f>
        <v>0</v>
      </c>
      <c r="AE399">
        <v>1</v>
      </c>
      <c r="AF399">
        <f>IFERROR(VLOOKUP(通常分様式!AF405,―!$X$2:$Y$30,2,FALSE),0)</f>
        <v>0</v>
      </c>
      <c r="AG399">
        <f>IFERROR(VLOOKUP(通常分様式!AG405,―!$X$2:$Y$30,2,FALSE),0)</f>
        <v>0</v>
      </c>
      <c r="AL399">
        <f>IFERROR(VLOOKUP(通常分様式!AL405,―!$AA$2:$AB$11,2,FALSE),0)</f>
        <v>0</v>
      </c>
      <c r="AM399">
        <f t="shared" si="50"/>
        <v>0</v>
      </c>
      <c r="AN399" s="508">
        <f t="shared" si="51"/>
        <v>0</v>
      </c>
      <c r="AO399" s="508">
        <f t="shared" si="52"/>
        <v>0</v>
      </c>
      <c r="AP399" s="508">
        <f t="shared" si="53"/>
        <v>0</v>
      </c>
      <c r="AQ399" s="508">
        <f t="shared" si="54"/>
        <v>0</v>
      </c>
      <c r="AR399" s="510">
        <f t="shared" si="55"/>
        <v>0</v>
      </c>
      <c r="AS399" s="510">
        <f t="shared" si="56"/>
        <v>0</v>
      </c>
      <c r="AT399" s="508">
        <f t="shared" si="57"/>
        <v>0</v>
      </c>
      <c r="AU399" s="508" t="str">
        <f t="shared" si="58"/>
        <v>交付金の区分_○_×</v>
      </c>
      <c r="AV399" s="508" t="str">
        <f t="shared" si="59"/>
        <v>交付金の区分_×</v>
      </c>
      <c r="AW399" t="str">
        <f>IF(通常分様式!E405="","",IF(PRODUCT(D399:AL399)=0,"error",""))</f>
        <v/>
      </c>
      <c r="AX399">
        <f>IF(通常分様式!H405="妊娠出産子育て支援交付金",1,0)</f>
        <v>0</v>
      </c>
    </row>
    <row r="400" spans="1:50">
      <c r="A400">
        <v>406</v>
      </c>
      <c r="C400">
        <v>376</v>
      </c>
      <c r="D400">
        <f>IFERROR(VLOOKUP(通常分様式!D406,―!$AJ$2:$AK$2,2,FALSE),0)</f>
        <v>0</v>
      </c>
      <c r="E400">
        <f>IFERROR(VLOOKUP(通常分様式!E406,―!$A$2:$B$3,2,FALSE),0)</f>
        <v>0</v>
      </c>
      <c r="F400">
        <f>IFERROR(VLOOKUP(通常分様式!F406,―!$AD$2:$AE$3,2,FALSE),0)</f>
        <v>0</v>
      </c>
      <c r="G400">
        <f>IFERROR(VLOOKUP(通常分様式!G406,―!$AD$5:$AE$6,2,FALSE),0)</f>
        <v>0</v>
      </c>
      <c r="J400">
        <f>IFERROR(VLOOKUP(通常分様式!J406,―!$AF$14:$AG$15,2,FALSE),0)</f>
        <v>0</v>
      </c>
      <c r="K400">
        <f>IFERROR(VLOOKUP(通常分様式!K406,―!$AF$14:$AG$15,2,FALSE),0)</f>
        <v>0</v>
      </c>
      <c r="L400">
        <f>IFERROR(VLOOKUP(通常分様式!L406,―!$C$2:$D$2,2,FALSE),0)</f>
        <v>0</v>
      </c>
      <c r="M400">
        <f>IFERROR(VLOOKUP(通常分様式!M406,―!$E$2:$F$6,2,FALSE),0)</f>
        <v>0</v>
      </c>
      <c r="N400">
        <f>IFERROR(VLOOKUP(通常分様式!N406,―!$G$2:$H$2,2,FALSE),0)</f>
        <v>0</v>
      </c>
      <c r="O400">
        <f>IFERROR(VLOOKUP(通常分様式!O406,―!$AH$2:$AI$12,2,FALSE),0)</f>
        <v>0</v>
      </c>
      <c r="AA400">
        <f>IFERROR(VLOOKUP(通常分様式!AB406,―!$I$2:$J$3,2,FALSE),0)</f>
        <v>0</v>
      </c>
      <c r="AB400">
        <f>IFERROR(VLOOKUP(通常分様式!AC406,―!$K$2:$L$3,2,FALSE),0)</f>
        <v>0</v>
      </c>
      <c r="AC400">
        <f>IFERROR(VLOOKUP(通常分様式!AD406,―!$M$2:$N$3,2,FALSE),0)</f>
        <v>0</v>
      </c>
      <c r="AD400">
        <f>IFERROR(VLOOKUP(通常分様式!AE406,―!$O$2:$P$3,2,FALSE),0)</f>
        <v>0</v>
      </c>
      <c r="AE400">
        <v>1</v>
      </c>
      <c r="AF400">
        <f>IFERROR(VLOOKUP(通常分様式!AF406,―!$X$2:$Y$30,2,FALSE),0)</f>
        <v>0</v>
      </c>
      <c r="AG400">
        <f>IFERROR(VLOOKUP(通常分様式!AG406,―!$X$2:$Y$30,2,FALSE),0)</f>
        <v>0</v>
      </c>
      <c r="AL400">
        <f>IFERROR(VLOOKUP(通常分様式!AL406,―!$AA$2:$AB$11,2,FALSE),0)</f>
        <v>0</v>
      </c>
      <c r="AM400">
        <f t="shared" si="50"/>
        <v>0</v>
      </c>
      <c r="AN400" s="508">
        <f t="shared" si="51"/>
        <v>0</v>
      </c>
      <c r="AO400" s="508">
        <f t="shared" si="52"/>
        <v>0</v>
      </c>
      <c r="AP400" s="508">
        <f t="shared" si="53"/>
        <v>0</v>
      </c>
      <c r="AQ400" s="508">
        <f t="shared" si="54"/>
        <v>0</v>
      </c>
      <c r="AR400" s="510">
        <f t="shared" si="55"/>
        <v>0</v>
      </c>
      <c r="AS400" s="510">
        <f t="shared" si="56"/>
        <v>0</v>
      </c>
      <c r="AT400" s="508">
        <f t="shared" si="57"/>
        <v>0</v>
      </c>
      <c r="AU400" s="508" t="str">
        <f t="shared" si="58"/>
        <v>交付金の区分_○_×</v>
      </c>
      <c r="AV400" s="508" t="str">
        <f t="shared" si="59"/>
        <v>交付金の区分_×</v>
      </c>
      <c r="AW400" t="str">
        <f>IF(通常分様式!E406="","",IF(PRODUCT(D400:AL400)=0,"error",""))</f>
        <v/>
      </c>
      <c r="AX400">
        <f>IF(通常分様式!H406="妊娠出産子育て支援交付金",1,0)</f>
        <v>0</v>
      </c>
    </row>
    <row r="401" spans="1:50">
      <c r="A401">
        <v>407</v>
      </c>
      <c r="C401">
        <v>377</v>
      </c>
      <c r="D401">
        <f>IFERROR(VLOOKUP(通常分様式!D407,―!$AJ$2:$AK$2,2,FALSE),0)</f>
        <v>0</v>
      </c>
      <c r="E401">
        <f>IFERROR(VLOOKUP(通常分様式!E407,―!$A$2:$B$3,2,FALSE),0)</f>
        <v>0</v>
      </c>
      <c r="F401">
        <f>IFERROR(VLOOKUP(通常分様式!F407,―!$AD$2:$AE$3,2,FALSE),0)</f>
        <v>0</v>
      </c>
      <c r="G401">
        <f>IFERROR(VLOOKUP(通常分様式!G407,―!$AD$5:$AE$6,2,FALSE),0)</f>
        <v>0</v>
      </c>
      <c r="J401">
        <f>IFERROR(VLOOKUP(通常分様式!J407,―!$AF$14:$AG$15,2,FALSE),0)</f>
        <v>0</v>
      </c>
      <c r="K401">
        <f>IFERROR(VLOOKUP(通常分様式!K407,―!$AF$14:$AG$15,2,FALSE),0)</f>
        <v>0</v>
      </c>
      <c r="L401">
        <f>IFERROR(VLOOKUP(通常分様式!L407,―!$C$2:$D$2,2,FALSE),0)</f>
        <v>0</v>
      </c>
      <c r="M401">
        <f>IFERROR(VLOOKUP(通常分様式!M407,―!$E$2:$F$6,2,FALSE),0)</f>
        <v>0</v>
      </c>
      <c r="N401">
        <f>IFERROR(VLOOKUP(通常分様式!N407,―!$G$2:$H$2,2,FALSE),0)</f>
        <v>0</v>
      </c>
      <c r="O401">
        <f>IFERROR(VLOOKUP(通常分様式!O407,―!$AH$2:$AI$12,2,FALSE),0)</f>
        <v>0</v>
      </c>
      <c r="AA401">
        <f>IFERROR(VLOOKUP(通常分様式!AB407,―!$I$2:$J$3,2,FALSE),0)</f>
        <v>0</v>
      </c>
      <c r="AB401">
        <f>IFERROR(VLOOKUP(通常分様式!AC407,―!$K$2:$L$3,2,FALSE),0)</f>
        <v>0</v>
      </c>
      <c r="AC401">
        <f>IFERROR(VLOOKUP(通常分様式!AD407,―!$M$2:$N$3,2,FALSE),0)</f>
        <v>0</v>
      </c>
      <c r="AD401">
        <f>IFERROR(VLOOKUP(通常分様式!AE407,―!$O$2:$P$3,2,FALSE),0)</f>
        <v>0</v>
      </c>
      <c r="AE401">
        <v>1</v>
      </c>
      <c r="AF401">
        <f>IFERROR(VLOOKUP(通常分様式!AF407,―!$X$2:$Y$30,2,FALSE),0)</f>
        <v>0</v>
      </c>
      <c r="AG401">
        <f>IFERROR(VLOOKUP(通常分様式!AG407,―!$X$2:$Y$30,2,FALSE),0)</f>
        <v>0</v>
      </c>
      <c r="AL401">
        <f>IFERROR(VLOOKUP(通常分様式!AL407,―!$AA$2:$AB$11,2,FALSE),0)</f>
        <v>0</v>
      </c>
      <c r="AM401">
        <f t="shared" si="50"/>
        <v>0</v>
      </c>
      <c r="AN401" s="508">
        <f t="shared" si="51"/>
        <v>0</v>
      </c>
      <c r="AO401" s="508">
        <f t="shared" si="52"/>
        <v>0</v>
      </c>
      <c r="AP401" s="508">
        <f t="shared" si="53"/>
        <v>0</v>
      </c>
      <c r="AQ401" s="508">
        <f t="shared" si="54"/>
        <v>0</v>
      </c>
      <c r="AR401" s="510">
        <f t="shared" si="55"/>
        <v>0</v>
      </c>
      <c r="AS401" s="510">
        <f t="shared" si="56"/>
        <v>0</v>
      </c>
      <c r="AT401" s="508">
        <f t="shared" si="57"/>
        <v>0</v>
      </c>
      <c r="AU401" s="508" t="str">
        <f t="shared" si="58"/>
        <v>交付金の区分_○_×</v>
      </c>
      <c r="AV401" s="508" t="str">
        <f t="shared" si="59"/>
        <v>交付金の区分_×</v>
      </c>
      <c r="AW401" t="str">
        <f>IF(通常分様式!E407="","",IF(PRODUCT(D401:AL401)=0,"error",""))</f>
        <v/>
      </c>
      <c r="AX401">
        <f>IF(通常分様式!H407="妊娠出産子育て支援交付金",1,0)</f>
        <v>0</v>
      </c>
    </row>
    <row r="402" spans="1:50">
      <c r="A402">
        <v>408</v>
      </c>
      <c r="C402">
        <v>378</v>
      </c>
      <c r="D402">
        <f>IFERROR(VLOOKUP(通常分様式!D408,―!$AJ$2:$AK$2,2,FALSE),0)</f>
        <v>0</v>
      </c>
      <c r="E402">
        <f>IFERROR(VLOOKUP(通常分様式!E408,―!$A$2:$B$3,2,FALSE),0)</f>
        <v>0</v>
      </c>
      <c r="F402">
        <f>IFERROR(VLOOKUP(通常分様式!F408,―!$AD$2:$AE$3,2,FALSE),0)</f>
        <v>0</v>
      </c>
      <c r="G402">
        <f>IFERROR(VLOOKUP(通常分様式!G408,―!$AD$5:$AE$6,2,FALSE),0)</f>
        <v>0</v>
      </c>
      <c r="J402">
        <f>IFERROR(VLOOKUP(通常分様式!J408,―!$AF$14:$AG$15,2,FALSE),0)</f>
        <v>0</v>
      </c>
      <c r="K402">
        <f>IFERROR(VLOOKUP(通常分様式!K408,―!$AF$14:$AG$15,2,FALSE),0)</f>
        <v>0</v>
      </c>
      <c r="L402">
        <f>IFERROR(VLOOKUP(通常分様式!L408,―!$C$2:$D$2,2,FALSE),0)</f>
        <v>0</v>
      </c>
      <c r="M402">
        <f>IFERROR(VLOOKUP(通常分様式!M408,―!$E$2:$F$6,2,FALSE),0)</f>
        <v>0</v>
      </c>
      <c r="N402">
        <f>IFERROR(VLOOKUP(通常分様式!N408,―!$G$2:$H$2,2,FALSE),0)</f>
        <v>0</v>
      </c>
      <c r="O402">
        <f>IFERROR(VLOOKUP(通常分様式!O408,―!$AH$2:$AI$12,2,FALSE),0)</f>
        <v>0</v>
      </c>
      <c r="AA402">
        <f>IFERROR(VLOOKUP(通常分様式!AB408,―!$I$2:$J$3,2,FALSE),0)</f>
        <v>0</v>
      </c>
      <c r="AB402">
        <f>IFERROR(VLOOKUP(通常分様式!AC408,―!$K$2:$L$3,2,FALSE),0)</f>
        <v>0</v>
      </c>
      <c r="AC402">
        <f>IFERROR(VLOOKUP(通常分様式!AD408,―!$M$2:$N$3,2,FALSE),0)</f>
        <v>0</v>
      </c>
      <c r="AD402">
        <f>IFERROR(VLOOKUP(通常分様式!AE408,―!$O$2:$P$3,2,FALSE),0)</f>
        <v>0</v>
      </c>
      <c r="AE402">
        <v>1</v>
      </c>
      <c r="AF402">
        <f>IFERROR(VLOOKUP(通常分様式!AF408,―!$X$2:$Y$30,2,FALSE),0)</f>
        <v>0</v>
      </c>
      <c r="AG402">
        <f>IFERROR(VLOOKUP(通常分様式!AG408,―!$X$2:$Y$30,2,FALSE),0)</f>
        <v>0</v>
      </c>
      <c r="AL402">
        <f>IFERROR(VLOOKUP(通常分様式!AL408,―!$AA$2:$AB$11,2,FALSE),0)</f>
        <v>0</v>
      </c>
      <c r="AM402">
        <f t="shared" si="50"/>
        <v>0</v>
      </c>
      <c r="AN402" s="508">
        <f t="shared" si="51"/>
        <v>0</v>
      </c>
      <c r="AO402" s="508">
        <f t="shared" si="52"/>
        <v>0</v>
      </c>
      <c r="AP402" s="508">
        <f t="shared" si="53"/>
        <v>0</v>
      </c>
      <c r="AQ402" s="508">
        <f t="shared" si="54"/>
        <v>0</v>
      </c>
      <c r="AR402" s="510">
        <f t="shared" si="55"/>
        <v>0</v>
      </c>
      <c r="AS402" s="510">
        <f t="shared" si="56"/>
        <v>0</v>
      </c>
      <c r="AT402" s="508">
        <f t="shared" si="57"/>
        <v>0</v>
      </c>
      <c r="AU402" s="508" t="str">
        <f t="shared" si="58"/>
        <v>交付金の区分_○_×</v>
      </c>
      <c r="AV402" s="508" t="str">
        <f t="shared" si="59"/>
        <v>交付金の区分_×</v>
      </c>
      <c r="AW402" t="str">
        <f>IF(通常分様式!E408="","",IF(PRODUCT(D402:AL402)=0,"error",""))</f>
        <v/>
      </c>
      <c r="AX402">
        <f>IF(通常分様式!H408="妊娠出産子育て支援交付金",1,0)</f>
        <v>0</v>
      </c>
    </row>
    <row r="403" spans="1:50">
      <c r="A403">
        <v>409</v>
      </c>
      <c r="C403">
        <v>379</v>
      </c>
      <c r="D403">
        <f>IFERROR(VLOOKUP(通常分様式!D409,―!$AJ$2:$AK$2,2,FALSE),0)</f>
        <v>0</v>
      </c>
      <c r="E403">
        <f>IFERROR(VLOOKUP(通常分様式!E409,―!$A$2:$B$3,2,FALSE),0)</f>
        <v>0</v>
      </c>
      <c r="F403">
        <f>IFERROR(VLOOKUP(通常分様式!F409,―!$AD$2:$AE$3,2,FALSE),0)</f>
        <v>0</v>
      </c>
      <c r="G403">
        <f>IFERROR(VLOOKUP(通常分様式!G409,―!$AD$5:$AE$6,2,FALSE),0)</f>
        <v>0</v>
      </c>
      <c r="J403">
        <f>IFERROR(VLOOKUP(通常分様式!J409,―!$AF$14:$AG$15,2,FALSE),0)</f>
        <v>0</v>
      </c>
      <c r="K403">
        <f>IFERROR(VLOOKUP(通常分様式!K409,―!$AF$14:$AG$15,2,FALSE),0)</f>
        <v>0</v>
      </c>
      <c r="L403">
        <f>IFERROR(VLOOKUP(通常分様式!L409,―!$C$2:$D$2,2,FALSE),0)</f>
        <v>0</v>
      </c>
      <c r="M403">
        <f>IFERROR(VLOOKUP(通常分様式!M409,―!$E$2:$F$6,2,FALSE),0)</f>
        <v>0</v>
      </c>
      <c r="N403">
        <f>IFERROR(VLOOKUP(通常分様式!N409,―!$G$2:$H$2,2,FALSE),0)</f>
        <v>0</v>
      </c>
      <c r="O403">
        <f>IFERROR(VLOOKUP(通常分様式!O409,―!$AH$2:$AI$12,2,FALSE),0)</f>
        <v>0</v>
      </c>
      <c r="AA403">
        <f>IFERROR(VLOOKUP(通常分様式!AB409,―!$I$2:$J$3,2,FALSE),0)</f>
        <v>0</v>
      </c>
      <c r="AB403">
        <f>IFERROR(VLOOKUP(通常分様式!AC409,―!$K$2:$L$3,2,FALSE),0)</f>
        <v>0</v>
      </c>
      <c r="AC403">
        <f>IFERROR(VLOOKUP(通常分様式!AD409,―!$M$2:$N$3,2,FALSE),0)</f>
        <v>0</v>
      </c>
      <c r="AD403">
        <f>IFERROR(VLOOKUP(通常分様式!AE409,―!$O$2:$P$3,2,FALSE),0)</f>
        <v>0</v>
      </c>
      <c r="AE403">
        <v>1</v>
      </c>
      <c r="AF403">
        <f>IFERROR(VLOOKUP(通常分様式!AF409,―!$X$2:$Y$30,2,FALSE),0)</f>
        <v>0</v>
      </c>
      <c r="AG403">
        <f>IFERROR(VLOOKUP(通常分様式!AG409,―!$X$2:$Y$30,2,FALSE),0)</f>
        <v>0</v>
      </c>
      <c r="AL403">
        <f>IFERROR(VLOOKUP(通常分様式!AL409,―!$AA$2:$AB$11,2,FALSE),0)</f>
        <v>0</v>
      </c>
      <c r="AM403">
        <f t="shared" si="50"/>
        <v>0</v>
      </c>
      <c r="AN403" s="508">
        <f t="shared" si="51"/>
        <v>0</v>
      </c>
      <c r="AO403" s="508">
        <f t="shared" si="52"/>
        <v>0</v>
      </c>
      <c r="AP403" s="508">
        <f t="shared" si="53"/>
        <v>0</v>
      </c>
      <c r="AQ403" s="508">
        <f t="shared" si="54"/>
        <v>0</v>
      </c>
      <c r="AR403" s="510">
        <f t="shared" si="55"/>
        <v>0</v>
      </c>
      <c r="AS403" s="510">
        <f t="shared" si="56"/>
        <v>0</v>
      </c>
      <c r="AT403" s="508">
        <f t="shared" si="57"/>
        <v>0</v>
      </c>
      <c r="AU403" s="508" t="str">
        <f t="shared" si="58"/>
        <v>交付金の区分_○_×</v>
      </c>
      <c r="AV403" s="508" t="str">
        <f t="shared" si="59"/>
        <v>交付金の区分_×</v>
      </c>
      <c r="AW403" t="str">
        <f>IF(通常分様式!E409="","",IF(PRODUCT(D403:AL403)=0,"error",""))</f>
        <v/>
      </c>
      <c r="AX403">
        <f>IF(通常分様式!H409="妊娠出産子育て支援交付金",1,0)</f>
        <v>0</v>
      </c>
    </row>
    <row r="404" spans="1:50">
      <c r="A404">
        <v>410</v>
      </c>
      <c r="C404">
        <v>380</v>
      </c>
      <c r="D404">
        <f>IFERROR(VLOOKUP(通常分様式!D410,―!$AJ$2:$AK$2,2,FALSE),0)</f>
        <v>0</v>
      </c>
      <c r="E404">
        <f>IFERROR(VLOOKUP(通常分様式!E410,―!$A$2:$B$3,2,FALSE),0)</f>
        <v>0</v>
      </c>
      <c r="F404">
        <f>IFERROR(VLOOKUP(通常分様式!F410,―!$AD$2:$AE$3,2,FALSE),0)</f>
        <v>0</v>
      </c>
      <c r="G404">
        <f>IFERROR(VLOOKUP(通常分様式!G410,―!$AD$5:$AE$6,2,FALSE),0)</f>
        <v>0</v>
      </c>
      <c r="J404">
        <f>IFERROR(VLOOKUP(通常分様式!J410,―!$AF$14:$AG$15,2,FALSE),0)</f>
        <v>0</v>
      </c>
      <c r="K404">
        <f>IFERROR(VLOOKUP(通常分様式!K410,―!$AF$14:$AG$15,2,FALSE),0)</f>
        <v>0</v>
      </c>
      <c r="L404">
        <f>IFERROR(VLOOKUP(通常分様式!L410,―!$C$2:$D$2,2,FALSE),0)</f>
        <v>0</v>
      </c>
      <c r="M404">
        <f>IFERROR(VLOOKUP(通常分様式!M410,―!$E$2:$F$6,2,FALSE),0)</f>
        <v>0</v>
      </c>
      <c r="N404">
        <f>IFERROR(VLOOKUP(通常分様式!N410,―!$G$2:$H$2,2,FALSE),0)</f>
        <v>0</v>
      </c>
      <c r="O404">
        <f>IFERROR(VLOOKUP(通常分様式!O410,―!$AH$2:$AI$12,2,FALSE),0)</f>
        <v>0</v>
      </c>
      <c r="AA404">
        <f>IFERROR(VLOOKUP(通常分様式!AB410,―!$I$2:$J$3,2,FALSE),0)</f>
        <v>0</v>
      </c>
      <c r="AB404">
        <f>IFERROR(VLOOKUP(通常分様式!AC410,―!$K$2:$L$3,2,FALSE),0)</f>
        <v>0</v>
      </c>
      <c r="AC404">
        <f>IFERROR(VLOOKUP(通常分様式!AD410,―!$M$2:$N$3,2,FALSE),0)</f>
        <v>0</v>
      </c>
      <c r="AD404">
        <f>IFERROR(VLOOKUP(通常分様式!AE410,―!$O$2:$P$3,2,FALSE),0)</f>
        <v>0</v>
      </c>
      <c r="AE404">
        <v>1</v>
      </c>
      <c r="AF404">
        <f>IFERROR(VLOOKUP(通常分様式!AF410,―!$X$2:$Y$30,2,FALSE),0)</f>
        <v>0</v>
      </c>
      <c r="AG404">
        <f>IFERROR(VLOOKUP(通常分様式!AG410,―!$X$2:$Y$30,2,FALSE),0)</f>
        <v>0</v>
      </c>
      <c r="AL404">
        <f>IFERROR(VLOOKUP(通常分様式!AL410,―!$AA$2:$AB$11,2,FALSE),0)</f>
        <v>0</v>
      </c>
      <c r="AM404">
        <f t="shared" si="50"/>
        <v>0</v>
      </c>
      <c r="AN404" s="508">
        <f t="shared" si="51"/>
        <v>0</v>
      </c>
      <c r="AO404" s="508">
        <f t="shared" si="52"/>
        <v>0</v>
      </c>
      <c r="AP404" s="508">
        <f t="shared" si="53"/>
        <v>0</v>
      </c>
      <c r="AQ404" s="508">
        <f t="shared" si="54"/>
        <v>0</v>
      </c>
      <c r="AR404" s="510">
        <f t="shared" si="55"/>
        <v>0</v>
      </c>
      <c r="AS404" s="510">
        <f t="shared" si="56"/>
        <v>0</v>
      </c>
      <c r="AT404" s="508">
        <f t="shared" si="57"/>
        <v>0</v>
      </c>
      <c r="AU404" s="508" t="str">
        <f t="shared" si="58"/>
        <v>交付金の区分_○_×</v>
      </c>
      <c r="AV404" s="508" t="str">
        <f t="shared" si="59"/>
        <v>交付金の区分_×</v>
      </c>
      <c r="AW404" t="str">
        <f>IF(通常分様式!E410="","",IF(PRODUCT(D404:AL404)=0,"error",""))</f>
        <v/>
      </c>
      <c r="AX404">
        <f>IF(通常分様式!H410="妊娠出産子育て支援交付金",1,0)</f>
        <v>0</v>
      </c>
    </row>
    <row r="405" spans="1:50">
      <c r="A405">
        <v>411</v>
      </c>
      <c r="C405">
        <v>381</v>
      </c>
      <c r="D405">
        <f>IFERROR(VLOOKUP(通常分様式!D411,―!$AJ$2:$AK$2,2,FALSE),0)</f>
        <v>0</v>
      </c>
      <c r="E405">
        <f>IFERROR(VLOOKUP(通常分様式!E411,―!$A$2:$B$3,2,FALSE),0)</f>
        <v>0</v>
      </c>
      <c r="F405">
        <f>IFERROR(VLOOKUP(通常分様式!F411,―!$AD$2:$AE$3,2,FALSE),0)</f>
        <v>0</v>
      </c>
      <c r="G405">
        <f>IFERROR(VLOOKUP(通常分様式!G411,―!$AD$5:$AE$6,2,FALSE),0)</f>
        <v>0</v>
      </c>
      <c r="J405">
        <f>IFERROR(VLOOKUP(通常分様式!J411,―!$AF$14:$AG$15,2,FALSE),0)</f>
        <v>0</v>
      </c>
      <c r="K405">
        <f>IFERROR(VLOOKUP(通常分様式!K411,―!$AF$14:$AG$15,2,FALSE),0)</f>
        <v>0</v>
      </c>
      <c r="L405">
        <f>IFERROR(VLOOKUP(通常分様式!L411,―!$C$2:$D$2,2,FALSE),0)</f>
        <v>0</v>
      </c>
      <c r="M405">
        <f>IFERROR(VLOOKUP(通常分様式!M411,―!$E$2:$F$6,2,FALSE),0)</f>
        <v>0</v>
      </c>
      <c r="N405">
        <f>IFERROR(VLOOKUP(通常分様式!N411,―!$G$2:$H$2,2,FALSE),0)</f>
        <v>0</v>
      </c>
      <c r="O405">
        <f>IFERROR(VLOOKUP(通常分様式!O411,―!$AH$2:$AI$12,2,FALSE),0)</f>
        <v>0</v>
      </c>
      <c r="AA405">
        <f>IFERROR(VLOOKUP(通常分様式!AB411,―!$I$2:$J$3,2,FALSE),0)</f>
        <v>0</v>
      </c>
      <c r="AB405">
        <f>IFERROR(VLOOKUP(通常分様式!AC411,―!$K$2:$L$3,2,FALSE),0)</f>
        <v>0</v>
      </c>
      <c r="AC405">
        <f>IFERROR(VLOOKUP(通常分様式!AD411,―!$M$2:$N$3,2,FALSE),0)</f>
        <v>0</v>
      </c>
      <c r="AD405">
        <f>IFERROR(VLOOKUP(通常分様式!AE411,―!$O$2:$P$3,2,FALSE),0)</f>
        <v>0</v>
      </c>
      <c r="AE405">
        <v>1</v>
      </c>
      <c r="AF405">
        <f>IFERROR(VLOOKUP(通常分様式!AF411,―!$X$2:$Y$30,2,FALSE),0)</f>
        <v>0</v>
      </c>
      <c r="AG405">
        <f>IFERROR(VLOOKUP(通常分様式!AG411,―!$X$2:$Y$30,2,FALSE),0)</f>
        <v>0</v>
      </c>
      <c r="AL405">
        <f>IFERROR(VLOOKUP(通常分様式!AL411,―!$AA$2:$AB$11,2,FALSE),0)</f>
        <v>0</v>
      </c>
      <c r="AM405">
        <f t="shared" si="50"/>
        <v>0</v>
      </c>
      <c r="AN405" s="508">
        <f t="shared" si="51"/>
        <v>0</v>
      </c>
      <c r="AO405" s="508">
        <f t="shared" si="52"/>
        <v>0</v>
      </c>
      <c r="AP405" s="508">
        <f t="shared" si="53"/>
        <v>0</v>
      </c>
      <c r="AQ405" s="508">
        <f t="shared" si="54"/>
        <v>0</v>
      </c>
      <c r="AR405" s="510">
        <f t="shared" si="55"/>
        <v>0</v>
      </c>
      <c r="AS405" s="510">
        <f t="shared" si="56"/>
        <v>0</v>
      </c>
      <c r="AT405" s="508">
        <f t="shared" si="57"/>
        <v>0</v>
      </c>
      <c r="AU405" s="508" t="str">
        <f t="shared" si="58"/>
        <v>交付金の区分_○_×</v>
      </c>
      <c r="AV405" s="508" t="str">
        <f t="shared" si="59"/>
        <v>交付金の区分_×</v>
      </c>
      <c r="AW405" t="str">
        <f>IF(通常分様式!E411="","",IF(PRODUCT(D405:AL405)=0,"error",""))</f>
        <v/>
      </c>
      <c r="AX405">
        <f>IF(通常分様式!H411="妊娠出産子育て支援交付金",1,0)</f>
        <v>0</v>
      </c>
    </row>
    <row r="406" spans="1:50">
      <c r="A406">
        <v>412</v>
      </c>
      <c r="C406">
        <v>382</v>
      </c>
      <c r="D406">
        <f>IFERROR(VLOOKUP(通常分様式!D412,―!$AJ$2:$AK$2,2,FALSE),0)</f>
        <v>0</v>
      </c>
      <c r="E406">
        <f>IFERROR(VLOOKUP(通常分様式!E412,―!$A$2:$B$3,2,FALSE),0)</f>
        <v>0</v>
      </c>
      <c r="F406">
        <f>IFERROR(VLOOKUP(通常分様式!F412,―!$AD$2:$AE$3,2,FALSE),0)</f>
        <v>0</v>
      </c>
      <c r="G406">
        <f>IFERROR(VLOOKUP(通常分様式!G412,―!$AD$5:$AE$6,2,FALSE),0)</f>
        <v>0</v>
      </c>
      <c r="J406">
        <f>IFERROR(VLOOKUP(通常分様式!J412,―!$AF$14:$AG$15,2,FALSE),0)</f>
        <v>0</v>
      </c>
      <c r="K406">
        <f>IFERROR(VLOOKUP(通常分様式!K412,―!$AF$14:$AG$15,2,FALSE),0)</f>
        <v>0</v>
      </c>
      <c r="L406">
        <f>IFERROR(VLOOKUP(通常分様式!L412,―!$C$2:$D$2,2,FALSE),0)</f>
        <v>0</v>
      </c>
      <c r="M406">
        <f>IFERROR(VLOOKUP(通常分様式!M412,―!$E$2:$F$6,2,FALSE),0)</f>
        <v>0</v>
      </c>
      <c r="N406">
        <f>IFERROR(VLOOKUP(通常分様式!N412,―!$G$2:$H$2,2,FALSE),0)</f>
        <v>0</v>
      </c>
      <c r="O406">
        <f>IFERROR(VLOOKUP(通常分様式!O412,―!$AH$2:$AI$12,2,FALSE),0)</f>
        <v>0</v>
      </c>
      <c r="AA406">
        <f>IFERROR(VLOOKUP(通常分様式!AB412,―!$I$2:$J$3,2,FALSE),0)</f>
        <v>0</v>
      </c>
      <c r="AB406">
        <f>IFERROR(VLOOKUP(通常分様式!AC412,―!$K$2:$L$3,2,FALSE),0)</f>
        <v>0</v>
      </c>
      <c r="AC406">
        <f>IFERROR(VLOOKUP(通常分様式!AD412,―!$M$2:$N$3,2,FALSE),0)</f>
        <v>0</v>
      </c>
      <c r="AD406">
        <f>IFERROR(VLOOKUP(通常分様式!AE412,―!$O$2:$P$3,2,FALSE),0)</f>
        <v>0</v>
      </c>
      <c r="AE406">
        <v>1</v>
      </c>
      <c r="AF406">
        <f>IFERROR(VLOOKUP(通常分様式!AF412,―!$X$2:$Y$30,2,FALSE),0)</f>
        <v>0</v>
      </c>
      <c r="AG406">
        <f>IFERROR(VLOOKUP(通常分様式!AG412,―!$X$2:$Y$30,2,FALSE),0)</f>
        <v>0</v>
      </c>
      <c r="AL406">
        <f>IFERROR(VLOOKUP(通常分様式!AL412,―!$AA$2:$AB$11,2,FALSE),0)</f>
        <v>0</v>
      </c>
      <c r="AM406">
        <f t="shared" si="50"/>
        <v>0</v>
      </c>
      <c r="AN406" s="508">
        <f t="shared" si="51"/>
        <v>0</v>
      </c>
      <c r="AO406" s="508">
        <f t="shared" si="52"/>
        <v>0</v>
      </c>
      <c r="AP406" s="508">
        <f t="shared" si="53"/>
        <v>0</v>
      </c>
      <c r="AQ406" s="508">
        <f t="shared" si="54"/>
        <v>0</v>
      </c>
      <c r="AR406" s="510">
        <f t="shared" si="55"/>
        <v>0</v>
      </c>
      <c r="AS406" s="510">
        <f t="shared" si="56"/>
        <v>0</v>
      </c>
      <c r="AT406" s="508">
        <f t="shared" si="57"/>
        <v>0</v>
      </c>
      <c r="AU406" s="508" t="str">
        <f t="shared" si="58"/>
        <v>交付金の区分_○_×</v>
      </c>
      <c r="AV406" s="508" t="str">
        <f t="shared" si="59"/>
        <v>交付金の区分_×</v>
      </c>
      <c r="AW406" t="str">
        <f>IF(通常分様式!E412="","",IF(PRODUCT(D406:AL406)=0,"error",""))</f>
        <v/>
      </c>
      <c r="AX406">
        <f>IF(通常分様式!H412="妊娠出産子育て支援交付金",1,0)</f>
        <v>0</v>
      </c>
    </row>
    <row r="407" spans="1:50">
      <c r="A407">
        <v>413</v>
      </c>
      <c r="C407">
        <v>383</v>
      </c>
      <c r="D407">
        <f>IFERROR(VLOOKUP(通常分様式!D413,―!$AJ$2:$AK$2,2,FALSE),0)</f>
        <v>0</v>
      </c>
      <c r="E407">
        <f>IFERROR(VLOOKUP(通常分様式!E413,―!$A$2:$B$3,2,FALSE),0)</f>
        <v>0</v>
      </c>
      <c r="F407">
        <f>IFERROR(VLOOKUP(通常分様式!F413,―!$AD$2:$AE$3,2,FALSE),0)</f>
        <v>0</v>
      </c>
      <c r="G407">
        <f>IFERROR(VLOOKUP(通常分様式!G413,―!$AD$5:$AE$6,2,FALSE),0)</f>
        <v>0</v>
      </c>
      <c r="J407">
        <f>IFERROR(VLOOKUP(通常分様式!J413,―!$AF$14:$AG$15,2,FALSE),0)</f>
        <v>0</v>
      </c>
      <c r="K407">
        <f>IFERROR(VLOOKUP(通常分様式!K413,―!$AF$14:$AG$15,2,FALSE),0)</f>
        <v>0</v>
      </c>
      <c r="L407">
        <f>IFERROR(VLOOKUP(通常分様式!L413,―!$C$2:$D$2,2,FALSE),0)</f>
        <v>0</v>
      </c>
      <c r="M407">
        <f>IFERROR(VLOOKUP(通常分様式!M413,―!$E$2:$F$6,2,FALSE),0)</f>
        <v>0</v>
      </c>
      <c r="N407">
        <f>IFERROR(VLOOKUP(通常分様式!N413,―!$G$2:$H$2,2,FALSE),0)</f>
        <v>0</v>
      </c>
      <c r="O407">
        <f>IFERROR(VLOOKUP(通常分様式!O413,―!$AH$2:$AI$12,2,FALSE),0)</f>
        <v>0</v>
      </c>
      <c r="AA407">
        <f>IFERROR(VLOOKUP(通常分様式!AB413,―!$I$2:$J$3,2,FALSE),0)</f>
        <v>0</v>
      </c>
      <c r="AB407">
        <f>IFERROR(VLOOKUP(通常分様式!AC413,―!$K$2:$L$3,2,FALSE),0)</f>
        <v>0</v>
      </c>
      <c r="AC407">
        <f>IFERROR(VLOOKUP(通常分様式!AD413,―!$M$2:$N$3,2,FALSE),0)</f>
        <v>0</v>
      </c>
      <c r="AD407">
        <f>IFERROR(VLOOKUP(通常分様式!AE413,―!$O$2:$P$3,2,FALSE),0)</f>
        <v>0</v>
      </c>
      <c r="AE407">
        <v>1</v>
      </c>
      <c r="AF407">
        <f>IFERROR(VLOOKUP(通常分様式!AF413,―!$X$2:$Y$30,2,FALSE),0)</f>
        <v>0</v>
      </c>
      <c r="AG407">
        <f>IFERROR(VLOOKUP(通常分様式!AG413,―!$X$2:$Y$30,2,FALSE),0)</f>
        <v>0</v>
      </c>
      <c r="AL407">
        <f>IFERROR(VLOOKUP(通常分様式!AL413,―!$AA$2:$AB$11,2,FALSE),0)</f>
        <v>0</v>
      </c>
      <c r="AM407">
        <f t="shared" si="50"/>
        <v>0</v>
      </c>
      <c r="AN407" s="508">
        <f t="shared" si="51"/>
        <v>0</v>
      </c>
      <c r="AO407" s="508">
        <f t="shared" si="52"/>
        <v>0</v>
      </c>
      <c r="AP407" s="508">
        <f t="shared" si="53"/>
        <v>0</v>
      </c>
      <c r="AQ407" s="508">
        <f t="shared" si="54"/>
        <v>0</v>
      </c>
      <c r="AR407" s="510">
        <f t="shared" si="55"/>
        <v>0</v>
      </c>
      <c r="AS407" s="510">
        <f t="shared" si="56"/>
        <v>0</v>
      </c>
      <c r="AT407" s="508">
        <f t="shared" si="57"/>
        <v>0</v>
      </c>
      <c r="AU407" s="508" t="str">
        <f t="shared" si="58"/>
        <v>交付金の区分_○_×</v>
      </c>
      <c r="AV407" s="508" t="str">
        <f t="shared" si="59"/>
        <v>交付金の区分_×</v>
      </c>
      <c r="AW407" t="str">
        <f>IF(通常分様式!E413="","",IF(PRODUCT(D407:AL407)=0,"error",""))</f>
        <v/>
      </c>
      <c r="AX407">
        <f>IF(通常分様式!H413="妊娠出産子育て支援交付金",1,0)</f>
        <v>0</v>
      </c>
    </row>
    <row r="408" spans="1:50">
      <c r="A408">
        <v>414</v>
      </c>
      <c r="C408">
        <v>384</v>
      </c>
      <c r="D408">
        <f>IFERROR(VLOOKUP(通常分様式!D414,―!$AJ$2:$AK$2,2,FALSE),0)</f>
        <v>0</v>
      </c>
      <c r="E408">
        <f>IFERROR(VLOOKUP(通常分様式!E414,―!$A$2:$B$3,2,FALSE),0)</f>
        <v>0</v>
      </c>
      <c r="F408">
        <f>IFERROR(VLOOKUP(通常分様式!F414,―!$AD$2:$AE$3,2,FALSE),0)</f>
        <v>0</v>
      </c>
      <c r="G408">
        <f>IFERROR(VLOOKUP(通常分様式!G414,―!$AD$5:$AE$6,2,FALSE),0)</f>
        <v>0</v>
      </c>
      <c r="J408">
        <f>IFERROR(VLOOKUP(通常分様式!J414,―!$AF$14:$AG$15,2,FALSE),0)</f>
        <v>0</v>
      </c>
      <c r="K408">
        <f>IFERROR(VLOOKUP(通常分様式!K414,―!$AF$14:$AG$15,2,FALSE),0)</f>
        <v>0</v>
      </c>
      <c r="L408">
        <f>IFERROR(VLOOKUP(通常分様式!L414,―!$C$2:$D$2,2,FALSE),0)</f>
        <v>0</v>
      </c>
      <c r="M408">
        <f>IFERROR(VLOOKUP(通常分様式!M414,―!$E$2:$F$6,2,FALSE),0)</f>
        <v>0</v>
      </c>
      <c r="N408">
        <f>IFERROR(VLOOKUP(通常分様式!N414,―!$G$2:$H$2,2,FALSE),0)</f>
        <v>0</v>
      </c>
      <c r="O408">
        <f>IFERROR(VLOOKUP(通常分様式!O414,―!$AH$2:$AI$12,2,FALSE),0)</f>
        <v>0</v>
      </c>
      <c r="AA408">
        <f>IFERROR(VLOOKUP(通常分様式!AB414,―!$I$2:$J$3,2,FALSE),0)</f>
        <v>0</v>
      </c>
      <c r="AB408">
        <f>IFERROR(VLOOKUP(通常分様式!AC414,―!$K$2:$L$3,2,FALSE),0)</f>
        <v>0</v>
      </c>
      <c r="AC408">
        <f>IFERROR(VLOOKUP(通常分様式!AD414,―!$M$2:$N$3,2,FALSE),0)</f>
        <v>0</v>
      </c>
      <c r="AD408">
        <f>IFERROR(VLOOKUP(通常分様式!AE414,―!$O$2:$P$3,2,FALSE),0)</f>
        <v>0</v>
      </c>
      <c r="AE408">
        <v>1</v>
      </c>
      <c r="AF408">
        <f>IFERROR(VLOOKUP(通常分様式!AF414,―!$X$2:$Y$30,2,FALSE),0)</f>
        <v>0</v>
      </c>
      <c r="AG408">
        <f>IFERROR(VLOOKUP(通常分様式!AG414,―!$X$2:$Y$30,2,FALSE),0)</f>
        <v>0</v>
      </c>
      <c r="AL408">
        <f>IFERROR(VLOOKUP(通常分様式!AL414,―!$AA$2:$AB$11,2,FALSE),0)</f>
        <v>0</v>
      </c>
      <c r="AM408">
        <f t="shared" si="50"/>
        <v>0</v>
      </c>
      <c r="AN408" s="508">
        <f t="shared" si="51"/>
        <v>0</v>
      </c>
      <c r="AO408" s="508">
        <f t="shared" si="52"/>
        <v>0</v>
      </c>
      <c r="AP408" s="508">
        <f t="shared" si="53"/>
        <v>0</v>
      </c>
      <c r="AQ408" s="508">
        <f t="shared" si="54"/>
        <v>0</v>
      </c>
      <c r="AR408" s="510">
        <f t="shared" si="55"/>
        <v>0</v>
      </c>
      <c r="AS408" s="510">
        <f t="shared" si="56"/>
        <v>0</v>
      </c>
      <c r="AT408" s="508">
        <f t="shared" si="57"/>
        <v>0</v>
      </c>
      <c r="AU408" s="508" t="str">
        <f t="shared" si="58"/>
        <v>交付金の区分_○_×</v>
      </c>
      <c r="AV408" s="508" t="str">
        <f t="shared" si="59"/>
        <v>交付金の区分_×</v>
      </c>
      <c r="AW408" t="str">
        <f>IF(通常分様式!E414="","",IF(PRODUCT(D408:AL408)=0,"error",""))</f>
        <v/>
      </c>
      <c r="AX408">
        <f>IF(通常分様式!H414="妊娠出産子育て支援交付金",1,0)</f>
        <v>0</v>
      </c>
    </row>
    <row r="409" spans="1:50">
      <c r="A409">
        <v>415</v>
      </c>
      <c r="C409">
        <v>385</v>
      </c>
      <c r="D409">
        <f>IFERROR(VLOOKUP(通常分様式!D415,―!$AJ$2:$AK$2,2,FALSE),0)</f>
        <v>0</v>
      </c>
      <c r="E409">
        <f>IFERROR(VLOOKUP(通常分様式!E415,―!$A$2:$B$3,2,FALSE),0)</f>
        <v>0</v>
      </c>
      <c r="F409">
        <f>IFERROR(VLOOKUP(通常分様式!F415,―!$AD$2:$AE$3,2,FALSE),0)</f>
        <v>0</v>
      </c>
      <c r="G409">
        <f>IFERROR(VLOOKUP(通常分様式!G415,―!$AD$5:$AE$6,2,FALSE),0)</f>
        <v>0</v>
      </c>
      <c r="J409">
        <f>IFERROR(VLOOKUP(通常分様式!J415,―!$AF$14:$AG$15,2,FALSE),0)</f>
        <v>0</v>
      </c>
      <c r="K409">
        <f>IFERROR(VLOOKUP(通常分様式!K415,―!$AF$14:$AG$15,2,FALSE),0)</f>
        <v>0</v>
      </c>
      <c r="L409">
        <f>IFERROR(VLOOKUP(通常分様式!L415,―!$C$2:$D$2,2,FALSE),0)</f>
        <v>0</v>
      </c>
      <c r="M409">
        <f>IFERROR(VLOOKUP(通常分様式!M415,―!$E$2:$F$6,2,FALSE),0)</f>
        <v>0</v>
      </c>
      <c r="N409">
        <f>IFERROR(VLOOKUP(通常分様式!N415,―!$G$2:$H$2,2,FALSE),0)</f>
        <v>0</v>
      </c>
      <c r="O409">
        <f>IFERROR(VLOOKUP(通常分様式!O415,―!$AH$2:$AI$12,2,FALSE),0)</f>
        <v>0</v>
      </c>
      <c r="AA409">
        <f>IFERROR(VLOOKUP(通常分様式!AB415,―!$I$2:$J$3,2,FALSE),0)</f>
        <v>0</v>
      </c>
      <c r="AB409">
        <f>IFERROR(VLOOKUP(通常分様式!AC415,―!$K$2:$L$3,2,FALSE),0)</f>
        <v>0</v>
      </c>
      <c r="AC409">
        <f>IFERROR(VLOOKUP(通常分様式!AD415,―!$M$2:$N$3,2,FALSE),0)</f>
        <v>0</v>
      </c>
      <c r="AD409">
        <f>IFERROR(VLOOKUP(通常分様式!AE415,―!$O$2:$P$3,2,FALSE),0)</f>
        <v>0</v>
      </c>
      <c r="AE409">
        <v>1</v>
      </c>
      <c r="AF409">
        <f>IFERROR(VLOOKUP(通常分様式!AF415,―!$X$2:$Y$30,2,FALSE),0)</f>
        <v>0</v>
      </c>
      <c r="AG409">
        <f>IFERROR(VLOOKUP(通常分様式!AG415,―!$X$2:$Y$30,2,FALSE),0)</f>
        <v>0</v>
      </c>
      <c r="AL409">
        <f>IFERROR(VLOOKUP(通常分様式!AL415,―!$AA$2:$AB$11,2,FALSE),0)</f>
        <v>0</v>
      </c>
      <c r="AM409">
        <f t="shared" ref="AM409:AM424" si="60">IF(E409=1,"検査促進枠の地方負担分に充当_補助",IF(E409=2,"検査促進枠の地方負担分に充当_地単",0))</f>
        <v>0</v>
      </c>
      <c r="AN409" s="508">
        <f t="shared" ref="AN409:AN424" si="61">IF(E409=1,"基金_補助",IF(E409=2,IF(AA409=2,"基金_地単_検査","基金_地単_通常"),0))</f>
        <v>0</v>
      </c>
      <c r="AO409" s="508">
        <f t="shared" si="52"/>
        <v>0</v>
      </c>
      <c r="AP409" s="508">
        <f t="shared" si="53"/>
        <v>0</v>
      </c>
      <c r="AQ409" s="508">
        <f t="shared" si="54"/>
        <v>0</v>
      </c>
      <c r="AR409" s="510">
        <f t="shared" si="55"/>
        <v>0</v>
      </c>
      <c r="AS409" s="510">
        <f t="shared" si="56"/>
        <v>0</v>
      </c>
      <c r="AT409" s="508">
        <f t="shared" si="57"/>
        <v>0</v>
      </c>
      <c r="AU409" s="508" t="str">
        <f t="shared" si="58"/>
        <v>交付金の区分_○_×</v>
      </c>
      <c r="AV409" s="508" t="str">
        <f t="shared" si="59"/>
        <v>交付金の区分_×</v>
      </c>
      <c r="AW409" t="str">
        <f>IF(通常分様式!E415="","",IF(PRODUCT(D409:AL409)=0,"error",""))</f>
        <v/>
      </c>
      <c r="AX409">
        <f>IF(通常分様式!H415="妊娠出産子育て支援交付金",1,0)</f>
        <v>0</v>
      </c>
    </row>
    <row r="410" spans="1:50">
      <c r="A410">
        <v>416</v>
      </c>
      <c r="C410">
        <v>386</v>
      </c>
      <c r="D410">
        <f>IFERROR(VLOOKUP(通常分様式!D416,―!$AJ$2:$AK$2,2,FALSE),0)</f>
        <v>0</v>
      </c>
      <c r="E410">
        <f>IFERROR(VLOOKUP(通常分様式!E416,―!$A$2:$B$3,2,FALSE),0)</f>
        <v>0</v>
      </c>
      <c r="F410">
        <f>IFERROR(VLOOKUP(通常分様式!F416,―!$AD$2:$AE$3,2,FALSE),0)</f>
        <v>0</v>
      </c>
      <c r="G410">
        <f>IFERROR(VLOOKUP(通常分様式!G416,―!$AD$5:$AE$6,2,FALSE),0)</f>
        <v>0</v>
      </c>
      <c r="J410">
        <f>IFERROR(VLOOKUP(通常分様式!J416,―!$AF$14:$AG$15,2,FALSE),0)</f>
        <v>0</v>
      </c>
      <c r="K410">
        <f>IFERROR(VLOOKUP(通常分様式!K416,―!$AF$14:$AG$15,2,FALSE),0)</f>
        <v>0</v>
      </c>
      <c r="L410">
        <f>IFERROR(VLOOKUP(通常分様式!L416,―!$C$2:$D$2,2,FALSE),0)</f>
        <v>0</v>
      </c>
      <c r="M410">
        <f>IFERROR(VLOOKUP(通常分様式!M416,―!$E$2:$F$6,2,FALSE),0)</f>
        <v>0</v>
      </c>
      <c r="N410">
        <f>IFERROR(VLOOKUP(通常分様式!N416,―!$G$2:$H$2,2,FALSE),0)</f>
        <v>0</v>
      </c>
      <c r="O410">
        <f>IFERROR(VLOOKUP(通常分様式!O416,―!$AH$2:$AI$12,2,FALSE),0)</f>
        <v>0</v>
      </c>
      <c r="AA410">
        <f>IFERROR(VLOOKUP(通常分様式!AB416,―!$I$2:$J$3,2,FALSE),0)</f>
        <v>0</v>
      </c>
      <c r="AB410">
        <f>IFERROR(VLOOKUP(通常分様式!AC416,―!$K$2:$L$3,2,FALSE),0)</f>
        <v>0</v>
      </c>
      <c r="AC410">
        <f>IFERROR(VLOOKUP(通常分様式!AD416,―!$M$2:$N$3,2,FALSE),0)</f>
        <v>0</v>
      </c>
      <c r="AD410">
        <f>IFERROR(VLOOKUP(通常分様式!AE416,―!$O$2:$P$3,2,FALSE),0)</f>
        <v>0</v>
      </c>
      <c r="AE410">
        <v>1</v>
      </c>
      <c r="AF410">
        <f>IFERROR(VLOOKUP(通常分様式!AF416,―!$X$2:$Y$30,2,FALSE),0)</f>
        <v>0</v>
      </c>
      <c r="AG410">
        <f>IFERROR(VLOOKUP(通常分様式!AG416,―!$X$2:$Y$30,2,FALSE),0)</f>
        <v>0</v>
      </c>
      <c r="AL410">
        <f>IFERROR(VLOOKUP(通常分様式!AL416,―!$AA$2:$AB$11,2,FALSE),0)</f>
        <v>0</v>
      </c>
      <c r="AM410">
        <f t="shared" si="60"/>
        <v>0</v>
      </c>
      <c r="AN410" s="508">
        <f t="shared" si="61"/>
        <v>0</v>
      </c>
      <c r="AO410" s="508">
        <f t="shared" si="52"/>
        <v>0</v>
      </c>
      <c r="AP410" s="508">
        <f t="shared" si="53"/>
        <v>0</v>
      </c>
      <c r="AQ410" s="508">
        <f t="shared" si="54"/>
        <v>0</v>
      </c>
      <c r="AR410" s="510">
        <f t="shared" si="55"/>
        <v>0</v>
      </c>
      <c r="AS410" s="510">
        <f t="shared" si="56"/>
        <v>0</v>
      </c>
      <c r="AT410" s="508">
        <f t="shared" si="57"/>
        <v>0</v>
      </c>
      <c r="AU410" s="508" t="str">
        <f t="shared" si="58"/>
        <v>交付金の区分_○_×</v>
      </c>
      <c r="AV410" s="508" t="str">
        <f t="shared" si="59"/>
        <v>交付金の区分_×</v>
      </c>
      <c r="AW410" t="str">
        <f>IF(通常分様式!E416="","",IF(PRODUCT(D410:AL410)=0,"error",""))</f>
        <v/>
      </c>
      <c r="AX410">
        <f>IF(通常分様式!H416="妊娠出産子育て支援交付金",1,0)</f>
        <v>0</v>
      </c>
    </row>
    <row r="411" spans="1:50">
      <c r="A411">
        <v>417</v>
      </c>
      <c r="C411">
        <v>387</v>
      </c>
      <c r="D411">
        <f>IFERROR(VLOOKUP(通常分様式!D417,―!$AJ$2:$AK$2,2,FALSE),0)</f>
        <v>0</v>
      </c>
      <c r="E411">
        <f>IFERROR(VLOOKUP(通常分様式!E417,―!$A$2:$B$3,2,FALSE),0)</f>
        <v>0</v>
      </c>
      <c r="F411">
        <f>IFERROR(VLOOKUP(通常分様式!F417,―!$AD$2:$AE$3,2,FALSE),0)</f>
        <v>0</v>
      </c>
      <c r="G411">
        <f>IFERROR(VLOOKUP(通常分様式!G417,―!$AD$5:$AE$6,2,FALSE),0)</f>
        <v>0</v>
      </c>
      <c r="J411">
        <f>IFERROR(VLOOKUP(通常分様式!J417,―!$AF$14:$AG$15,2,FALSE),0)</f>
        <v>0</v>
      </c>
      <c r="K411">
        <f>IFERROR(VLOOKUP(通常分様式!K417,―!$AF$14:$AG$15,2,FALSE),0)</f>
        <v>0</v>
      </c>
      <c r="L411">
        <f>IFERROR(VLOOKUP(通常分様式!L417,―!$C$2:$D$2,2,FALSE),0)</f>
        <v>0</v>
      </c>
      <c r="M411">
        <f>IFERROR(VLOOKUP(通常分様式!M417,―!$E$2:$F$6,2,FALSE),0)</f>
        <v>0</v>
      </c>
      <c r="N411">
        <f>IFERROR(VLOOKUP(通常分様式!N417,―!$G$2:$H$2,2,FALSE),0)</f>
        <v>0</v>
      </c>
      <c r="O411">
        <f>IFERROR(VLOOKUP(通常分様式!O417,―!$AH$2:$AI$12,2,FALSE),0)</f>
        <v>0</v>
      </c>
      <c r="AA411">
        <f>IFERROR(VLOOKUP(通常分様式!AB417,―!$I$2:$J$3,2,FALSE),0)</f>
        <v>0</v>
      </c>
      <c r="AB411">
        <f>IFERROR(VLOOKUP(通常分様式!AC417,―!$K$2:$L$3,2,FALSE),0)</f>
        <v>0</v>
      </c>
      <c r="AC411">
        <f>IFERROR(VLOOKUP(通常分様式!AD417,―!$M$2:$N$3,2,FALSE),0)</f>
        <v>0</v>
      </c>
      <c r="AD411">
        <f>IFERROR(VLOOKUP(通常分様式!AE417,―!$O$2:$P$3,2,FALSE),0)</f>
        <v>0</v>
      </c>
      <c r="AE411">
        <v>1</v>
      </c>
      <c r="AF411">
        <f>IFERROR(VLOOKUP(通常分様式!AF417,―!$X$2:$Y$30,2,FALSE),0)</f>
        <v>0</v>
      </c>
      <c r="AG411">
        <f>IFERROR(VLOOKUP(通常分様式!AG417,―!$X$2:$Y$30,2,FALSE),0)</f>
        <v>0</v>
      </c>
      <c r="AL411">
        <f>IFERROR(VLOOKUP(通常分様式!AL417,―!$AA$2:$AB$11,2,FALSE),0)</f>
        <v>0</v>
      </c>
      <c r="AM411">
        <f t="shared" si="60"/>
        <v>0</v>
      </c>
      <c r="AN411" s="508">
        <f t="shared" si="61"/>
        <v>0</v>
      </c>
      <c r="AO411" s="508">
        <f t="shared" si="52"/>
        <v>0</v>
      </c>
      <c r="AP411" s="508">
        <f t="shared" si="53"/>
        <v>0</v>
      </c>
      <c r="AQ411" s="508">
        <f t="shared" si="54"/>
        <v>0</v>
      </c>
      <c r="AR411" s="510">
        <f t="shared" si="55"/>
        <v>0</v>
      </c>
      <c r="AS411" s="510">
        <f t="shared" si="56"/>
        <v>0</v>
      </c>
      <c r="AT411" s="508">
        <f t="shared" si="57"/>
        <v>0</v>
      </c>
      <c r="AU411" s="508" t="str">
        <f t="shared" si="58"/>
        <v>交付金の区分_○_×</v>
      </c>
      <c r="AV411" s="508" t="str">
        <f t="shared" si="59"/>
        <v>交付金の区分_×</v>
      </c>
      <c r="AW411" t="str">
        <f>IF(通常分様式!E417="","",IF(PRODUCT(D411:AL411)=0,"error",""))</f>
        <v/>
      </c>
      <c r="AX411">
        <f>IF(通常分様式!H417="妊娠出産子育て支援交付金",1,0)</f>
        <v>0</v>
      </c>
    </row>
    <row r="412" spans="1:50">
      <c r="A412">
        <v>418</v>
      </c>
      <c r="C412">
        <v>388</v>
      </c>
      <c r="D412">
        <f>IFERROR(VLOOKUP(通常分様式!D418,―!$AJ$2:$AK$2,2,FALSE),0)</f>
        <v>0</v>
      </c>
      <c r="E412">
        <f>IFERROR(VLOOKUP(通常分様式!E418,―!$A$2:$B$3,2,FALSE),0)</f>
        <v>0</v>
      </c>
      <c r="F412">
        <f>IFERROR(VLOOKUP(通常分様式!F418,―!$AD$2:$AE$3,2,FALSE),0)</f>
        <v>0</v>
      </c>
      <c r="G412">
        <f>IFERROR(VLOOKUP(通常分様式!G418,―!$AD$5:$AE$6,2,FALSE),0)</f>
        <v>0</v>
      </c>
      <c r="J412">
        <f>IFERROR(VLOOKUP(通常分様式!J418,―!$AF$14:$AG$15,2,FALSE),0)</f>
        <v>0</v>
      </c>
      <c r="K412">
        <f>IFERROR(VLOOKUP(通常分様式!K418,―!$AF$14:$AG$15,2,FALSE),0)</f>
        <v>0</v>
      </c>
      <c r="L412">
        <f>IFERROR(VLOOKUP(通常分様式!L418,―!$C$2:$D$2,2,FALSE),0)</f>
        <v>0</v>
      </c>
      <c r="M412">
        <f>IFERROR(VLOOKUP(通常分様式!M418,―!$E$2:$F$6,2,FALSE),0)</f>
        <v>0</v>
      </c>
      <c r="N412">
        <f>IFERROR(VLOOKUP(通常分様式!N418,―!$G$2:$H$2,2,FALSE),0)</f>
        <v>0</v>
      </c>
      <c r="O412">
        <f>IFERROR(VLOOKUP(通常分様式!O418,―!$AH$2:$AI$12,2,FALSE),0)</f>
        <v>0</v>
      </c>
      <c r="AA412">
        <f>IFERROR(VLOOKUP(通常分様式!AB418,―!$I$2:$J$3,2,FALSE),0)</f>
        <v>0</v>
      </c>
      <c r="AB412">
        <f>IFERROR(VLOOKUP(通常分様式!AC418,―!$K$2:$L$3,2,FALSE),0)</f>
        <v>0</v>
      </c>
      <c r="AC412">
        <f>IFERROR(VLOOKUP(通常分様式!AD418,―!$M$2:$N$3,2,FALSE),0)</f>
        <v>0</v>
      </c>
      <c r="AD412">
        <f>IFERROR(VLOOKUP(通常分様式!AE418,―!$O$2:$P$3,2,FALSE),0)</f>
        <v>0</v>
      </c>
      <c r="AE412">
        <v>1</v>
      </c>
      <c r="AF412">
        <f>IFERROR(VLOOKUP(通常分様式!AF418,―!$X$2:$Y$30,2,FALSE),0)</f>
        <v>0</v>
      </c>
      <c r="AG412">
        <f>IFERROR(VLOOKUP(通常分様式!AG418,―!$X$2:$Y$30,2,FALSE),0)</f>
        <v>0</v>
      </c>
      <c r="AL412">
        <f>IFERROR(VLOOKUP(通常分様式!AL418,―!$AA$2:$AB$11,2,FALSE),0)</f>
        <v>0</v>
      </c>
      <c r="AM412">
        <f t="shared" si="60"/>
        <v>0</v>
      </c>
      <c r="AN412" s="508">
        <f t="shared" si="61"/>
        <v>0</v>
      </c>
      <c r="AO412" s="508">
        <f t="shared" si="52"/>
        <v>0</v>
      </c>
      <c r="AP412" s="508">
        <f t="shared" si="53"/>
        <v>0</v>
      </c>
      <c r="AQ412" s="508">
        <f t="shared" si="54"/>
        <v>0</v>
      </c>
      <c r="AR412" s="510">
        <f t="shared" si="55"/>
        <v>0</v>
      </c>
      <c r="AS412" s="510">
        <f t="shared" si="56"/>
        <v>0</v>
      </c>
      <c r="AT412" s="508">
        <f t="shared" si="57"/>
        <v>0</v>
      </c>
      <c r="AU412" s="508" t="str">
        <f t="shared" si="58"/>
        <v>交付金の区分_○_×</v>
      </c>
      <c r="AV412" s="508" t="str">
        <f t="shared" si="59"/>
        <v>交付金の区分_×</v>
      </c>
      <c r="AW412" t="str">
        <f>IF(通常分様式!E418="","",IF(PRODUCT(D412:AL412)=0,"error",""))</f>
        <v/>
      </c>
      <c r="AX412">
        <f>IF(通常分様式!H418="妊娠出産子育て支援交付金",1,0)</f>
        <v>0</v>
      </c>
    </row>
    <row r="413" spans="1:50">
      <c r="A413">
        <v>419</v>
      </c>
      <c r="C413">
        <v>389</v>
      </c>
      <c r="D413">
        <f>IFERROR(VLOOKUP(通常分様式!D419,―!$AJ$2:$AK$2,2,FALSE),0)</f>
        <v>0</v>
      </c>
      <c r="E413">
        <f>IFERROR(VLOOKUP(通常分様式!E419,―!$A$2:$B$3,2,FALSE),0)</f>
        <v>0</v>
      </c>
      <c r="F413">
        <f>IFERROR(VLOOKUP(通常分様式!F419,―!$AD$2:$AE$3,2,FALSE),0)</f>
        <v>0</v>
      </c>
      <c r="G413">
        <f>IFERROR(VLOOKUP(通常分様式!G419,―!$AD$5:$AE$6,2,FALSE),0)</f>
        <v>0</v>
      </c>
      <c r="J413">
        <f>IFERROR(VLOOKUP(通常分様式!J419,―!$AF$14:$AG$15,2,FALSE),0)</f>
        <v>0</v>
      </c>
      <c r="K413">
        <f>IFERROR(VLOOKUP(通常分様式!K419,―!$AF$14:$AG$15,2,FALSE),0)</f>
        <v>0</v>
      </c>
      <c r="L413">
        <f>IFERROR(VLOOKUP(通常分様式!L419,―!$C$2:$D$2,2,FALSE),0)</f>
        <v>0</v>
      </c>
      <c r="M413">
        <f>IFERROR(VLOOKUP(通常分様式!M419,―!$E$2:$F$6,2,FALSE),0)</f>
        <v>0</v>
      </c>
      <c r="N413">
        <f>IFERROR(VLOOKUP(通常分様式!N419,―!$G$2:$H$2,2,FALSE),0)</f>
        <v>0</v>
      </c>
      <c r="O413">
        <f>IFERROR(VLOOKUP(通常分様式!O419,―!$AH$2:$AI$12,2,FALSE),0)</f>
        <v>0</v>
      </c>
      <c r="AA413">
        <f>IFERROR(VLOOKUP(通常分様式!AB419,―!$I$2:$J$3,2,FALSE),0)</f>
        <v>0</v>
      </c>
      <c r="AB413">
        <f>IFERROR(VLOOKUP(通常分様式!AC419,―!$K$2:$L$3,2,FALSE),0)</f>
        <v>0</v>
      </c>
      <c r="AC413">
        <f>IFERROR(VLOOKUP(通常分様式!AD419,―!$M$2:$N$3,2,FALSE),0)</f>
        <v>0</v>
      </c>
      <c r="AD413">
        <f>IFERROR(VLOOKUP(通常分様式!AE419,―!$O$2:$P$3,2,FALSE),0)</f>
        <v>0</v>
      </c>
      <c r="AE413">
        <v>1</v>
      </c>
      <c r="AF413">
        <f>IFERROR(VLOOKUP(通常分様式!AF419,―!$X$2:$Y$30,2,FALSE),0)</f>
        <v>0</v>
      </c>
      <c r="AG413">
        <f>IFERROR(VLOOKUP(通常分様式!AG419,―!$X$2:$Y$30,2,FALSE),0)</f>
        <v>0</v>
      </c>
      <c r="AL413">
        <f>IFERROR(VLOOKUP(通常分様式!AL419,―!$AA$2:$AB$11,2,FALSE),0)</f>
        <v>0</v>
      </c>
      <c r="AM413">
        <f t="shared" si="60"/>
        <v>0</v>
      </c>
      <c r="AN413" s="508">
        <f t="shared" si="61"/>
        <v>0</v>
      </c>
      <c r="AO413" s="508">
        <f t="shared" si="52"/>
        <v>0</v>
      </c>
      <c r="AP413" s="508">
        <f t="shared" si="53"/>
        <v>0</v>
      </c>
      <c r="AQ413" s="508">
        <f t="shared" si="54"/>
        <v>0</v>
      </c>
      <c r="AR413" s="510">
        <f t="shared" si="55"/>
        <v>0</v>
      </c>
      <c r="AS413" s="510">
        <f t="shared" si="56"/>
        <v>0</v>
      </c>
      <c r="AT413" s="508">
        <f t="shared" si="57"/>
        <v>0</v>
      </c>
      <c r="AU413" s="508" t="str">
        <f t="shared" si="58"/>
        <v>交付金の区分_○_×</v>
      </c>
      <c r="AV413" s="508" t="str">
        <f t="shared" si="59"/>
        <v>交付金の区分_×</v>
      </c>
      <c r="AW413" t="str">
        <f>IF(通常分様式!E419="","",IF(PRODUCT(D413:AL413)=0,"error",""))</f>
        <v/>
      </c>
      <c r="AX413">
        <f>IF(通常分様式!H419="妊娠出産子育て支援交付金",1,0)</f>
        <v>0</v>
      </c>
    </row>
    <row r="414" spans="1:50">
      <c r="A414">
        <v>420</v>
      </c>
      <c r="C414">
        <v>390</v>
      </c>
      <c r="D414">
        <f>IFERROR(VLOOKUP(通常分様式!D420,―!$AJ$2:$AK$2,2,FALSE),0)</f>
        <v>0</v>
      </c>
      <c r="E414">
        <f>IFERROR(VLOOKUP(通常分様式!E420,―!$A$2:$B$3,2,FALSE),0)</f>
        <v>0</v>
      </c>
      <c r="F414">
        <f>IFERROR(VLOOKUP(通常分様式!F420,―!$AD$2:$AE$3,2,FALSE),0)</f>
        <v>0</v>
      </c>
      <c r="G414">
        <f>IFERROR(VLOOKUP(通常分様式!G420,―!$AD$5:$AE$6,2,FALSE),0)</f>
        <v>0</v>
      </c>
      <c r="J414">
        <f>IFERROR(VLOOKUP(通常分様式!J420,―!$AF$14:$AG$15,2,FALSE),0)</f>
        <v>0</v>
      </c>
      <c r="K414">
        <f>IFERROR(VLOOKUP(通常分様式!K420,―!$AF$14:$AG$15,2,FALSE),0)</f>
        <v>0</v>
      </c>
      <c r="L414">
        <f>IFERROR(VLOOKUP(通常分様式!L420,―!$C$2:$D$2,2,FALSE),0)</f>
        <v>0</v>
      </c>
      <c r="M414">
        <f>IFERROR(VLOOKUP(通常分様式!M420,―!$E$2:$F$6,2,FALSE),0)</f>
        <v>0</v>
      </c>
      <c r="N414">
        <f>IFERROR(VLOOKUP(通常分様式!N420,―!$G$2:$H$2,2,FALSE),0)</f>
        <v>0</v>
      </c>
      <c r="O414">
        <f>IFERROR(VLOOKUP(通常分様式!O420,―!$AH$2:$AI$12,2,FALSE),0)</f>
        <v>0</v>
      </c>
      <c r="AA414">
        <f>IFERROR(VLOOKUP(通常分様式!AB420,―!$I$2:$J$3,2,FALSE),0)</f>
        <v>0</v>
      </c>
      <c r="AB414">
        <f>IFERROR(VLOOKUP(通常分様式!AC420,―!$K$2:$L$3,2,FALSE),0)</f>
        <v>0</v>
      </c>
      <c r="AC414">
        <f>IFERROR(VLOOKUP(通常分様式!AD420,―!$M$2:$N$3,2,FALSE),0)</f>
        <v>0</v>
      </c>
      <c r="AD414">
        <f>IFERROR(VLOOKUP(通常分様式!AE420,―!$O$2:$P$3,2,FALSE),0)</f>
        <v>0</v>
      </c>
      <c r="AE414">
        <v>1</v>
      </c>
      <c r="AF414">
        <f>IFERROR(VLOOKUP(通常分様式!AF420,―!$X$2:$Y$30,2,FALSE),0)</f>
        <v>0</v>
      </c>
      <c r="AG414">
        <f>IFERROR(VLOOKUP(通常分様式!AG420,―!$X$2:$Y$30,2,FALSE),0)</f>
        <v>0</v>
      </c>
      <c r="AL414">
        <f>IFERROR(VLOOKUP(通常分様式!AL420,―!$AA$2:$AB$11,2,FALSE),0)</f>
        <v>0</v>
      </c>
      <c r="AM414">
        <f t="shared" si="60"/>
        <v>0</v>
      </c>
      <c r="AN414" s="508">
        <f t="shared" si="61"/>
        <v>0</v>
      </c>
      <c r="AO414" s="508">
        <f t="shared" si="52"/>
        <v>0</v>
      </c>
      <c r="AP414" s="508">
        <f t="shared" si="53"/>
        <v>0</v>
      </c>
      <c r="AQ414" s="508">
        <f t="shared" si="54"/>
        <v>0</v>
      </c>
      <c r="AR414" s="510">
        <f t="shared" si="55"/>
        <v>0</v>
      </c>
      <c r="AS414" s="510">
        <f t="shared" si="56"/>
        <v>0</v>
      </c>
      <c r="AT414" s="508">
        <f t="shared" si="57"/>
        <v>0</v>
      </c>
      <c r="AU414" s="508" t="str">
        <f t="shared" si="58"/>
        <v>交付金の区分_○_×</v>
      </c>
      <c r="AV414" s="508" t="str">
        <f t="shared" si="59"/>
        <v>交付金の区分_×</v>
      </c>
      <c r="AW414" t="str">
        <f>IF(通常分様式!E420="","",IF(PRODUCT(D414:AL414)=0,"error",""))</f>
        <v/>
      </c>
      <c r="AX414">
        <f>IF(通常分様式!H420="妊娠出産子育て支援交付金",1,0)</f>
        <v>0</v>
      </c>
    </row>
    <row r="415" spans="1:50">
      <c r="A415">
        <v>421</v>
      </c>
      <c r="C415">
        <v>391</v>
      </c>
      <c r="D415">
        <f>IFERROR(VLOOKUP(通常分様式!D421,―!$AJ$2:$AK$2,2,FALSE),0)</f>
        <v>0</v>
      </c>
      <c r="E415">
        <f>IFERROR(VLOOKUP(通常分様式!E421,―!$A$2:$B$3,2,FALSE),0)</f>
        <v>0</v>
      </c>
      <c r="F415">
        <f>IFERROR(VLOOKUP(通常分様式!F421,―!$AD$2:$AE$3,2,FALSE),0)</f>
        <v>0</v>
      </c>
      <c r="G415">
        <f>IFERROR(VLOOKUP(通常分様式!G421,―!$AD$5:$AE$6,2,FALSE),0)</f>
        <v>0</v>
      </c>
      <c r="J415">
        <f>IFERROR(VLOOKUP(通常分様式!J421,―!$AF$14:$AG$15,2,FALSE),0)</f>
        <v>0</v>
      </c>
      <c r="K415">
        <f>IFERROR(VLOOKUP(通常分様式!K421,―!$AF$14:$AG$15,2,FALSE),0)</f>
        <v>0</v>
      </c>
      <c r="L415">
        <f>IFERROR(VLOOKUP(通常分様式!L421,―!$C$2:$D$2,2,FALSE),0)</f>
        <v>0</v>
      </c>
      <c r="M415">
        <f>IFERROR(VLOOKUP(通常分様式!M421,―!$E$2:$F$6,2,FALSE),0)</f>
        <v>0</v>
      </c>
      <c r="N415">
        <f>IFERROR(VLOOKUP(通常分様式!N421,―!$G$2:$H$2,2,FALSE),0)</f>
        <v>0</v>
      </c>
      <c r="O415">
        <f>IFERROR(VLOOKUP(通常分様式!O421,―!$AH$2:$AI$12,2,FALSE),0)</f>
        <v>0</v>
      </c>
      <c r="AA415">
        <f>IFERROR(VLOOKUP(通常分様式!AB421,―!$I$2:$J$3,2,FALSE),0)</f>
        <v>0</v>
      </c>
      <c r="AB415">
        <f>IFERROR(VLOOKUP(通常分様式!AC421,―!$K$2:$L$3,2,FALSE),0)</f>
        <v>0</v>
      </c>
      <c r="AC415">
        <f>IFERROR(VLOOKUP(通常分様式!AD421,―!$M$2:$N$3,2,FALSE),0)</f>
        <v>0</v>
      </c>
      <c r="AD415">
        <f>IFERROR(VLOOKUP(通常分様式!AE421,―!$O$2:$P$3,2,FALSE),0)</f>
        <v>0</v>
      </c>
      <c r="AE415">
        <v>1</v>
      </c>
      <c r="AF415">
        <f>IFERROR(VLOOKUP(通常分様式!AF421,―!$X$2:$Y$30,2,FALSE),0)</f>
        <v>0</v>
      </c>
      <c r="AG415">
        <f>IFERROR(VLOOKUP(通常分様式!AG421,―!$X$2:$Y$30,2,FALSE),0)</f>
        <v>0</v>
      </c>
      <c r="AL415">
        <f>IFERROR(VLOOKUP(通常分様式!AL421,―!$AA$2:$AB$11,2,FALSE),0)</f>
        <v>0</v>
      </c>
      <c r="AM415">
        <f t="shared" si="60"/>
        <v>0</v>
      </c>
      <c r="AN415" s="508">
        <f t="shared" si="61"/>
        <v>0</v>
      </c>
      <c r="AO415" s="508">
        <f t="shared" ref="AO415:AO424" si="62">IF(E415=1,"事業始期_補助",IF(E415=2,IF(AA415=2,"事業始期_検査","事業始期_通常"),0))</f>
        <v>0</v>
      </c>
      <c r="AP415" s="508">
        <f t="shared" ref="AP415:AP424" si="63">IF(E415=1,"事業終期_通常",IF(E415=2,IF(AD415=2,"事業終期_基金","事業終期_通常"),0))</f>
        <v>0</v>
      </c>
      <c r="AQ415" s="508">
        <f t="shared" ref="AQ415:AQ424" si="64">IF(E415=1,"予算区分_補助",IF(E415=2,IF(OR(AA415=2,K415=1),"予算区分_地単_検査等","予算区分_地単_通常"),0))</f>
        <v>0</v>
      </c>
      <c r="AR415" s="510">
        <f t="shared" ref="AR415:AR424" si="65">IF(E415=1,"経済対策との関係_通常",IF(E415=2,"経済対策との関係_通常",0))</f>
        <v>0</v>
      </c>
      <c r="AS415" s="510">
        <f t="shared" ref="AS415:AS424" si="66">IF(AX415=1,"交付金の区分_高騰",IF(E415=1,"交付金の区分_その他",IF(E415=2,IF(AND(F415=2,G415=1),"交付金の区分_高騰",IF(AND(F415=2,G415=2),"交付金の区分_低所得","交付金の区分_その他")),0)))</f>
        <v>0</v>
      </c>
      <c r="AT415" s="508">
        <f t="shared" ref="AT415:AT424" si="67">IF(J415=1,"種類_通常・低所得",IF(AND(K415=1,G415=1),"種類_重点",0))</f>
        <v>0</v>
      </c>
      <c r="AU415" s="508" t="str">
        <f t="shared" ref="AU415:AU424" si="68">IF(AND(F415=1,G415=1),"交付金の区分_○",IF(K415=0,"交付金の区分_○_×",IF(K415=1,"交付金の区分_×",IF(K415=2,"交付金の区分_○",0))))</f>
        <v>交付金の区分_○_×</v>
      </c>
      <c r="AV415" s="508" t="str">
        <f t="shared" ref="AV415:AV424" si="69">IF(OR(F415=1,F415=0),"交付金の区分_×",IF(J415=0,"交付金の区分_○_×",IF(J415=1,"交付金の区分_×",IF(J415=2,"交付金の区分_○",0))))</f>
        <v>交付金の区分_×</v>
      </c>
      <c r="AW415" t="str">
        <f>IF(通常分様式!E421="","",IF(PRODUCT(D415:AL415)=0,"error",""))</f>
        <v/>
      </c>
      <c r="AX415">
        <f>IF(通常分様式!H421="妊娠出産子育て支援交付金",1,0)</f>
        <v>0</v>
      </c>
    </row>
    <row r="416" spans="1:50">
      <c r="A416">
        <v>422</v>
      </c>
      <c r="C416">
        <v>392</v>
      </c>
      <c r="D416">
        <f>IFERROR(VLOOKUP(通常分様式!D422,―!$AJ$2:$AK$2,2,FALSE),0)</f>
        <v>0</v>
      </c>
      <c r="E416">
        <f>IFERROR(VLOOKUP(通常分様式!E422,―!$A$2:$B$3,2,FALSE),0)</f>
        <v>0</v>
      </c>
      <c r="F416">
        <f>IFERROR(VLOOKUP(通常分様式!F422,―!$AD$2:$AE$3,2,FALSE),0)</f>
        <v>0</v>
      </c>
      <c r="G416">
        <f>IFERROR(VLOOKUP(通常分様式!G422,―!$AD$5:$AE$6,2,FALSE),0)</f>
        <v>0</v>
      </c>
      <c r="J416">
        <f>IFERROR(VLOOKUP(通常分様式!J422,―!$AF$14:$AG$15,2,FALSE),0)</f>
        <v>0</v>
      </c>
      <c r="K416">
        <f>IFERROR(VLOOKUP(通常分様式!K422,―!$AF$14:$AG$15,2,FALSE),0)</f>
        <v>0</v>
      </c>
      <c r="L416">
        <f>IFERROR(VLOOKUP(通常分様式!L422,―!$C$2:$D$2,2,FALSE),0)</f>
        <v>0</v>
      </c>
      <c r="M416">
        <f>IFERROR(VLOOKUP(通常分様式!M422,―!$E$2:$F$6,2,FALSE),0)</f>
        <v>0</v>
      </c>
      <c r="N416">
        <f>IFERROR(VLOOKUP(通常分様式!N422,―!$G$2:$H$2,2,FALSE),0)</f>
        <v>0</v>
      </c>
      <c r="O416">
        <f>IFERROR(VLOOKUP(通常分様式!O422,―!$AH$2:$AI$12,2,FALSE),0)</f>
        <v>0</v>
      </c>
      <c r="AA416">
        <f>IFERROR(VLOOKUP(通常分様式!AB422,―!$I$2:$J$3,2,FALSE),0)</f>
        <v>0</v>
      </c>
      <c r="AB416">
        <f>IFERROR(VLOOKUP(通常分様式!AC422,―!$K$2:$L$3,2,FALSE),0)</f>
        <v>0</v>
      </c>
      <c r="AC416">
        <f>IFERROR(VLOOKUP(通常分様式!AD422,―!$M$2:$N$3,2,FALSE),0)</f>
        <v>0</v>
      </c>
      <c r="AD416">
        <f>IFERROR(VLOOKUP(通常分様式!AE422,―!$O$2:$P$3,2,FALSE),0)</f>
        <v>0</v>
      </c>
      <c r="AE416">
        <v>1</v>
      </c>
      <c r="AF416">
        <f>IFERROR(VLOOKUP(通常分様式!AF422,―!$X$2:$Y$30,2,FALSE),0)</f>
        <v>0</v>
      </c>
      <c r="AG416">
        <f>IFERROR(VLOOKUP(通常分様式!AG422,―!$X$2:$Y$30,2,FALSE),0)</f>
        <v>0</v>
      </c>
      <c r="AL416">
        <f>IFERROR(VLOOKUP(通常分様式!AL422,―!$AA$2:$AB$11,2,FALSE),0)</f>
        <v>0</v>
      </c>
      <c r="AM416">
        <f t="shared" si="60"/>
        <v>0</v>
      </c>
      <c r="AN416" s="508">
        <f t="shared" si="61"/>
        <v>0</v>
      </c>
      <c r="AO416" s="508">
        <f t="shared" si="62"/>
        <v>0</v>
      </c>
      <c r="AP416" s="508">
        <f t="shared" si="63"/>
        <v>0</v>
      </c>
      <c r="AQ416" s="508">
        <f t="shared" si="64"/>
        <v>0</v>
      </c>
      <c r="AR416" s="510">
        <f t="shared" si="65"/>
        <v>0</v>
      </c>
      <c r="AS416" s="510">
        <f t="shared" si="66"/>
        <v>0</v>
      </c>
      <c r="AT416" s="508">
        <f t="shared" si="67"/>
        <v>0</v>
      </c>
      <c r="AU416" s="508" t="str">
        <f t="shared" si="68"/>
        <v>交付金の区分_○_×</v>
      </c>
      <c r="AV416" s="508" t="str">
        <f t="shared" si="69"/>
        <v>交付金の区分_×</v>
      </c>
      <c r="AW416" t="str">
        <f>IF(通常分様式!E422="","",IF(PRODUCT(D416:AL416)=0,"error",""))</f>
        <v/>
      </c>
      <c r="AX416">
        <f>IF(通常分様式!H422="妊娠出産子育て支援交付金",1,0)</f>
        <v>0</v>
      </c>
    </row>
    <row r="417" spans="1:50">
      <c r="A417">
        <v>423</v>
      </c>
      <c r="C417">
        <v>393</v>
      </c>
      <c r="D417">
        <f>IFERROR(VLOOKUP(通常分様式!D423,―!$AJ$2:$AK$2,2,FALSE),0)</f>
        <v>0</v>
      </c>
      <c r="E417">
        <f>IFERROR(VLOOKUP(通常分様式!E423,―!$A$2:$B$3,2,FALSE),0)</f>
        <v>0</v>
      </c>
      <c r="F417">
        <f>IFERROR(VLOOKUP(通常分様式!F423,―!$AD$2:$AE$3,2,FALSE),0)</f>
        <v>0</v>
      </c>
      <c r="G417">
        <f>IFERROR(VLOOKUP(通常分様式!G423,―!$AD$5:$AE$6,2,FALSE),0)</f>
        <v>0</v>
      </c>
      <c r="J417">
        <f>IFERROR(VLOOKUP(通常分様式!J423,―!$AF$14:$AG$15,2,FALSE),0)</f>
        <v>0</v>
      </c>
      <c r="K417">
        <f>IFERROR(VLOOKUP(通常分様式!K423,―!$AF$14:$AG$15,2,FALSE),0)</f>
        <v>0</v>
      </c>
      <c r="L417">
        <f>IFERROR(VLOOKUP(通常分様式!L423,―!$C$2:$D$2,2,FALSE),0)</f>
        <v>0</v>
      </c>
      <c r="M417">
        <f>IFERROR(VLOOKUP(通常分様式!M423,―!$E$2:$F$6,2,FALSE),0)</f>
        <v>0</v>
      </c>
      <c r="N417">
        <f>IFERROR(VLOOKUP(通常分様式!N423,―!$G$2:$H$2,2,FALSE),0)</f>
        <v>0</v>
      </c>
      <c r="O417">
        <f>IFERROR(VLOOKUP(通常分様式!O423,―!$AH$2:$AI$12,2,FALSE),0)</f>
        <v>0</v>
      </c>
      <c r="AA417">
        <f>IFERROR(VLOOKUP(通常分様式!AB423,―!$I$2:$J$3,2,FALSE),0)</f>
        <v>0</v>
      </c>
      <c r="AB417">
        <f>IFERROR(VLOOKUP(通常分様式!AC423,―!$K$2:$L$3,2,FALSE),0)</f>
        <v>0</v>
      </c>
      <c r="AC417">
        <f>IFERROR(VLOOKUP(通常分様式!AD423,―!$M$2:$N$3,2,FALSE),0)</f>
        <v>0</v>
      </c>
      <c r="AD417">
        <f>IFERROR(VLOOKUP(通常分様式!AE423,―!$O$2:$P$3,2,FALSE),0)</f>
        <v>0</v>
      </c>
      <c r="AE417">
        <v>1</v>
      </c>
      <c r="AF417">
        <f>IFERROR(VLOOKUP(通常分様式!AF423,―!$X$2:$Y$30,2,FALSE),0)</f>
        <v>0</v>
      </c>
      <c r="AG417">
        <f>IFERROR(VLOOKUP(通常分様式!AG423,―!$X$2:$Y$30,2,FALSE),0)</f>
        <v>0</v>
      </c>
      <c r="AL417">
        <f>IFERROR(VLOOKUP(通常分様式!AL423,―!$AA$2:$AB$11,2,FALSE),0)</f>
        <v>0</v>
      </c>
      <c r="AM417">
        <f t="shared" si="60"/>
        <v>0</v>
      </c>
      <c r="AN417" s="508">
        <f t="shared" si="61"/>
        <v>0</v>
      </c>
      <c r="AO417" s="508">
        <f t="shared" si="62"/>
        <v>0</v>
      </c>
      <c r="AP417" s="508">
        <f t="shared" si="63"/>
        <v>0</v>
      </c>
      <c r="AQ417" s="508">
        <f t="shared" si="64"/>
        <v>0</v>
      </c>
      <c r="AR417" s="510">
        <f t="shared" si="65"/>
        <v>0</v>
      </c>
      <c r="AS417" s="510">
        <f t="shared" si="66"/>
        <v>0</v>
      </c>
      <c r="AT417" s="508">
        <f t="shared" si="67"/>
        <v>0</v>
      </c>
      <c r="AU417" s="508" t="str">
        <f t="shared" si="68"/>
        <v>交付金の区分_○_×</v>
      </c>
      <c r="AV417" s="508" t="str">
        <f t="shared" si="69"/>
        <v>交付金の区分_×</v>
      </c>
      <c r="AW417" t="str">
        <f>IF(通常分様式!E423="","",IF(PRODUCT(D417:AL417)=0,"error",""))</f>
        <v/>
      </c>
      <c r="AX417">
        <f>IF(通常分様式!H423="妊娠出産子育て支援交付金",1,0)</f>
        <v>0</v>
      </c>
    </row>
    <row r="418" spans="1:50">
      <c r="A418">
        <v>424</v>
      </c>
      <c r="C418">
        <v>394</v>
      </c>
      <c r="D418">
        <f>IFERROR(VLOOKUP(通常分様式!D424,―!$AJ$2:$AK$2,2,FALSE),0)</f>
        <v>0</v>
      </c>
      <c r="E418">
        <f>IFERROR(VLOOKUP(通常分様式!E424,―!$A$2:$B$3,2,FALSE),0)</f>
        <v>0</v>
      </c>
      <c r="F418">
        <f>IFERROR(VLOOKUP(通常分様式!F424,―!$AD$2:$AE$3,2,FALSE),0)</f>
        <v>0</v>
      </c>
      <c r="G418">
        <f>IFERROR(VLOOKUP(通常分様式!G424,―!$AD$5:$AE$6,2,FALSE),0)</f>
        <v>0</v>
      </c>
      <c r="J418">
        <f>IFERROR(VLOOKUP(通常分様式!J424,―!$AF$14:$AG$15,2,FALSE),0)</f>
        <v>0</v>
      </c>
      <c r="K418">
        <f>IFERROR(VLOOKUP(通常分様式!K424,―!$AF$14:$AG$15,2,FALSE),0)</f>
        <v>0</v>
      </c>
      <c r="L418">
        <f>IFERROR(VLOOKUP(通常分様式!L424,―!$C$2:$D$2,2,FALSE),0)</f>
        <v>0</v>
      </c>
      <c r="M418">
        <f>IFERROR(VLOOKUP(通常分様式!M424,―!$E$2:$F$6,2,FALSE),0)</f>
        <v>0</v>
      </c>
      <c r="N418">
        <f>IFERROR(VLOOKUP(通常分様式!N424,―!$G$2:$H$2,2,FALSE),0)</f>
        <v>0</v>
      </c>
      <c r="O418">
        <f>IFERROR(VLOOKUP(通常分様式!O424,―!$AH$2:$AI$12,2,FALSE),0)</f>
        <v>0</v>
      </c>
      <c r="AA418">
        <f>IFERROR(VLOOKUP(通常分様式!AB424,―!$I$2:$J$3,2,FALSE),0)</f>
        <v>0</v>
      </c>
      <c r="AB418">
        <f>IFERROR(VLOOKUP(通常分様式!AC424,―!$K$2:$L$3,2,FALSE),0)</f>
        <v>0</v>
      </c>
      <c r="AC418">
        <f>IFERROR(VLOOKUP(通常分様式!AD424,―!$M$2:$N$3,2,FALSE),0)</f>
        <v>0</v>
      </c>
      <c r="AD418">
        <f>IFERROR(VLOOKUP(通常分様式!AE424,―!$O$2:$P$3,2,FALSE),0)</f>
        <v>0</v>
      </c>
      <c r="AE418">
        <v>1</v>
      </c>
      <c r="AF418">
        <f>IFERROR(VLOOKUP(通常分様式!AF424,―!$X$2:$Y$30,2,FALSE),0)</f>
        <v>0</v>
      </c>
      <c r="AG418">
        <f>IFERROR(VLOOKUP(通常分様式!AG424,―!$X$2:$Y$30,2,FALSE),0)</f>
        <v>0</v>
      </c>
      <c r="AL418">
        <f>IFERROR(VLOOKUP(通常分様式!AL424,―!$AA$2:$AB$11,2,FALSE),0)</f>
        <v>0</v>
      </c>
      <c r="AM418">
        <f t="shared" si="60"/>
        <v>0</v>
      </c>
      <c r="AN418" s="508">
        <f t="shared" si="61"/>
        <v>0</v>
      </c>
      <c r="AO418" s="508">
        <f t="shared" si="62"/>
        <v>0</v>
      </c>
      <c r="AP418" s="508">
        <f t="shared" si="63"/>
        <v>0</v>
      </c>
      <c r="AQ418" s="508">
        <f t="shared" si="64"/>
        <v>0</v>
      </c>
      <c r="AR418" s="510">
        <f t="shared" si="65"/>
        <v>0</v>
      </c>
      <c r="AS418" s="510">
        <f t="shared" si="66"/>
        <v>0</v>
      </c>
      <c r="AT418" s="508">
        <f t="shared" si="67"/>
        <v>0</v>
      </c>
      <c r="AU418" s="508" t="str">
        <f t="shared" si="68"/>
        <v>交付金の区分_○_×</v>
      </c>
      <c r="AV418" s="508" t="str">
        <f t="shared" si="69"/>
        <v>交付金の区分_×</v>
      </c>
      <c r="AW418" t="str">
        <f>IF(通常分様式!E424="","",IF(PRODUCT(D418:AL418)=0,"error",""))</f>
        <v/>
      </c>
      <c r="AX418">
        <f>IF(通常分様式!H424="妊娠出産子育て支援交付金",1,0)</f>
        <v>0</v>
      </c>
    </row>
    <row r="419" spans="1:50">
      <c r="A419">
        <v>425</v>
      </c>
      <c r="C419">
        <v>395</v>
      </c>
      <c r="D419">
        <f>IFERROR(VLOOKUP(通常分様式!D425,―!$AJ$2:$AK$2,2,FALSE),0)</f>
        <v>0</v>
      </c>
      <c r="E419">
        <f>IFERROR(VLOOKUP(通常分様式!E425,―!$A$2:$B$3,2,FALSE),0)</f>
        <v>0</v>
      </c>
      <c r="F419">
        <f>IFERROR(VLOOKUP(通常分様式!F425,―!$AD$2:$AE$3,2,FALSE),0)</f>
        <v>0</v>
      </c>
      <c r="G419">
        <f>IFERROR(VLOOKUP(通常分様式!G425,―!$AD$5:$AE$6,2,FALSE),0)</f>
        <v>0</v>
      </c>
      <c r="J419">
        <f>IFERROR(VLOOKUP(通常分様式!J425,―!$AF$14:$AG$15,2,FALSE),0)</f>
        <v>0</v>
      </c>
      <c r="K419">
        <f>IFERROR(VLOOKUP(通常分様式!K425,―!$AF$14:$AG$15,2,FALSE),0)</f>
        <v>0</v>
      </c>
      <c r="L419">
        <f>IFERROR(VLOOKUP(通常分様式!L425,―!$C$2:$D$2,2,FALSE),0)</f>
        <v>0</v>
      </c>
      <c r="M419">
        <f>IFERROR(VLOOKUP(通常分様式!M425,―!$E$2:$F$6,2,FALSE),0)</f>
        <v>0</v>
      </c>
      <c r="N419">
        <f>IFERROR(VLOOKUP(通常分様式!N425,―!$G$2:$H$2,2,FALSE),0)</f>
        <v>0</v>
      </c>
      <c r="O419">
        <f>IFERROR(VLOOKUP(通常分様式!O425,―!$AH$2:$AI$12,2,FALSE),0)</f>
        <v>0</v>
      </c>
      <c r="AA419">
        <f>IFERROR(VLOOKUP(通常分様式!AB425,―!$I$2:$J$3,2,FALSE),0)</f>
        <v>0</v>
      </c>
      <c r="AB419">
        <f>IFERROR(VLOOKUP(通常分様式!AC425,―!$K$2:$L$3,2,FALSE),0)</f>
        <v>0</v>
      </c>
      <c r="AC419">
        <f>IFERROR(VLOOKUP(通常分様式!AD425,―!$M$2:$N$3,2,FALSE),0)</f>
        <v>0</v>
      </c>
      <c r="AD419">
        <f>IFERROR(VLOOKUP(通常分様式!AE425,―!$O$2:$P$3,2,FALSE),0)</f>
        <v>0</v>
      </c>
      <c r="AE419">
        <v>1</v>
      </c>
      <c r="AF419">
        <f>IFERROR(VLOOKUP(通常分様式!AF425,―!$X$2:$Y$30,2,FALSE),0)</f>
        <v>0</v>
      </c>
      <c r="AG419">
        <f>IFERROR(VLOOKUP(通常分様式!AG425,―!$X$2:$Y$30,2,FALSE),0)</f>
        <v>0</v>
      </c>
      <c r="AL419">
        <f>IFERROR(VLOOKUP(通常分様式!AL425,―!$AA$2:$AB$11,2,FALSE),0)</f>
        <v>0</v>
      </c>
      <c r="AM419">
        <f t="shared" si="60"/>
        <v>0</v>
      </c>
      <c r="AN419" s="508">
        <f t="shared" si="61"/>
        <v>0</v>
      </c>
      <c r="AO419" s="508">
        <f t="shared" si="62"/>
        <v>0</v>
      </c>
      <c r="AP419" s="508">
        <f t="shared" si="63"/>
        <v>0</v>
      </c>
      <c r="AQ419" s="508">
        <f t="shared" si="64"/>
        <v>0</v>
      </c>
      <c r="AR419" s="510">
        <f t="shared" si="65"/>
        <v>0</v>
      </c>
      <c r="AS419" s="510">
        <f t="shared" si="66"/>
        <v>0</v>
      </c>
      <c r="AT419" s="508">
        <f t="shared" si="67"/>
        <v>0</v>
      </c>
      <c r="AU419" s="508" t="str">
        <f t="shared" si="68"/>
        <v>交付金の区分_○_×</v>
      </c>
      <c r="AV419" s="508" t="str">
        <f t="shared" si="69"/>
        <v>交付金の区分_×</v>
      </c>
      <c r="AW419" t="str">
        <f>IF(通常分様式!E425="","",IF(PRODUCT(D419:AL419)=0,"error",""))</f>
        <v/>
      </c>
      <c r="AX419">
        <f>IF(通常分様式!H425="妊娠出産子育て支援交付金",1,0)</f>
        <v>0</v>
      </c>
    </row>
    <row r="420" spans="1:50">
      <c r="A420">
        <v>426</v>
      </c>
      <c r="C420">
        <v>396</v>
      </c>
      <c r="D420">
        <f>IFERROR(VLOOKUP(通常分様式!D426,―!$AJ$2:$AK$2,2,FALSE),0)</f>
        <v>0</v>
      </c>
      <c r="E420">
        <f>IFERROR(VLOOKUP(通常分様式!E426,―!$A$2:$B$3,2,FALSE),0)</f>
        <v>0</v>
      </c>
      <c r="F420">
        <f>IFERROR(VLOOKUP(通常分様式!F426,―!$AD$2:$AE$3,2,FALSE),0)</f>
        <v>0</v>
      </c>
      <c r="G420">
        <f>IFERROR(VLOOKUP(通常分様式!G426,―!$AD$5:$AE$6,2,FALSE),0)</f>
        <v>0</v>
      </c>
      <c r="J420">
        <f>IFERROR(VLOOKUP(通常分様式!J426,―!$AF$14:$AG$15,2,FALSE),0)</f>
        <v>0</v>
      </c>
      <c r="K420">
        <f>IFERROR(VLOOKUP(通常分様式!K426,―!$AF$14:$AG$15,2,FALSE),0)</f>
        <v>0</v>
      </c>
      <c r="L420">
        <f>IFERROR(VLOOKUP(通常分様式!L426,―!$C$2:$D$2,2,FALSE),0)</f>
        <v>0</v>
      </c>
      <c r="M420">
        <f>IFERROR(VLOOKUP(通常分様式!M426,―!$E$2:$F$6,2,FALSE),0)</f>
        <v>0</v>
      </c>
      <c r="N420">
        <f>IFERROR(VLOOKUP(通常分様式!N426,―!$G$2:$H$2,2,FALSE),0)</f>
        <v>0</v>
      </c>
      <c r="O420">
        <f>IFERROR(VLOOKUP(通常分様式!O426,―!$AH$2:$AI$12,2,FALSE),0)</f>
        <v>0</v>
      </c>
      <c r="AA420">
        <f>IFERROR(VLOOKUP(通常分様式!AB426,―!$I$2:$J$3,2,FALSE),0)</f>
        <v>0</v>
      </c>
      <c r="AB420">
        <f>IFERROR(VLOOKUP(通常分様式!AC426,―!$K$2:$L$3,2,FALSE),0)</f>
        <v>0</v>
      </c>
      <c r="AC420">
        <f>IFERROR(VLOOKUP(通常分様式!AD426,―!$M$2:$N$3,2,FALSE),0)</f>
        <v>0</v>
      </c>
      <c r="AD420">
        <f>IFERROR(VLOOKUP(通常分様式!AE426,―!$O$2:$P$3,2,FALSE),0)</f>
        <v>0</v>
      </c>
      <c r="AE420">
        <v>1</v>
      </c>
      <c r="AF420">
        <f>IFERROR(VLOOKUP(通常分様式!AF426,―!$X$2:$Y$30,2,FALSE),0)</f>
        <v>0</v>
      </c>
      <c r="AG420">
        <f>IFERROR(VLOOKUP(通常分様式!AG426,―!$X$2:$Y$30,2,FALSE),0)</f>
        <v>0</v>
      </c>
      <c r="AL420">
        <f>IFERROR(VLOOKUP(通常分様式!AL426,―!$AA$2:$AB$11,2,FALSE),0)</f>
        <v>0</v>
      </c>
      <c r="AM420">
        <f t="shared" si="60"/>
        <v>0</v>
      </c>
      <c r="AN420" s="508">
        <f t="shared" si="61"/>
        <v>0</v>
      </c>
      <c r="AO420" s="508">
        <f t="shared" si="62"/>
        <v>0</v>
      </c>
      <c r="AP420" s="508">
        <f t="shared" si="63"/>
        <v>0</v>
      </c>
      <c r="AQ420" s="508">
        <f t="shared" si="64"/>
        <v>0</v>
      </c>
      <c r="AR420" s="510">
        <f t="shared" si="65"/>
        <v>0</v>
      </c>
      <c r="AS420" s="510">
        <f t="shared" si="66"/>
        <v>0</v>
      </c>
      <c r="AT420" s="508">
        <f t="shared" si="67"/>
        <v>0</v>
      </c>
      <c r="AU420" s="508" t="str">
        <f t="shared" si="68"/>
        <v>交付金の区分_○_×</v>
      </c>
      <c r="AV420" s="508" t="str">
        <f t="shared" si="69"/>
        <v>交付金の区分_×</v>
      </c>
      <c r="AW420" t="str">
        <f>IF(通常分様式!E426="","",IF(PRODUCT(D420:AL420)=0,"error",""))</f>
        <v/>
      </c>
      <c r="AX420">
        <f>IF(通常分様式!H426="妊娠出産子育て支援交付金",1,0)</f>
        <v>0</v>
      </c>
    </row>
    <row r="421" spans="1:50">
      <c r="A421">
        <v>427</v>
      </c>
      <c r="C421">
        <v>397</v>
      </c>
      <c r="D421">
        <f>IFERROR(VLOOKUP(通常分様式!D427,―!$AJ$2:$AK$2,2,FALSE),0)</f>
        <v>0</v>
      </c>
      <c r="E421">
        <f>IFERROR(VLOOKUP(通常分様式!E427,―!$A$2:$B$3,2,FALSE),0)</f>
        <v>0</v>
      </c>
      <c r="F421">
        <f>IFERROR(VLOOKUP(通常分様式!F427,―!$AD$2:$AE$3,2,FALSE),0)</f>
        <v>0</v>
      </c>
      <c r="G421">
        <f>IFERROR(VLOOKUP(通常分様式!G427,―!$AD$5:$AE$6,2,FALSE),0)</f>
        <v>0</v>
      </c>
      <c r="J421">
        <f>IFERROR(VLOOKUP(通常分様式!J427,―!$AF$14:$AG$15,2,FALSE),0)</f>
        <v>0</v>
      </c>
      <c r="K421">
        <f>IFERROR(VLOOKUP(通常分様式!K427,―!$AF$14:$AG$15,2,FALSE),0)</f>
        <v>0</v>
      </c>
      <c r="L421">
        <f>IFERROR(VLOOKUP(通常分様式!L427,―!$C$2:$D$2,2,FALSE),0)</f>
        <v>0</v>
      </c>
      <c r="M421">
        <f>IFERROR(VLOOKUP(通常分様式!M427,―!$E$2:$F$6,2,FALSE),0)</f>
        <v>0</v>
      </c>
      <c r="N421">
        <f>IFERROR(VLOOKUP(通常分様式!N427,―!$G$2:$H$2,2,FALSE),0)</f>
        <v>0</v>
      </c>
      <c r="O421">
        <f>IFERROR(VLOOKUP(通常分様式!O427,―!$AH$2:$AI$12,2,FALSE),0)</f>
        <v>0</v>
      </c>
      <c r="AA421">
        <f>IFERROR(VLOOKUP(通常分様式!AB427,―!$I$2:$J$3,2,FALSE),0)</f>
        <v>0</v>
      </c>
      <c r="AB421">
        <f>IFERROR(VLOOKUP(通常分様式!AC427,―!$K$2:$L$3,2,FALSE),0)</f>
        <v>0</v>
      </c>
      <c r="AC421">
        <f>IFERROR(VLOOKUP(通常分様式!AD427,―!$M$2:$N$3,2,FALSE),0)</f>
        <v>0</v>
      </c>
      <c r="AD421">
        <f>IFERROR(VLOOKUP(通常分様式!AE427,―!$O$2:$P$3,2,FALSE),0)</f>
        <v>0</v>
      </c>
      <c r="AE421">
        <v>1</v>
      </c>
      <c r="AF421">
        <f>IFERROR(VLOOKUP(通常分様式!AF427,―!$X$2:$Y$30,2,FALSE),0)</f>
        <v>0</v>
      </c>
      <c r="AG421">
        <f>IFERROR(VLOOKUP(通常分様式!AG427,―!$X$2:$Y$30,2,FALSE),0)</f>
        <v>0</v>
      </c>
      <c r="AL421">
        <f>IFERROR(VLOOKUP(通常分様式!AL427,―!$AA$2:$AB$11,2,FALSE),0)</f>
        <v>0</v>
      </c>
      <c r="AM421">
        <f t="shared" si="60"/>
        <v>0</v>
      </c>
      <c r="AN421" s="508">
        <f t="shared" si="61"/>
        <v>0</v>
      </c>
      <c r="AO421" s="508">
        <f t="shared" si="62"/>
        <v>0</v>
      </c>
      <c r="AP421" s="508">
        <f t="shared" si="63"/>
        <v>0</v>
      </c>
      <c r="AQ421" s="508">
        <f t="shared" si="64"/>
        <v>0</v>
      </c>
      <c r="AR421" s="510">
        <f t="shared" si="65"/>
        <v>0</v>
      </c>
      <c r="AS421" s="510">
        <f t="shared" si="66"/>
        <v>0</v>
      </c>
      <c r="AT421" s="508">
        <f t="shared" si="67"/>
        <v>0</v>
      </c>
      <c r="AU421" s="508" t="str">
        <f t="shared" si="68"/>
        <v>交付金の区分_○_×</v>
      </c>
      <c r="AV421" s="508" t="str">
        <f t="shared" si="69"/>
        <v>交付金の区分_×</v>
      </c>
      <c r="AW421" t="str">
        <f>IF(通常分様式!E427="","",IF(PRODUCT(D421:AL421)=0,"error",""))</f>
        <v/>
      </c>
      <c r="AX421">
        <f>IF(通常分様式!H427="妊娠出産子育て支援交付金",1,0)</f>
        <v>0</v>
      </c>
    </row>
    <row r="422" spans="1:50">
      <c r="A422">
        <v>428</v>
      </c>
      <c r="C422">
        <v>398</v>
      </c>
      <c r="D422">
        <f>IFERROR(VLOOKUP(通常分様式!D428,―!$AJ$2:$AK$2,2,FALSE),0)</f>
        <v>0</v>
      </c>
      <c r="E422">
        <f>IFERROR(VLOOKUP(通常分様式!E428,―!$A$2:$B$3,2,FALSE),0)</f>
        <v>0</v>
      </c>
      <c r="F422">
        <f>IFERROR(VLOOKUP(通常分様式!F428,―!$AD$2:$AE$3,2,FALSE),0)</f>
        <v>0</v>
      </c>
      <c r="G422">
        <f>IFERROR(VLOOKUP(通常分様式!G428,―!$AD$5:$AE$6,2,FALSE),0)</f>
        <v>0</v>
      </c>
      <c r="J422">
        <f>IFERROR(VLOOKUP(通常分様式!J428,―!$AF$14:$AG$15,2,FALSE),0)</f>
        <v>0</v>
      </c>
      <c r="K422">
        <f>IFERROR(VLOOKUP(通常分様式!K428,―!$AF$14:$AG$15,2,FALSE),0)</f>
        <v>0</v>
      </c>
      <c r="L422">
        <f>IFERROR(VLOOKUP(通常分様式!L428,―!$C$2:$D$2,2,FALSE),0)</f>
        <v>0</v>
      </c>
      <c r="M422">
        <f>IFERROR(VLOOKUP(通常分様式!M428,―!$E$2:$F$6,2,FALSE),0)</f>
        <v>0</v>
      </c>
      <c r="N422">
        <f>IFERROR(VLOOKUP(通常分様式!N428,―!$G$2:$H$2,2,FALSE),0)</f>
        <v>0</v>
      </c>
      <c r="O422">
        <f>IFERROR(VLOOKUP(通常分様式!O428,―!$AH$2:$AI$12,2,FALSE),0)</f>
        <v>0</v>
      </c>
      <c r="AA422">
        <f>IFERROR(VLOOKUP(通常分様式!AB428,―!$I$2:$J$3,2,FALSE),0)</f>
        <v>0</v>
      </c>
      <c r="AB422">
        <f>IFERROR(VLOOKUP(通常分様式!AC428,―!$K$2:$L$3,2,FALSE),0)</f>
        <v>0</v>
      </c>
      <c r="AC422">
        <f>IFERROR(VLOOKUP(通常分様式!AD428,―!$M$2:$N$3,2,FALSE),0)</f>
        <v>0</v>
      </c>
      <c r="AD422">
        <f>IFERROR(VLOOKUP(通常分様式!AE428,―!$O$2:$P$3,2,FALSE),0)</f>
        <v>0</v>
      </c>
      <c r="AE422">
        <v>1</v>
      </c>
      <c r="AF422">
        <f>IFERROR(VLOOKUP(通常分様式!AF428,―!$X$2:$Y$30,2,FALSE),0)</f>
        <v>0</v>
      </c>
      <c r="AG422">
        <f>IFERROR(VLOOKUP(通常分様式!AG428,―!$X$2:$Y$30,2,FALSE),0)</f>
        <v>0</v>
      </c>
      <c r="AL422">
        <f>IFERROR(VLOOKUP(通常分様式!AL428,―!$AA$2:$AB$11,2,FALSE),0)</f>
        <v>0</v>
      </c>
      <c r="AM422">
        <f t="shared" si="60"/>
        <v>0</v>
      </c>
      <c r="AN422" s="508">
        <f t="shared" si="61"/>
        <v>0</v>
      </c>
      <c r="AO422" s="508">
        <f t="shared" si="62"/>
        <v>0</v>
      </c>
      <c r="AP422" s="508">
        <f t="shared" si="63"/>
        <v>0</v>
      </c>
      <c r="AQ422" s="508">
        <f t="shared" si="64"/>
        <v>0</v>
      </c>
      <c r="AR422" s="510">
        <f t="shared" si="65"/>
        <v>0</v>
      </c>
      <c r="AS422" s="510">
        <f t="shared" si="66"/>
        <v>0</v>
      </c>
      <c r="AT422" s="508">
        <f t="shared" si="67"/>
        <v>0</v>
      </c>
      <c r="AU422" s="508" t="str">
        <f t="shared" si="68"/>
        <v>交付金の区分_○_×</v>
      </c>
      <c r="AV422" s="508" t="str">
        <f t="shared" si="69"/>
        <v>交付金の区分_×</v>
      </c>
      <c r="AW422" t="str">
        <f>IF(通常分様式!E428="","",IF(PRODUCT(D422:AL422)=0,"error",""))</f>
        <v/>
      </c>
      <c r="AX422">
        <f>IF(通常分様式!H428="妊娠出産子育て支援交付金",1,0)</f>
        <v>0</v>
      </c>
    </row>
    <row r="423" spans="1:50">
      <c r="A423">
        <v>429</v>
      </c>
      <c r="C423">
        <v>399</v>
      </c>
      <c r="D423">
        <f>IFERROR(VLOOKUP(通常分様式!D429,―!$AJ$2:$AK$2,2,FALSE),0)</f>
        <v>0</v>
      </c>
      <c r="E423">
        <f>IFERROR(VLOOKUP(通常分様式!E429,―!$A$2:$B$3,2,FALSE),0)</f>
        <v>0</v>
      </c>
      <c r="F423">
        <f>IFERROR(VLOOKUP(通常分様式!F429,―!$AD$2:$AE$3,2,FALSE),0)</f>
        <v>0</v>
      </c>
      <c r="G423">
        <f>IFERROR(VLOOKUP(通常分様式!G429,―!$AD$5:$AE$6,2,FALSE),0)</f>
        <v>0</v>
      </c>
      <c r="J423">
        <f>IFERROR(VLOOKUP(通常分様式!J429,―!$AF$14:$AG$15,2,FALSE),0)</f>
        <v>0</v>
      </c>
      <c r="K423">
        <f>IFERROR(VLOOKUP(通常分様式!K429,―!$AF$14:$AG$15,2,FALSE),0)</f>
        <v>0</v>
      </c>
      <c r="L423">
        <f>IFERROR(VLOOKUP(通常分様式!L429,―!$C$2:$D$2,2,FALSE),0)</f>
        <v>0</v>
      </c>
      <c r="M423">
        <f>IFERROR(VLOOKUP(通常分様式!M429,―!$E$2:$F$6,2,FALSE),0)</f>
        <v>0</v>
      </c>
      <c r="N423">
        <f>IFERROR(VLOOKUP(通常分様式!N429,―!$G$2:$H$2,2,FALSE),0)</f>
        <v>0</v>
      </c>
      <c r="O423">
        <f>IFERROR(VLOOKUP(通常分様式!O429,―!$AH$2:$AI$12,2,FALSE),0)</f>
        <v>0</v>
      </c>
      <c r="AA423">
        <f>IFERROR(VLOOKUP(通常分様式!AB429,―!$I$2:$J$3,2,FALSE),0)</f>
        <v>0</v>
      </c>
      <c r="AB423">
        <f>IFERROR(VLOOKUP(通常分様式!AC429,―!$K$2:$L$3,2,FALSE),0)</f>
        <v>0</v>
      </c>
      <c r="AC423">
        <f>IFERROR(VLOOKUP(通常分様式!AD429,―!$M$2:$N$3,2,FALSE),0)</f>
        <v>0</v>
      </c>
      <c r="AD423">
        <f>IFERROR(VLOOKUP(通常分様式!AE429,―!$O$2:$P$3,2,FALSE),0)</f>
        <v>0</v>
      </c>
      <c r="AE423">
        <v>1</v>
      </c>
      <c r="AF423">
        <f>IFERROR(VLOOKUP(通常分様式!AF429,―!$X$2:$Y$30,2,FALSE),0)</f>
        <v>0</v>
      </c>
      <c r="AG423">
        <f>IFERROR(VLOOKUP(通常分様式!AG429,―!$X$2:$Y$30,2,FALSE),0)</f>
        <v>0</v>
      </c>
      <c r="AL423">
        <f>IFERROR(VLOOKUP(通常分様式!AL429,―!$AA$2:$AB$11,2,FALSE),0)</f>
        <v>0</v>
      </c>
      <c r="AM423">
        <f t="shared" si="60"/>
        <v>0</v>
      </c>
      <c r="AN423" s="508">
        <f t="shared" si="61"/>
        <v>0</v>
      </c>
      <c r="AO423" s="508">
        <f t="shared" si="62"/>
        <v>0</v>
      </c>
      <c r="AP423" s="508">
        <f t="shared" si="63"/>
        <v>0</v>
      </c>
      <c r="AQ423" s="508">
        <f t="shared" si="64"/>
        <v>0</v>
      </c>
      <c r="AR423" s="510">
        <f t="shared" si="65"/>
        <v>0</v>
      </c>
      <c r="AS423" s="510">
        <f t="shared" si="66"/>
        <v>0</v>
      </c>
      <c r="AT423" s="508">
        <f t="shared" si="67"/>
        <v>0</v>
      </c>
      <c r="AU423" s="508" t="str">
        <f t="shared" si="68"/>
        <v>交付金の区分_○_×</v>
      </c>
      <c r="AV423" s="508" t="str">
        <f t="shared" si="69"/>
        <v>交付金の区分_×</v>
      </c>
      <c r="AW423" t="str">
        <f>IF(通常分様式!E429="","",IF(PRODUCT(D423:AL423)=0,"error",""))</f>
        <v/>
      </c>
      <c r="AX423">
        <f>IF(通常分様式!H429="妊娠出産子育て支援交付金",1,0)</f>
        <v>0</v>
      </c>
    </row>
    <row r="424" spans="1:50">
      <c r="A424">
        <v>430</v>
      </c>
      <c r="C424">
        <v>400</v>
      </c>
      <c r="D424">
        <f>IFERROR(VLOOKUP(通常分様式!D430,―!$AJ$2:$AK$2,2,FALSE),0)</f>
        <v>0</v>
      </c>
      <c r="E424">
        <f>IFERROR(VLOOKUP(通常分様式!E430,―!$A$2:$B$3,2,FALSE),0)</f>
        <v>0</v>
      </c>
      <c r="F424">
        <f>IFERROR(VLOOKUP(通常分様式!F430,―!$AD$2:$AE$3,2,FALSE),0)</f>
        <v>0</v>
      </c>
      <c r="G424">
        <f>IFERROR(VLOOKUP(通常分様式!G430,―!$AD$5:$AE$6,2,FALSE),0)</f>
        <v>0</v>
      </c>
      <c r="J424">
        <f>IFERROR(VLOOKUP(通常分様式!J430,―!$AF$14:$AG$15,2,FALSE),0)</f>
        <v>0</v>
      </c>
      <c r="K424">
        <f>IFERROR(VLOOKUP(通常分様式!K430,―!$AF$14:$AG$15,2,FALSE),0)</f>
        <v>0</v>
      </c>
      <c r="L424">
        <f>IFERROR(VLOOKUP(通常分様式!L430,―!$C$2:$D$2,2,FALSE),0)</f>
        <v>0</v>
      </c>
      <c r="M424">
        <f>IFERROR(VLOOKUP(通常分様式!M430,―!$E$2:$F$6,2,FALSE),0)</f>
        <v>0</v>
      </c>
      <c r="N424">
        <f>IFERROR(VLOOKUP(通常分様式!N430,―!$G$2:$H$2,2,FALSE),0)</f>
        <v>0</v>
      </c>
      <c r="O424">
        <f>IFERROR(VLOOKUP(通常分様式!O430,―!$AH$2:$AI$12,2,FALSE),0)</f>
        <v>0</v>
      </c>
      <c r="AA424">
        <f>IFERROR(VLOOKUP(通常分様式!AB430,―!$I$2:$J$3,2,FALSE),0)</f>
        <v>0</v>
      </c>
      <c r="AB424">
        <f>IFERROR(VLOOKUP(通常分様式!AC430,―!$K$2:$L$3,2,FALSE),0)</f>
        <v>0</v>
      </c>
      <c r="AC424">
        <f>IFERROR(VLOOKUP(通常分様式!AD430,―!$M$2:$N$3,2,FALSE),0)</f>
        <v>0</v>
      </c>
      <c r="AD424">
        <f>IFERROR(VLOOKUP(通常分様式!AE430,―!$O$2:$P$3,2,FALSE),0)</f>
        <v>0</v>
      </c>
      <c r="AE424">
        <v>1</v>
      </c>
      <c r="AF424">
        <f>IFERROR(VLOOKUP(通常分様式!AF430,―!$X$2:$Y$30,2,FALSE),0)</f>
        <v>0</v>
      </c>
      <c r="AG424">
        <f>IFERROR(VLOOKUP(通常分様式!AG430,―!$X$2:$Y$30,2,FALSE),0)</f>
        <v>0</v>
      </c>
      <c r="AL424">
        <f>IFERROR(VLOOKUP(通常分様式!AL430,―!$AA$2:$AB$11,2,FALSE),0)</f>
        <v>0</v>
      </c>
      <c r="AM424">
        <f t="shared" si="60"/>
        <v>0</v>
      </c>
      <c r="AN424" s="508">
        <f t="shared" si="61"/>
        <v>0</v>
      </c>
      <c r="AO424" s="508">
        <f t="shared" si="62"/>
        <v>0</v>
      </c>
      <c r="AP424" s="508">
        <f t="shared" si="63"/>
        <v>0</v>
      </c>
      <c r="AQ424" s="508">
        <f t="shared" si="64"/>
        <v>0</v>
      </c>
      <c r="AR424" s="510">
        <f t="shared" si="65"/>
        <v>0</v>
      </c>
      <c r="AS424" s="510">
        <f t="shared" si="66"/>
        <v>0</v>
      </c>
      <c r="AT424" s="508">
        <f t="shared" si="67"/>
        <v>0</v>
      </c>
      <c r="AU424" s="508" t="str">
        <f t="shared" si="68"/>
        <v>交付金の区分_○_×</v>
      </c>
      <c r="AV424" s="508" t="str">
        <f t="shared" si="69"/>
        <v>交付金の区分_×</v>
      </c>
      <c r="AW424" t="str">
        <f>IF(通常分様式!E430="","",IF(PRODUCT(D424:AL424)=0,"error",""))</f>
        <v/>
      </c>
      <c r="AX424">
        <f>IF(通常分様式!H430="妊娠出産子育て支援交付金",1,0)</f>
        <v>0</v>
      </c>
    </row>
  </sheetData>
  <mergeCells count="45">
    <mergeCell ref="J21:K21"/>
    <mergeCell ref="V23:W23"/>
    <mergeCell ref="C21:C24"/>
    <mergeCell ref="D21:D24"/>
    <mergeCell ref="E21:E24"/>
    <mergeCell ref="F21:F24"/>
    <mergeCell ref="H21:H24"/>
    <mergeCell ref="I21:I24"/>
    <mergeCell ref="N21:N24"/>
    <mergeCell ref="O21:O24"/>
    <mergeCell ref="Z21:Z24"/>
    <mergeCell ref="AA21:AA24"/>
    <mergeCell ref="AB21:AB24"/>
    <mergeCell ref="AC21:AC24"/>
    <mergeCell ref="AD21:AD24"/>
    <mergeCell ref="AE21:AE24"/>
    <mergeCell ref="AF21:AF24"/>
    <mergeCell ref="AG21:AG24"/>
    <mergeCell ref="AH21:AH24"/>
    <mergeCell ref="AI21:AI24"/>
    <mergeCell ref="AJ21:AJ24"/>
    <mergeCell ref="AK21:AK24"/>
    <mergeCell ref="AL21:AL24"/>
    <mergeCell ref="AM21:AM24"/>
    <mergeCell ref="AN21:AN24"/>
    <mergeCell ref="AO21:AO24"/>
    <mergeCell ref="AP21:AP24"/>
    <mergeCell ref="AQ21:AQ24"/>
    <mergeCell ref="AR21:AR24"/>
    <mergeCell ref="AS21:AS24"/>
    <mergeCell ref="AT21:AT24"/>
    <mergeCell ref="AU21:AU24"/>
    <mergeCell ref="AV21:AV24"/>
    <mergeCell ref="AW21:AW24"/>
    <mergeCell ref="AX21:AX24"/>
    <mergeCell ref="G22:G24"/>
    <mergeCell ref="J22:J24"/>
    <mergeCell ref="K22:K24"/>
    <mergeCell ref="L22:L24"/>
    <mergeCell ref="M22:M24"/>
    <mergeCell ref="P22:P24"/>
    <mergeCell ref="Q22:Q24"/>
    <mergeCell ref="R22:R23"/>
    <mergeCell ref="X22:X23"/>
    <mergeCell ref="Y22:Y23"/>
  </mergeCells>
  <phoneticPr fontId="20"/>
  <pageMargins left="0.7" right="0.7" top="0.75" bottom="0.75" header="0.3" footer="0.3"/>
  <pageSetup paperSize="8" scale="39"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00B050"/>
  </sheetPr>
  <dimension ref="C1:AL430"/>
  <sheetViews>
    <sheetView topLeftCell="A392" workbookViewId="0">
      <selection activeCell="F422" sqref="F422"/>
    </sheetView>
  </sheetViews>
  <sheetFormatPr defaultRowHeight="13.2"/>
  <cols>
    <col min="1" max="2" width="9" customWidth="1"/>
    <col min="3" max="5" width="4.33203125" customWidth="1"/>
    <col min="6" max="7" width="11.6640625" customWidth="1"/>
    <col min="8" max="8" width="14.77734375" customWidth="1"/>
    <col min="9" max="9" width="16.109375" customWidth="1"/>
    <col min="10" max="10" width="9.88671875" customWidth="1"/>
    <col min="11" max="11" width="10" customWidth="1"/>
    <col min="12" max="12" width="14.109375" customWidth="1"/>
    <col min="13" max="13" width="23.77734375" customWidth="1"/>
    <col min="14" max="14" width="11.21875" customWidth="1"/>
    <col min="15" max="15" width="17.88671875" customWidth="1"/>
    <col min="16" max="16" width="44.109375" customWidth="1"/>
    <col min="17" max="17" width="17" customWidth="1"/>
    <col min="18" max="24" width="15" customWidth="1"/>
    <col min="25" max="25" width="16.33203125" customWidth="1"/>
    <col min="26" max="26" width="15.109375" customWidth="1"/>
    <col min="27" max="27" width="69.88671875" customWidth="1"/>
    <col min="28" max="28" width="14.109375" customWidth="1"/>
    <col min="29" max="33" width="17.6640625" customWidth="1"/>
    <col min="34" max="34" width="38" customWidth="1"/>
    <col min="35" max="35" width="38.44140625" customWidth="1"/>
    <col min="36" max="37" width="25.6640625" customWidth="1"/>
    <col min="38" max="38" width="20.88671875" customWidth="1"/>
  </cols>
  <sheetData>
    <row r="1" spans="3:35" ht="14.4">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row>
    <row r="2" spans="3:35" ht="14.4">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row>
    <row r="3" spans="3:35" ht="14.4">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row>
    <row r="4" spans="3:35" ht="14.4">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row>
    <row r="5" spans="3:35" ht="14.4">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row>
    <row r="6" spans="3:35" ht="14.4">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row>
    <row r="7" spans="3:35" ht="14.4">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row>
    <row r="8" spans="3:35" ht="14.4">
      <c r="C8" s="513"/>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row>
    <row r="9" spans="3:35" ht="14.4">
      <c r="C9" s="513"/>
      <c r="D9" s="513"/>
      <c r="E9" s="513"/>
      <c r="F9" s="513"/>
      <c r="G9" s="513"/>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row>
    <row r="10" spans="3:35" ht="14.4">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row>
    <row r="11" spans="3:35" ht="14.4">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row>
    <row r="12" spans="3:35" ht="14.4">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row>
    <row r="13" spans="3:35" ht="14.4">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row>
    <row r="14" spans="3:35" ht="14.4">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row>
    <row r="15" spans="3:35" ht="14.4">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row>
    <row r="16" spans="3:35" ht="14.4">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row>
    <row r="17" spans="3:38" ht="14.4">
      <c r="C17" s="513"/>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row>
    <row r="18" spans="3:38" ht="14.4">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row>
    <row r="19" spans="3:38" ht="14.4">
      <c r="C19" s="513"/>
      <c r="D19" s="513"/>
      <c r="E19" s="513"/>
      <c r="F19" s="513"/>
      <c r="G19" s="513"/>
      <c r="H19" s="513"/>
      <c r="I19" s="513"/>
      <c r="J19" s="513"/>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row>
    <row r="20" spans="3:38" ht="14.4">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row>
    <row r="21" spans="3:38" ht="14.4">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row>
    <row r="22" spans="3:38" ht="14.4">
      <c r="C22" s="513"/>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row>
    <row r="23" spans="3:38" ht="16.95" customHeight="1"/>
    <row r="24" spans="3:38" ht="15" customHeight="1"/>
    <row r="25" spans="3:38" ht="15" customHeight="1"/>
    <row r="26" spans="3:38" ht="16.95" customHeight="1"/>
    <row r="27" spans="3:38" s="512" customFormat="1" ht="16.95" customHeight="1">
      <c r="C27" s="28" t="s">
        <v>69</v>
      </c>
      <c r="D27" s="43" t="s">
        <v>7514</v>
      </c>
      <c r="E27" s="52" t="s">
        <v>76</v>
      </c>
      <c r="F27" s="60" t="s">
        <v>7500</v>
      </c>
      <c r="G27" s="69"/>
      <c r="H27" s="79" t="s">
        <v>17</v>
      </c>
      <c r="I27" s="52" t="s">
        <v>87</v>
      </c>
      <c r="J27" s="102" t="s">
        <v>3909</v>
      </c>
      <c r="K27" s="120"/>
      <c r="L27" s="130" t="s">
        <v>289</v>
      </c>
      <c r="M27" s="136"/>
      <c r="N27" s="145" t="s">
        <v>7497</v>
      </c>
      <c r="O27" s="130" t="s">
        <v>3942</v>
      </c>
      <c r="P27" s="159"/>
      <c r="Q27" s="130" t="s">
        <v>26</v>
      </c>
      <c r="R27" s="185"/>
      <c r="S27" s="185"/>
      <c r="T27" s="185"/>
      <c r="U27" s="185"/>
      <c r="V27" s="185"/>
      <c r="W27" s="185"/>
      <c r="X27" s="185"/>
      <c r="Y27" s="185"/>
      <c r="Z27" s="248"/>
      <c r="AA27" s="263" t="s">
        <v>7473</v>
      </c>
      <c r="AB27" s="145" t="s">
        <v>5861</v>
      </c>
      <c r="AC27" s="145" t="s">
        <v>2379</v>
      </c>
      <c r="AD27" s="145" t="s">
        <v>5048</v>
      </c>
      <c r="AE27" s="145" t="s">
        <v>7423</v>
      </c>
      <c r="AF27" s="79" t="s">
        <v>43</v>
      </c>
      <c r="AG27" s="79" t="s">
        <v>91</v>
      </c>
      <c r="AH27" s="145" t="s">
        <v>7431</v>
      </c>
      <c r="AI27" s="145" t="s">
        <v>6716</v>
      </c>
      <c r="AJ27" s="145" t="s">
        <v>6362</v>
      </c>
      <c r="AK27" s="145" t="s">
        <v>7424</v>
      </c>
      <c r="AL27" s="348" t="s">
        <v>7422</v>
      </c>
    </row>
    <row r="28" spans="3:38" s="512" customFormat="1" ht="16.95" customHeight="1">
      <c r="C28" s="29"/>
      <c r="D28" s="44"/>
      <c r="E28" s="53"/>
      <c r="F28" s="61"/>
      <c r="G28" s="70" t="s">
        <v>7459</v>
      </c>
      <c r="H28" s="61"/>
      <c r="I28" s="53"/>
      <c r="J28" s="103" t="s">
        <v>3388</v>
      </c>
      <c r="K28" s="121" t="s">
        <v>7512</v>
      </c>
      <c r="L28" s="131"/>
      <c r="M28" s="137" t="s">
        <v>7496</v>
      </c>
      <c r="N28" s="138"/>
      <c r="O28" s="138"/>
      <c r="P28" s="160" t="s">
        <v>7505</v>
      </c>
      <c r="Q28" s="131" t="s">
        <v>407</v>
      </c>
      <c r="R28" s="186" t="s">
        <v>50</v>
      </c>
      <c r="S28" s="197"/>
      <c r="T28" s="197"/>
      <c r="U28" s="223"/>
      <c r="V28" s="223"/>
      <c r="W28" s="223"/>
      <c r="X28" s="223"/>
      <c r="Y28" s="137" t="s">
        <v>120</v>
      </c>
      <c r="Z28" s="249" t="s">
        <v>7475</v>
      </c>
      <c r="AA28" s="264"/>
      <c r="AB28" s="138"/>
      <c r="AC28" s="138"/>
      <c r="AD28" s="138"/>
      <c r="AE28" s="138"/>
      <c r="AF28" s="70"/>
      <c r="AG28" s="70"/>
      <c r="AH28" s="138"/>
      <c r="AI28" s="138"/>
      <c r="AJ28" s="138"/>
      <c r="AK28" s="138"/>
      <c r="AL28" s="349"/>
    </row>
    <row r="29" spans="3:38" s="512" customFormat="1" ht="16.8">
      <c r="C29" s="29"/>
      <c r="D29" s="44"/>
      <c r="E29" s="53"/>
      <c r="F29" s="61"/>
      <c r="G29" s="70"/>
      <c r="H29" s="61"/>
      <c r="I29" s="53"/>
      <c r="J29" s="104"/>
      <c r="K29" s="122"/>
      <c r="L29" s="131"/>
      <c r="M29" s="138"/>
      <c r="N29" s="138"/>
      <c r="O29" s="138"/>
      <c r="P29" s="138"/>
      <c r="Q29" s="131"/>
      <c r="R29" s="138"/>
      <c r="S29" s="138" t="s">
        <v>4824</v>
      </c>
      <c r="T29" s="131" t="s">
        <v>7543</v>
      </c>
      <c r="U29" s="224" t="s">
        <v>7544</v>
      </c>
      <c r="V29" s="227"/>
      <c r="W29" s="230" t="s">
        <v>1915</v>
      </c>
      <c r="X29" s="236"/>
      <c r="Y29" s="138"/>
      <c r="Z29" s="250"/>
      <c r="AA29" s="264"/>
      <c r="AB29" s="138"/>
      <c r="AC29" s="138"/>
      <c r="AD29" s="138"/>
      <c r="AE29" s="138"/>
      <c r="AF29" s="70"/>
      <c r="AG29" s="70"/>
      <c r="AH29" s="138"/>
      <c r="AI29" s="138"/>
      <c r="AJ29" s="138"/>
      <c r="AK29" s="138"/>
      <c r="AL29" s="349"/>
    </row>
    <row r="30" spans="3:38" s="512" customFormat="1" ht="121.5" customHeight="1">
      <c r="C30" s="30"/>
      <c r="D30" s="45"/>
      <c r="E30" s="54"/>
      <c r="F30" s="62"/>
      <c r="G30" s="71"/>
      <c r="H30" s="62"/>
      <c r="I30" s="54"/>
      <c r="J30" s="105"/>
      <c r="K30" s="123"/>
      <c r="L30" s="132"/>
      <c r="M30" s="139"/>
      <c r="N30" s="139"/>
      <c r="O30" s="139"/>
      <c r="P30" s="139"/>
      <c r="Q30" s="132"/>
      <c r="R30" s="132" t="s">
        <v>2469</v>
      </c>
      <c r="S30" s="132" t="s">
        <v>7519</v>
      </c>
      <c r="T30" s="132" t="s">
        <v>1476</v>
      </c>
      <c r="U30" s="225" t="s">
        <v>5222</v>
      </c>
      <c r="V30" s="228" t="s">
        <v>7556</v>
      </c>
      <c r="W30" s="231" t="s">
        <v>6378</v>
      </c>
      <c r="X30" s="237" t="s">
        <v>6355</v>
      </c>
      <c r="Y30" s="132" t="s">
        <v>908</v>
      </c>
      <c r="Z30" s="251" t="s">
        <v>7474</v>
      </c>
      <c r="AA30" s="265"/>
      <c r="AB30" s="139"/>
      <c r="AC30" s="139"/>
      <c r="AD30" s="139"/>
      <c r="AE30" s="139"/>
      <c r="AF30" s="71"/>
      <c r="AG30" s="71"/>
      <c r="AH30" s="139"/>
      <c r="AI30" s="139"/>
      <c r="AJ30" s="139"/>
      <c r="AK30" s="139"/>
      <c r="AL30" s="350"/>
    </row>
    <row r="31" spans="3:38" s="512" customFormat="1" ht="13.2" customHeight="1">
      <c r="C31" s="512">
        <v>1</v>
      </c>
      <c r="D31" s="512" t="s">
        <v>7515</v>
      </c>
      <c r="E31" s="512" t="s">
        <v>220</v>
      </c>
      <c r="F31" s="512" t="s">
        <v>7481</v>
      </c>
      <c r="G31" s="512" t="s">
        <v>7481</v>
      </c>
      <c r="H31" s="514" t="s">
        <v>3376</v>
      </c>
      <c r="J31" s="512" t="s">
        <v>5129</v>
      </c>
      <c r="K31" s="512" t="s">
        <v>7481</v>
      </c>
      <c r="L31" s="512" t="s">
        <v>7481</v>
      </c>
      <c r="M31" s="512" t="s">
        <v>7492</v>
      </c>
      <c r="N31" s="512" t="s">
        <v>7481</v>
      </c>
      <c r="O31" s="512" t="s">
        <v>5129</v>
      </c>
      <c r="Q31" s="512">
        <v>48000</v>
      </c>
      <c r="R31" s="512">
        <v>48000</v>
      </c>
      <c r="W31" s="512">
        <v>48000</v>
      </c>
      <c r="AA31" s="514" t="s">
        <v>7630</v>
      </c>
      <c r="AB31" s="512" t="s">
        <v>5129</v>
      </c>
      <c r="AC31" s="512" t="s">
        <v>5129</v>
      </c>
      <c r="AD31" s="512" t="s">
        <v>7481</v>
      </c>
      <c r="AE31" s="512" t="s">
        <v>5129</v>
      </c>
      <c r="AF31" s="512" t="s">
        <v>3402</v>
      </c>
      <c r="AG31" s="512" t="s">
        <v>2478</v>
      </c>
      <c r="AH31" s="514" t="s">
        <v>7282</v>
      </c>
      <c r="AI31" s="512" t="s">
        <v>7631</v>
      </c>
      <c r="AJ31" s="512" t="str">
        <f>HYPERLINK("#","https://town.tachiarai.fukuoka.jp/page/page_03312.html")</f>
        <v>https://town.tachiarai.fukuoka.jp/page/page_03312.html</v>
      </c>
      <c r="AL31" s="512" t="s">
        <v>6743</v>
      </c>
    </row>
    <row r="32" spans="3:38" s="512" customFormat="1" ht="13.2" customHeight="1">
      <c r="C32" s="512">
        <v>2</v>
      </c>
      <c r="D32" s="512" t="s">
        <v>7515</v>
      </c>
      <c r="E32" s="512" t="s">
        <v>220</v>
      </c>
      <c r="F32" s="512" t="s">
        <v>7481</v>
      </c>
      <c r="G32" s="512" t="s">
        <v>7481</v>
      </c>
      <c r="H32" s="514" t="s">
        <v>4887</v>
      </c>
      <c r="J32" s="512" t="s">
        <v>5129</v>
      </c>
      <c r="K32" s="512" t="s">
        <v>7481</v>
      </c>
      <c r="L32" s="512" t="s">
        <v>7481</v>
      </c>
      <c r="M32" s="512" t="s">
        <v>7492</v>
      </c>
      <c r="N32" s="512" t="s">
        <v>7481</v>
      </c>
      <c r="O32" s="512" t="s">
        <v>5129</v>
      </c>
      <c r="Q32" s="512">
        <v>7087</v>
      </c>
      <c r="R32" s="512">
        <v>7087</v>
      </c>
      <c r="X32" s="512">
        <v>7087</v>
      </c>
      <c r="AA32" s="514" t="s">
        <v>6547</v>
      </c>
      <c r="AB32" s="512" t="s">
        <v>5129</v>
      </c>
      <c r="AC32" s="512" t="s">
        <v>5129</v>
      </c>
      <c r="AD32" s="512" t="s">
        <v>7481</v>
      </c>
      <c r="AE32" s="512" t="s">
        <v>5129</v>
      </c>
      <c r="AF32" s="512" t="s">
        <v>3402</v>
      </c>
      <c r="AG32" s="512" t="s">
        <v>2478</v>
      </c>
      <c r="AH32" s="514" t="s">
        <v>7282</v>
      </c>
      <c r="AI32" s="512" t="s">
        <v>7631</v>
      </c>
      <c r="AJ32" s="512" t="str">
        <f>HYPERLINK("#","https://town.tachiarai.fukuoka.jp/page/page_03312.html")</f>
        <v>https://town.tachiarai.fukuoka.jp/page/page_03312.html</v>
      </c>
      <c r="AL32" s="512" t="s">
        <v>6743</v>
      </c>
    </row>
    <row r="33" spans="3:38" s="512" customFormat="1" ht="13.95" customHeight="1">
      <c r="C33" s="512">
        <v>3</v>
      </c>
    </row>
    <row r="34" spans="3:38" s="512" customFormat="1">
      <c r="C34" s="512">
        <v>4</v>
      </c>
    </row>
    <row r="35" spans="3:38" s="512" customFormat="1">
      <c r="C35" s="512">
        <v>5</v>
      </c>
    </row>
    <row r="36" spans="3:38" s="512" customFormat="1">
      <c r="C36" s="512">
        <v>6</v>
      </c>
    </row>
    <row r="37" spans="3:38" s="512" customFormat="1" ht="184.8">
      <c r="C37" s="512">
        <v>7</v>
      </c>
      <c r="D37" s="512" t="s">
        <v>7515</v>
      </c>
      <c r="E37" s="512" t="s">
        <v>220</v>
      </c>
      <c r="F37" s="512" t="s">
        <v>7481</v>
      </c>
      <c r="G37" s="512" t="s">
        <v>5129</v>
      </c>
      <c r="H37" s="512" t="s">
        <v>6279</v>
      </c>
      <c r="J37" s="512" t="s">
        <v>5129</v>
      </c>
      <c r="K37" s="512" t="s">
        <v>7481</v>
      </c>
      <c r="L37" s="512" t="s">
        <v>7481</v>
      </c>
      <c r="M37" s="512" t="s">
        <v>7633</v>
      </c>
      <c r="N37" s="512" t="s">
        <v>7481</v>
      </c>
      <c r="O37" s="512" t="s">
        <v>7634</v>
      </c>
      <c r="Q37" s="512">
        <v>85326</v>
      </c>
      <c r="R37" s="512">
        <v>85326</v>
      </c>
      <c r="V37" s="512">
        <v>85326</v>
      </c>
      <c r="Z37" s="512">
        <v>0</v>
      </c>
      <c r="AA37" s="514" t="s">
        <v>7637</v>
      </c>
      <c r="AB37" s="512" t="s">
        <v>5129</v>
      </c>
      <c r="AC37" s="512" t="s">
        <v>5129</v>
      </c>
      <c r="AD37" s="512" t="s">
        <v>7481</v>
      </c>
      <c r="AE37" s="512" t="s">
        <v>5129</v>
      </c>
      <c r="AF37" s="512" t="s">
        <v>7526</v>
      </c>
      <c r="AG37" s="512" t="s">
        <v>7528</v>
      </c>
      <c r="AH37" s="514" t="s">
        <v>7638</v>
      </c>
      <c r="AI37" s="512" t="s">
        <v>2316</v>
      </c>
      <c r="AJ37" s="512" t="str">
        <f>HYPERLINK("#","https://town.tachiarai.fukuoka.jp/page/page_02600.html")</f>
        <v>https://town.tachiarai.fukuoka.jp/page/page_02600.html</v>
      </c>
      <c r="AL37" s="512" t="s">
        <v>6743</v>
      </c>
    </row>
    <row r="38" spans="3:38" s="512" customFormat="1" ht="145.19999999999999">
      <c r="C38" s="512">
        <v>8</v>
      </c>
      <c r="D38" s="512" t="s">
        <v>7515</v>
      </c>
      <c r="E38" s="512" t="s">
        <v>220</v>
      </c>
      <c r="F38" s="512" t="s">
        <v>7481</v>
      </c>
      <c r="G38" s="512" t="s">
        <v>5129</v>
      </c>
      <c r="H38" s="512" t="s">
        <v>6395</v>
      </c>
      <c r="J38" s="512" t="s">
        <v>5129</v>
      </c>
      <c r="K38" s="512" t="s">
        <v>7481</v>
      </c>
      <c r="L38" s="512" t="s">
        <v>7481</v>
      </c>
      <c r="M38" s="512" t="s">
        <v>7633</v>
      </c>
      <c r="N38" s="512" t="s">
        <v>7481</v>
      </c>
      <c r="O38" s="512" t="s">
        <v>7635</v>
      </c>
      <c r="Q38" s="512">
        <v>7727</v>
      </c>
      <c r="R38" s="512">
        <v>7727</v>
      </c>
      <c r="V38" s="512">
        <v>7727</v>
      </c>
      <c r="Z38" s="512">
        <v>0</v>
      </c>
      <c r="AA38" s="514" t="s">
        <v>1379</v>
      </c>
      <c r="AB38" s="512" t="s">
        <v>5129</v>
      </c>
      <c r="AC38" s="512" t="s">
        <v>5129</v>
      </c>
      <c r="AD38" s="512" t="s">
        <v>7481</v>
      </c>
      <c r="AE38" s="512" t="s">
        <v>5129</v>
      </c>
      <c r="AF38" s="512" t="s">
        <v>7523</v>
      </c>
      <c r="AG38" s="512" t="s">
        <v>7528</v>
      </c>
      <c r="AH38" s="514" t="s">
        <v>2217</v>
      </c>
      <c r="AI38" s="512" t="s">
        <v>2316</v>
      </c>
      <c r="AJ38" s="512" t="str">
        <f>HYPERLINK("#","https://town.tachiarai.fukuoka.jp/js/finder/upload/files/zaisei/広報たちあらい令和5年4月号予算特集.pdf")</f>
        <v>https://town.tachiarai.fukuoka.jp/js/finder/upload/files/zaisei/広報たちあらい令和5年4月号予算特集.pdf</v>
      </c>
      <c r="AL38" s="512" t="s">
        <v>5069</v>
      </c>
    </row>
    <row r="39" spans="3:38" s="512" customFormat="1" ht="105.6">
      <c r="C39" s="512">
        <v>9</v>
      </c>
      <c r="D39" s="512" t="s">
        <v>7515</v>
      </c>
      <c r="E39" s="512" t="s">
        <v>220</v>
      </c>
      <c r="F39" s="512" t="s">
        <v>7481</v>
      </c>
      <c r="G39" s="512" t="s">
        <v>5129</v>
      </c>
      <c r="H39" s="512" t="s">
        <v>7632</v>
      </c>
      <c r="J39" s="512" t="s">
        <v>5129</v>
      </c>
      <c r="K39" s="512" t="s">
        <v>7481</v>
      </c>
      <c r="L39" s="512" t="s">
        <v>7481</v>
      </c>
      <c r="M39" s="512" t="s">
        <v>7633</v>
      </c>
      <c r="N39" s="512" t="s">
        <v>7481</v>
      </c>
      <c r="O39" s="512" t="s">
        <v>7634</v>
      </c>
      <c r="Q39" s="512">
        <v>10000</v>
      </c>
      <c r="R39" s="512">
        <v>10000</v>
      </c>
      <c r="V39" s="512">
        <v>10000</v>
      </c>
      <c r="Z39" s="512">
        <v>0</v>
      </c>
      <c r="AA39" s="514" t="s">
        <v>7639</v>
      </c>
      <c r="AB39" s="512" t="s">
        <v>5129</v>
      </c>
      <c r="AC39" s="512" t="s">
        <v>5129</v>
      </c>
      <c r="AD39" s="512" t="s">
        <v>5129</v>
      </c>
      <c r="AE39" s="512" t="s">
        <v>5129</v>
      </c>
      <c r="AF39" s="512" t="s">
        <v>7523</v>
      </c>
      <c r="AG39" s="512" t="s">
        <v>7369</v>
      </c>
      <c r="AH39" s="514" t="s">
        <v>4184</v>
      </c>
      <c r="AI39" s="512" t="s">
        <v>2316</v>
      </c>
      <c r="AJ39" s="512" t="str">
        <f>HYPERLINK("#","https://town.tachiarai.fukuoka.jp/js/finder/電子回覧板/R5くらし得々商品券.pdf")</f>
        <v>https://town.tachiarai.fukuoka.jp/js/finder/電子回覧板/R5くらし得々商品券.pdf</v>
      </c>
      <c r="AL39" s="512" t="s">
        <v>3722</v>
      </c>
    </row>
    <row r="40" spans="3:38" s="512" customFormat="1" ht="132">
      <c r="C40" s="512">
        <v>10</v>
      </c>
      <c r="D40" s="512" t="s">
        <v>7515</v>
      </c>
      <c r="E40" s="512" t="s">
        <v>199</v>
      </c>
      <c r="F40" s="512" t="s">
        <v>5129</v>
      </c>
      <c r="G40" s="512" t="s">
        <v>5129</v>
      </c>
      <c r="H40" s="512" t="s">
        <v>5287</v>
      </c>
      <c r="I40" s="512" t="s">
        <v>250</v>
      </c>
      <c r="J40" s="512" t="s">
        <v>7481</v>
      </c>
      <c r="K40" s="512" t="s">
        <v>5129</v>
      </c>
      <c r="L40" s="512" t="s">
        <v>7481</v>
      </c>
      <c r="M40" s="512" t="s">
        <v>7517</v>
      </c>
      <c r="N40" s="512" t="s">
        <v>7481</v>
      </c>
      <c r="O40" s="512" t="s">
        <v>5129</v>
      </c>
      <c r="Q40" s="512">
        <v>5850</v>
      </c>
      <c r="R40" s="512">
        <v>2925</v>
      </c>
      <c r="S40" s="512">
        <v>2925</v>
      </c>
      <c r="V40" s="512">
        <v>0</v>
      </c>
      <c r="Y40" s="512">
        <v>2925</v>
      </c>
      <c r="Z40" s="512">
        <v>0</v>
      </c>
      <c r="AA40" s="514" t="s">
        <v>7640</v>
      </c>
      <c r="AB40" s="512" t="s">
        <v>5129</v>
      </c>
      <c r="AC40" s="512" t="s">
        <v>5129</v>
      </c>
      <c r="AD40" s="512" t="s">
        <v>5129</v>
      </c>
      <c r="AE40" s="512" t="s">
        <v>5129</v>
      </c>
      <c r="AF40" s="512" t="s">
        <v>7523</v>
      </c>
      <c r="AG40" s="512" t="s">
        <v>7528</v>
      </c>
      <c r="AH40" s="514" t="s">
        <v>2047</v>
      </c>
      <c r="AI40" s="512" t="s">
        <v>2316</v>
      </c>
      <c r="AL40" s="512" t="s">
        <v>1777</v>
      </c>
    </row>
    <row r="41" spans="3:38" s="512" customFormat="1" ht="132">
      <c r="C41" s="512">
        <v>11</v>
      </c>
      <c r="D41" s="512" t="s">
        <v>7515</v>
      </c>
      <c r="E41" s="512" t="s">
        <v>220</v>
      </c>
      <c r="F41" s="512" t="s">
        <v>7481</v>
      </c>
      <c r="G41" s="512" t="s">
        <v>5129</v>
      </c>
      <c r="H41" s="512" t="s">
        <v>4533</v>
      </c>
      <c r="J41" s="512" t="s">
        <v>5129</v>
      </c>
      <c r="K41" s="512" t="s">
        <v>7481</v>
      </c>
      <c r="L41" s="512" t="s">
        <v>7481</v>
      </c>
      <c r="M41" s="512" t="s">
        <v>7633</v>
      </c>
      <c r="N41" s="512" t="s">
        <v>7481</v>
      </c>
      <c r="O41" s="512" t="s">
        <v>7636</v>
      </c>
      <c r="Q41" s="512">
        <v>3640</v>
      </c>
      <c r="R41" s="512">
        <v>3640</v>
      </c>
      <c r="V41" s="512">
        <v>3640</v>
      </c>
      <c r="Z41" s="512">
        <v>0</v>
      </c>
      <c r="AA41" s="514" t="s">
        <v>7641</v>
      </c>
      <c r="AB41" s="512" t="s">
        <v>5129</v>
      </c>
      <c r="AC41" s="512" t="s">
        <v>5129</v>
      </c>
      <c r="AD41" s="512" t="s">
        <v>5129</v>
      </c>
      <c r="AE41" s="512" t="s">
        <v>5129</v>
      </c>
      <c r="AF41" s="512" t="s">
        <v>7526</v>
      </c>
      <c r="AG41" s="512" t="s">
        <v>7369</v>
      </c>
      <c r="AH41" s="514" t="s">
        <v>2782</v>
      </c>
      <c r="AI41" s="512" t="s">
        <v>2316</v>
      </c>
      <c r="AL41" s="512" t="s">
        <v>6743</v>
      </c>
    </row>
    <row r="42" spans="3:38" s="512" customFormat="1">
      <c r="C42" s="512">
        <v>12</v>
      </c>
    </row>
    <row r="43" spans="3:38" s="512" customFormat="1">
      <c r="C43" s="512">
        <v>13</v>
      </c>
    </row>
    <row r="44" spans="3:38" s="512" customFormat="1">
      <c r="C44" s="512">
        <v>14</v>
      </c>
    </row>
    <row r="45" spans="3:38" s="512" customFormat="1">
      <c r="C45" s="512">
        <v>15</v>
      </c>
    </row>
    <row r="46" spans="3:38" s="512" customFormat="1">
      <c r="C46" s="512">
        <v>16</v>
      </c>
    </row>
    <row r="47" spans="3:38" s="512" customFormat="1">
      <c r="C47" s="512">
        <v>17</v>
      </c>
    </row>
    <row r="48" spans="3:38" s="512" customFormat="1">
      <c r="C48" s="512">
        <v>18</v>
      </c>
    </row>
    <row r="49" spans="3:3" s="512" customFormat="1">
      <c r="C49" s="512">
        <v>19</v>
      </c>
    </row>
    <row r="50" spans="3:3" s="512" customFormat="1">
      <c r="C50" s="512">
        <v>20</v>
      </c>
    </row>
    <row r="51" spans="3:3" s="512" customFormat="1">
      <c r="C51" s="512">
        <v>21</v>
      </c>
    </row>
    <row r="52" spans="3:3" s="512" customFormat="1">
      <c r="C52" s="512">
        <v>22</v>
      </c>
    </row>
    <row r="53" spans="3:3" s="512" customFormat="1">
      <c r="C53" s="512">
        <v>23</v>
      </c>
    </row>
    <row r="54" spans="3:3" s="512" customFormat="1">
      <c r="C54" s="512">
        <v>24</v>
      </c>
    </row>
    <row r="55" spans="3:3" s="512" customFormat="1">
      <c r="C55" s="512">
        <v>25</v>
      </c>
    </row>
    <row r="56" spans="3:3" s="512" customFormat="1">
      <c r="C56" s="512">
        <v>26</v>
      </c>
    </row>
    <row r="57" spans="3:3" s="512" customFormat="1">
      <c r="C57" s="512">
        <v>27</v>
      </c>
    </row>
    <row r="58" spans="3:3" s="512" customFormat="1">
      <c r="C58" s="512">
        <v>28</v>
      </c>
    </row>
    <row r="59" spans="3:3" s="512" customFormat="1">
      <c r="C59" s="512">
        <v>29</v>
      </c>
    </row>
    <row r="60" spans="3:3" s="512" customFormat="1">
      <c r="C60" s="512">
        <v>30</v>
      </c>
    </row>
    <row r="61" spans="3:3" s="512" customFormat="1">
      <c r="C61" s="512">
        <v>31</v>
      </c>
    </row>
    <row r="62" spans="3:3" s="512" customFormat="1">
      <c r="C62" s="512">
        <v>32</v>
      </c>
    </row>
    <row r="63" spans="3:3" s="512" customFormat="1">
      <c r="C63" s="512">
        <v>33</v>
      </c>
    </row>
    <row r="64" spans="3:3" s="512" customFormat="1">
      <c r="C64" s="512">
        <v>34</v>
      </c>
    </row>
    <row r="65" spans="3:3" s="512" customFormat="1">
      <c r="C65" s="512">
        <v>35</v>
      </c>
    </row>
    <row r="66" spans="3:3" s="512" customFormat="1">
      <c r="C66" s="512">
        <v>36</v>
      </c>
    </row>
    <row r="67" spans="3:3" s="512" customFormat="1">
      <c r="C67" s="512">
        <v>37</v>
      </c>
    </row>
    <row r="68" spans="3:3" s="512" customFormat="1">
      <c r="C68" s="512">
        <v>38</v>
      </c>
    </row>
    <row r="69" spans="3:3" s="512" customFormat="1">
      <c r="C69" s="512">
        <v>39</v>
      </c>
    </row>
    <row r="70" spans="3:3" s="512" customFormat="1">
      <c r="C70" s="512">
        <v>40</v>
      </c>
    </row>
    <row r="71" spans="3:3" s="512" customFormat="1">
      <c r="C71" s="512">
        <v>41</v>
      </c>
    </row>
    <row r="72" spans="3:3" s="512" customFormat="1">
      <c r="C72" s="512">
        <v>42</v>
      </c>
    </row>
    <row r="73" spans="3:3" s="512" customFormat="1">
      <c r="C73" s="512">
        <v>43</v>
      </c>
    </row>
    <row r="74" spans="3:3" s="512" customFormat="1">
      <c r="C74" s="512">
        <v>44</v>
      </c>
    </row>
    <row r="75" spans="3:3" s="512" customFormat="1">
      <c r="C75" s="512">
        <v>45</v>
      </c>
    </row>
    <row r="76" spans="3:3" s="512" customFormat="1">
      <c r="C76" s="512">
        <v>46</v>
      </c>
    </row>
    <row r="77" spans="3:3" s="512" customFormat="1">
      <c r="C77" s="512">
        <v>47</v>
      </c>
    </row>
    <row r="78" spans="3:3" s="512" customFormat="1">
      <c r="C78" s="512">
        <v>48</v>
      </c>
    </row>
    <row r="79" spans="3:3" s="512" customFormat="1">
      <c r="C79" s="512">
        <v>49</v>
      </c>
    </row>
    <row r="80" spans="3:3" s="512" customFormat="1">
      <c r="C80" s="512">
        <v>50</v>
      </c>
    </row>
    <row r="81" spans="3:3" s="512" customFormat="1">
      <c r="C81" s="512">
        <v>51</v>
      </c>
    </row>
    <row r="82" spans="3:3" s="512" customFormat="1">
      <c r="C82" s="512">
        <v>52</v>
      </c>
    </row>
    <row r="83" spans="3:3" s="512" customFormat="1">
      <c r="C83" s="512">
        <v>53</v>
      </c>
    </row>
    <row r="84" spans="3:3" s="512" customFormat="1">
      <c r="C84" s="512">
        <v>54</v>
      </c>
    </row>
    <row r="85" spans="3:3" s="512" customFormat="1">
      <c r="C85" s="512">
        <v>55</v>
      </c>
    </row>
    <row r="86" spans="3:3" s="512" customFormat="1">
      <c r="C86" s="512">
        <v>56</v>
      </c>
    </row>
    <row r="87" spans="3:3" s="512" customFormat="1">
      <c r="C87" s="512">
        <v>57</v>
      </c>
    </row>
    <row r="88" spans="3:3" s="512" customFormat="1">
      <c r="C88" s="512">
        <v>58</v>
      </c>
    </row>
    <row r="89" spans="3:3" s="512" customFormat="1">
      <c r="C89" s="512">
        <v>59</v>
      </c>
    </row>
    <row r="90" spans="3:3" s="512" customFormat="1">
      <c r="C90" s="512">
        <v>60</v>
      </c>
    </row>
    <row r="91" spans="3:3" s="512" customFormat="1">
      <c r="C91" s="512">
        <v>61</v>
      </c>
    </row>
    <row r="92" spans="3:3" s="512" customFormat="1">
      <c r="C92" s="512">
        <v>62</v>
      </c>
    </row>
    <row r="93" spans="3:3" s="512" customFormat="1">
      <c r="C93" s="512">
        <v>63</v>
      </c>
    </row>
    <row r="94" spans="3:3" s="512" customFormat="1">
      <c r="C94" s="512">
        <v>64</v>
      </c>
    </row>
    <row r="95" spans="3:3" s="512" customFormat="1">
      <c r="C95" s="512">
        <v>65</v>
      </c>
    </row>
    <row r="96" spans="3:3" s="512" customFormat="1">
      <c r="C96" s="512">
        <v>66</v>
      </c>
    </row>
    <row r="97" spans="3:3" s="512" customFormat="1">
      <c r="C97" s="512">
        <v>67</v>
      </c>
    </row>
    <row r="98" spans="3:3" s="512" customFormat="1">
      <c r="C98" s="512">
        <v>68</v>
      </c>
    </row>
    <row r="99" spans="3:3" s="512" customFormat="1">
      <c r="C99" s="512">
        <v>69</v>
      </c>
    </row>
    <row r="100" spans="3:3" s="512" customFormat="1">
      <c r="C100" s="512">
        <v>70</v>
      </c>
    </row>
    <row r="101" spans="3:3" s="512" customFormat="1">
      <c r="C101" s="512">
        <v>71</v>
      </c>
    </row>
    <row r="102" spans="3:3" s="512" customFormat="1">
      <c r="C102" s="512">
        <v>72</v>
      </c>
    </row>
    <row r="103" spans="3:3" s="512" customFormat="1">
      <c r="C103" s="512">
        <v>73</v>
      </c>
    </row>
    <row r="104" spans="3:3" s="512" customFormat="1">
      <c r="C104" s="512">
        <v>74</v>
      </c>
    </row>
    <row r="105" spans="3:3" s="512" customFormat="1">
      <c r="C105" s="512">
        <v>75</v>
      </c>
    </row>
    <row r="106" spans="3:3" s="512" customFormat="1">
      <c r="C106" s="512">
        <v>76</v>
      </c>
    </row>
    <row r="107" spans="3:3" s="512" customFormat="1">
      <c r="C107" s="512">
        <v>77</v>
      </c>
    </row>
    <row r="108" spans="3:3" s="512" customFormat="1">
      <c r="C108" s="512">
        <v>78</v>
      </c>
    </row>
    <row r="109" spans="3:3" s="512" customFormat="1">
      <c r="C109" s="512">
        <v>79</v>
      </c>
    </row>
    <row r="110" spans="3:3" s="512" customFormat="1">
      <c r="C110" s="512">
        <v>80</v>
      </c>
    </row>
    <row r="111" spans="3:3" s="512" customFormat="1">
      <c r="C111" s="512">
        <v>81</v>
      </c>
    </row>
    <row r="112" spans="3:3" s="512" customFormat="1">
      <c r="C112" s="512">
        <v>82</v>
      </c>
    </row>
    <row r="113" spans="3:3" s="512" customFormat="1">
      <c r="C113" s="512">
        <v>83</v>
      </c>
    </row>
    <row r="114" spans="3:3" s="512" customFormat="1">
      <c r="C114" s="512">
        <v>84</v>
      </c>
    </row>
    <row r="115" spans="3:3" s="512" customFormat="1">
      <c r="C115" s="512">
        <v>85</v>
      </c>
    </row>
    <row r="116" spans="3:3" s="512" customFormat="1">
      <c r="C116" s="512">
        <v>86</v>
      </c>
    </row>
    <row r="117" spans="3:3" s="512" customFormat="1">
      <c r="C117" s="512">
        <v>87</v>
      </c>
    </row>
    <row r="118" spans="3:3" s="512" customFormat="1">
      <c r="C118" s="512">
        <v>88</v>
      </c>
    </row>
    <row r="119" spans="3:3" s="512" customFormat="1">
      <c r="C119" s="512">
        <v>89</v>
      </c>
    </row>
    <row r="120" spans="3:3" s="512" customFormat="1">
      <c r="C120" s="512">
        <v>90</v>
      </c>
    </row>
    <row r="121" spans="3:3" s="512" customFormat="1">
      <c r="C121" s="512">
        <v>91</v>
      </c>
    </row>
    <row r="122" spans="3:3" s="512" customFormat="1">
      <c r="C122" s="512">
        <v>92</v>
      </c>
    </row>
    <row r="123" spans="3:3" s="512" customFormat="1">
      <c r="C123" s="512">
        <v>93</v>
      </c>
    </row>
    <row r="124" spans="3:3" s="512" customFormat="1">
      <c r="C124" s="512">
        <v>94</v>
      </c>
    </row>
    <row r="125" spans="3:3" s="512" customFormat="1">
      <c r="C125" s="512">
        <v>95</v>
      </c>
    </row>
    <row r="126" spans="3:3" s="512" customFormat="1">
      <c r="C126" s="512">
        <v>96</v>
      </c>
    </row>
    <row r="127" spans="3:3" s="512" customFormat="1">
      <c r="C127" s="512">
        <v>97</v>
      </c>
    </row>
    <row r="128" spans="3:3" s="512" customFormat="1">
      <c r="C128" s="512">
        <v>98</v>
      </c>
    </row>
    <row r="129" spans="3:3" s="512" customFormat="1">
      <c r="C129" s="512">
        <v>99</v>
      </c>
    </row>
    <row r="130" spans="3:3" s="512" customFormat="1">
      <c r="C130" s="512">
        <v>100</v>
      </c>
    </row>
    <row r="131" spans="3:3" s="512" customFormat="1">
      <c r="C131" s="512">
        <v>101</v>
      </c>
    </row>
    <row r="132" spans="3:3" s="512" customFormat="1">
      <c r="C132" s="512">
        <v>102</v>
      </c>
    </row>
    <row r="133" spans="3:3" s="512" customFormat="1">
      <c r="C133" s="512">
        <v>103</v>
      </c>
    </row>
    <row r="134" spans="3:3" s="512" customFormat="1">
      <c r="C134" s="512">
        <v>104</v>
      </c>
    </row>
    <row r="135" spans="3:3" s="512" customFormat="1">
      <c r="C135" s="512">
        <v>105</v>
      </c>
    </row>
    <row r="136" spans="3:3" s="512" customFormat="1">
      <c r="C136" s="512">
        <v>106</v>
      </c>
    </row>
    <row r="137" spans="3:3" s="512" customFormat="1">
      <c r="C137" s="512">
        <v>107</v>
      </c>
    </row>
    <row r="138" spans="3:3" s="512" customFormat="1">
      <c r="C138" s="512">
        <v>108</v>
      </c>
    </row>
    <row r="139" spans="3:3" s="512" customFormat="1">
      <c r="C139" s="512">
        <v>109</v>
      </c>
    </row>
    <row r="140" spans="3:3" s="512" customFormat="1">
      <c r="C140" s="512">
        <v>110</v>
      </c>
    </row>
    <row r="141" spans="3:3" s="512" customFormat="1">
      <c r="C141" s="512">
        <v>111</v>
      </c>
    </row>
    <row r="142" spans="3:3" s="512" customFormat="1">
      <c r="C142" s="512">
        <v>112</v>
      </c>
    </row>
    <row r="143" spans="3:3" s="512" customFormat="1">
      <c r="C143" s="512">
        <v>113</v>
      </c>
    </row>
    <row r="144" spans="3:3" s="512" customFormat="1">
      <c r="C144" s="512">
        <v>114</v>
      </c>
    </row>
    <row r="145" spans="3:3" s="512" customFormat="1">
      <c r="C145" s="512">
        <v>115</v>
      </c>
    </row>
    <row r="146" spans="3:3" s="512" customFormat="1">
      <c r="C146" s="512">
        <v>116</v>
      </c>
    </row>
    <row r="147" spans="3:3" s="512" customFormat="1">
      <c r="C147" s="512">
        <v>117</v>
      </c>
    </row>
    <row r="148" spans="3:3" s="512" customFormat="1">
      <c r="C148" s="512">
        <v>118</v>
      </c>
    </row>
    <row r="149" spans="3:3" s="512" customFormat="1">
      <c r="C149" s="512">
        <v>119</v>
      </c>
    </row>
    <row r="150" spans="3:3" s="512" customFormat="1">
      <c r="C150" s="512">
        <v>120</v>
      </c>
    </row>
    <row r="151" spans="3:3" s="512" customFormat="1">
      <c r="C151" s="512">
        <v>121</v>
      </c>
    </row>
    <row r="152" spans="3:3" s="512" customFormat="1">
      <c r="C152" s="512">
        <v>122</v>
      </c>
    </row>
    <row r="153" spans="3:3" s="512" customFormat="1">
      <c r="C153" s="512">
        <v>123</v>
      </c>
    </row>
    <row r="154" spans="3:3" s="512" customFormat="1">
      <c r="C154" s="512">
        <v>124</v>
      </c>
    </row>
    <row r="155" spans="3:3" s="512" customFormat="1">
      <c r="C155" s="512">
        <v>125</v>
      </c>
    </row>
    <row r="156" spans="3:3" s="512" customFormat="1">
      <c r="C156" s="512">
        <v>126</v>
      </c>
    </row>
    <row r="157" spans="3:3" s="512" customFormat="1">
      <c r="C157" s="512">
        <v>127</v>
      </c>
    </row>
    <row r="158" spans="3:3" s="512" customFormat="1">
      <c r="C158" s="512">
        <v>128</v>
      </c>
    </row>
    <row r="159" spans="3:3" s="512" customFormat="1">
      <c r="C159" s="512">
        <v>129</v>
      </c>
    </row>
    <row r="160" spans="3:3" s="512" customFormat="1">
      <c r="C160" s="512">
        <v>130</v>
      </c>
    </row>
    <row r="161" spans="3:3" s="512" customFormat="1">
      <c r="C161" s="512">
        <v>131</v>
      </c>
    </row>
    <row r="162" spans="3:3" s="512" customFormat="1">
      <c r="C162" s="512">
        <v>132</v>
      </c>
    </row>
    <row r="163" spans="3:3" s="512" customFormat="1">
      <c r="C163" s="512">
        <v>133</v>
      </c>
    </row>
    <row r="164" spans="3:3" s="512" customFormat="1">
      <c r="C164" s="512">
        <v>134</v>
      </c>
    </row>
    <row r="165" spans="3:3" s="512" customFormat="1">
      <c r="C165" s="512">
        <v>135</v>
      </c>
    </row>
    <row r="166" spans="3:3" s="512" customFormat="1">
      <c r="C166" s="512">
        <v>136</v>
      </c>
    </row>
    <row r="167" spans="3:3" s="512" customFormat="1">
      <c r="C167" s="512">
        <v>137</v>
      </c>
    </row>
    <row r="168" spans="3:3" s="512" customFormat="1">
      <c r="C168" s="512">
        <v>138</v>
      </c>
    </row>
    <row r="169" spans="3:3" s="512" customFormat="1">
      <c r="C169" s="512">
        <v>139</v>
      </c>
    </row>
    <row r="170" spans="3:3" s="512" customFormat="1">
      <c r="C170" s="512">
        <v>140</v>
      </c>
    </row>
    <row r="171" spans="3:3" s="512" customFormat="1">
      <c r="C171" s="512">
        <v>141</v>
      </c>
    </row>
    <row r="172" spans="3:3" s="512" customFormat="1">
      <c r="C172" s="512">
        <v>142</v>
      </c>
    </row>
    <row r="173" spans="3:3" s="512" customFormat="1">
      <c r="C173" s="512">
        <v>143</v>
      </c>
    </row>
    <row r="174" spans="3:3" s="512" customFormat="1">
      <c r="C174" s="512">
        <v>144</v>
      </c>
    </row>
    <row r="175" spans="3:3" s="512" customFormat="1">
      <c r="C175" s="512">
        <v>145</v>
      </c>
    </row>
    <row r="176" spans="3:3" s="512" customFormat="1">
      <c r="C176" s="512">
        <v>146</v>
      </c>
    </row>
    <row r="177" spans="3:3" s="512" customFormat="1">
      <c r="C177" s="512">
        <v>147</v>
      </c>
    </row>
    <row r="178" spans="3:3" s="512" customFormat="1">
      <c r="C178" s="512">
        <v>148</v>
      </c>
    </row>
    <row r="179" spans="3:3" s="512" customFormat="1">
      <c r="C179" s="512">
        <v>149</v>
      </c>
    </row>
    <row r="180" spans="3:3" s="512" customFormat="1">
      <c r="C180" s="512">
        <v>150</v>
      </c>
    </row>
    <row r="181" spans="3:3" s="512" customFormat="1">
      <c r="C181" s="512">
        <v>151</v>
      </c>
    </row>
    <row r="182" spans="3:3" s="512" customFormat="1">
      <c r="C182" s="512">
        <v>152</v>
      </c>
    </row>
    <row r="183" spans="3:3" s="512" customFormat="1">
      <c r="C183" s="512">
        <v>153</v>
      </c>
    </row>
    <row r="184" spans="3:3" s="512" customFormat="1">
      <c r="C184" s="512">
        <v>154</v>
      </c>
    </row>
    <row r="185" spans="3:3" s="512" customFormat="1">
      <c r="C185" s="512">
        <v>155</v>
      </c>
    </row>
    <row r="186" spans="3:3" s="512" customFormat="1">
      <c r="C186" s="512">
        <v>156</v>
      </c>
    </row>
    <row r="187" spans="3:3" s="512" customFormat="1">
      <c r="C187" s="512">
        <v>157</v>
      </c>
    </row>
    <row r="188" spans="3:3" s="512" customFormat="1">
      <c r="C188" s="512">
        <v>158</v>
      </c>
    </row>
    <row r="189" spans="3:3" s="512" customFormat="1">
      <c r="C189" s="512">
        <v>159</v>
      </c>
    </row>
    <row r="190" spans="3:3" s="512" customFormat="1">
      <c r="C190" s="512">
        <v>160</v>
      </c>
    </row>
    <row r="191" spans="3:3" s="512" customFormat="1">
      <c r="C191" s="512">
        <v>161</v>
      </c>
    </row>
    <row r="192" spans="3:3" s="512" customFormat="1">
      <c r="C192" s="512">
        <v>162</v>
      </c>
    </row>
    <row r="193" spans="3:3" s="512" customFormat="1">
      <c r="C193" s="512">
        <v>163</v>
      </c>
    </row>
    <row r="194" spans="3:3" s="512" customFormat="1">
      <c r="C194" s="512">
        <v>164</v>
      </c>
    </row>
    <row r="195" spans="3:3" s="512" customFormat="1">
      <c r="C195" s="512">
        <v>165</v>
      </c>
    </row>
    <row r="196" spans="3:3" s="512" customFormat="1">
      <c r="C196" s="512">
        <v>166</v>
      </c>
    </row>
    <row r="197" spans="3:3" s="512" customFormat="1">
      <c r="C197" s="512">
        <v>167</v>
      </c>
    </row>
    <row r="198" spans="3:3" s="512" customFormat="1">
      <c r="C198" s="512">
        <v>168</v>
      </c>
    </row>
    <row r="199" spans="3:3" s="512" customFormat="1">
      <c r="C199" s="512">
        <v>169</v>
      </c>
    </row>
    <row r="200" spans="3:3" s="512" customFormat="1">
      <c r="C200" s="512">
        <v>170</v>
      </c>
    </row>
    <row r="201" spans="3:3" s="512" customFormat="1">
      <c r="C201" s="512">
        <v>171</v>
      </c>
    </row>
    <row r="202" spans="3:3" s="512" customFormat="1">
      <c r="C202" s="512">
        <v>172</v>
      </c>
    </row>
    <row r="203" spans="3:3" s="512" customFormat="1">
      <c r="C203" s="512">
        <v>173</v>
      </c>
    </row>
    <row r="204" spans="3:3" s="512" customFormat="1">
      <c r="C204" s="512">
        <v>174</v>
      </c>
    </row>
    <row r="205" spans="3:3" s="512" customFormat="1">
      <c r="C205" s="512">
        <v>175</v>
      </c>
    </row>
    <row r="206" spans="3:3" s="512" customFormat="1">
      <c r="C206" s="512">
        <v>176</v>
      </c>
    </row>
    <row r="207" spans="3:3" s="512" customFormat="1">
      <c r="C207" s="512">
        <v>177</v>
      </c>
    </row>
    <row r="208" spans="3:3" s="512" customFormat="1">
      <c r="C208" s="512">
        <v>178</v>
      </c>
    </row>
    <row r="209" spans="3:3" s="512" customFormat="1">
      <c r="C209" s="512">
        <v>179</v>
      </c>
    </row>
    <row r="210" spans="3:3" s="512" customFormat="1">
      <c r="C210" s="512">
        <v>180</v>
      </c>
    </row>
    <row r="211" spans="3:3" s="512" customFormat="1">
      <c r="C211" s="512">
        <v>181</v>
      </c>
    </row>
    <row r="212" spans="3:3" s="512" customFormat="1">
      <c r="C212" s="512">
        <v>182</v>
      </c>
    </row>
    <row r="213" spans="3:3" s="512" customFormat="1">
      <c r="C213" s="512">
        <v>183</v>
      </c>
    </row>
    <row r="214" spans="3:3" s="512" customFormat="1">
      <c r="C214" s="512">
        <v>184</v>
      </c>
    </row>
    <row r="215" spans="3:3" s="512" customFormat="1">
      <c r="C215" s="512">
        <v>185</v>
      </c>
    </row>
    <row r="216" spans="3:3" s="512" customFormat="1">
      <c r="C216" s="512">
        <v>186</v>
      </c>
    </row>
    <row r="217" spans="3:3" s="512" customFormat="1">
      <c r="C217" s="512">
        <v>187</v>
      </c>
    </row>
    <row r="218" spans="3:3" s="512" customFormat="1">
      <c r="C218" s="512">
        <v>188</v>
      </c>
    </row>
    <row r="219" spans="3:3" s="512" customFormat="1">
      <c r="C219" s="512">
        <v>189</v>
      </c>
    </row>
    <row r="220" spans="3:3" s="512" customFormat="1">
      <c r="C220" s="512">
        <v>190</v>
      </c>
    </row>
    <row r="221" spans="3:3" s="512" customFormat="1">
      <c r="C221" s="512">
        <v>191</v>
      </c>
    </row>
    <row r="222" spans="3:3" s="512" customFormat="1">
      <c r="C222" s="512">
        <v>192</v>
      </c>
    </row>
    <row r="223" spans="3:3" s="512" customFormat="1">
      <c r="C223" s="512">
        <v>193</v>
      </c>
    </row>
    <row r="224" spans="3:3" s="512" customFormat="1">
      <c r="C224" s="512">
        <v>194</v>
      </c>
    </row>
    <row r="225" spans="3:3" s="512" customFormat="1">
      <c r="C225" s="512">
        <v>195</v>
      </c>
    </row>
    <row r="226" spans="3:3">
      <c r="C226" s="512">
        <v>196</v>
      </c>
    </row>
    <row r="227" spans="3:3">
      <c r="C227" s="512">
        <v>197</v>
      </c>
    </row>
    <row r="228" spans="3:3">
      <c r="C228" s="512">
        <v>198</v>
      </c>
    </row>
    <row r="229" spans="3:3">
      <c r="C229" s="512">
        <v>199</v>
      </c>
    </row>
    <row r="230" spans="3:3">
      <c r="C230" s="512">
        <v>200</v>
      </c>
    </row>
    <row r="231" spans="3:3">
      <c r="C231" s="512">
        <v>201</v>
      </c>
    </row>
    <row r="232" spans="3:3">
      <c r="C232" s="512">
        <v>202</v>
      </c>
    </row>
    <row r="233" spans="3:3">
      <c r="C233" s="512">
        <v>203</v>
      </c>
    </row>
    <row r="234" spans="3:3">
      <c r="C234" s="512">
        <v>204</v>
      </c>
    </row>
    <row r="235" spans="3:3">
      <c r="C235" s="512">
        <v>205</v>
      </c>
    </row>
    <row r="236" spans="3:3">
      <c r="C236" s="512">
        <v>206</v>
      </c>
    </row>
    <row r="237" spans="3:3">
      <c r="C237" s="512">
        <v>207</v>
      </c>
    </row>
    <row r="238" spans="3:3">
      <c r="C238" s="512">
        <v>208</v>
      </c>
    </row>
    <row r="239" spans="3:3">
      <c r="C239" s="512">
        <v>209</v>
      </c>
    </row>
    <row r="240" spans="3:3">
      <c r="C240" s="512">
        <v>210</v>
      </c>
    </row>
    <row r="241" spans="3:3">
      <c r="C241" s="512">
        <v>211</v>
      </c>
    </row>
    <row r="242" spans="3:3">
      <c r="C242" s="512">
        <v>212</v>
      </c>
    </row>
    <row r="243" spans="3:3">
      <c r="C243" s="512">
        <v>213</v>
      </c>
    </row>
    <row r="244" spans="3:3">
      <c r="C244" s="512">
        <v>214</v>
      </c>
    </row>
    <row r="245" spans="3:3">
      <c r="C245" s="512">
        <v>215</v>
      </c>
    </row>
    <row r="246" spans="3:3">
      <c r="C246" s="512">
        <v>216</v>
      </c>
    </row>
    <row r="247" spans="3:3">
      <c r="C247" s="512">
        <v>217</v>
      </c>
    </row>
    <row r="248" spans="3:3">
      <c r="C248" s="512">
        <v>218</v>
      </c>
    </row>
    <row r="249" spans="3:3">
      <c r="C249" s="512">
        <v>219</v>
      </c>
    </row>
    <row r="250" spans="3:3">
      <c r="C250" s="512">
        <v>220</v>
      </c>
    </row>
    <row r="251" spans="3:3">
      <c r="C251" s="512">
        <v>221</v>
      </c>
    </row>
    <row r="252" spans="3:3">
      <c r="C252" s="512">
        <v>222</v>
      </c>
    </row>
    <row r="253" spans="3:3">
      <c r="C253" s="512">
        <v>223</v>
      </c>
    </row>
    <row r="254" spans="3:3">
      <c r="C254" s="512">
        <v>224</v>
      </c>
    </row>
    <row r="255" spans="3:3">
      <c r="C255" s="512">
        <v>225</v>
      </c>
    </row>
    <row r="256" spans="3:3">
      <c r="C256" s="512">
        <v>226</v>
      </c>
    </row>
    <row r="257" spans="3:3">
      <c r="C257" s="512">
        <v>227</v>
      </c>
    </row>
    <row r="258" spans="3:3">
      <c r="C258" s="512">
        <v>228</v>
      </c>
    </row>
    <row r="259" spans="3:3">
      <c r="C259" s="512">
        <v>229</v>
      </c>
    </row>
    <row r="260" spans="3:3">
      <c r="C260" s="512">
        <v>230</v>
      </c>
    </row>
    <row r="261" spans="3:3">
      <c r="C261" s="512">
        <v>231</v>
      </c>
    </row>
    <row r="262" spans="3:3">
      <c r="C262" s="512">
        <v>232</v>
      </c>
    </row>
    <row r="263" spans="3:3">
      <c r="C263" s="512">
        <v>233</v>
      </c>
    </row>
    <row r="264" spans="3:3">
      <c r="C264" s="512">
        <v>234</v>
      </c>
    </row>
    <row r="265" spans="3:3">
      <c r="C265" s="512">
        <v>235</v>
      </c>
    </row>
    <row r="266" spans="3:3">
      <c r="C266" s="512">
        <v>236</v>
      </c>
    </row>
    <row r="267" spans="3:3">
      <c r="C267" s="512">
        <v>237</v>
      </c>
    </row>
    <row r="268" spans="3:3">
      <c r="C268" s="512">
        <v>238</v>
      </c>
    </row>
    <row r="269" spans="3:3">
      <c r="C269" s="512">
        <v>239</v>
      </c>
    </row>
    <row r="270" spans="3:3">
      <c r="C270" s="512">
        <v>240</v>
      </c>
    </row>
    <row r="271" spans="3:3">
      <c r="C271" s="512">
        <v>241</v>
      </c>
    </row>
    <row r="272" spans="3:3">
      <c r="C272" s="512">
        <v>242</v>
      </c>
    </row>
    <row r="273" spans="3:3">
      <c r="C273" s="512">
        <v>243</v>
      </c>
    </row>
    <row r="274" spans="3:3">
      <c r="C274" s="512">
        <v>244</v>
      </c>
    </row>
    <row r="275" spans="3:3">
      <c r="C275" s="512">
        <v>245</v>
      </c>
    </row>
    <row r="276" spans="3:3">
      <c r="C276" s="512">
        <v>246</v>
      </c>
    </row>
    <row r="277" spans="3:3">
      <c r="C277" s="512">
        <v>247</v>
      </c>
    </row>
    <row r="278" spans="3:3">
      <c r="C278" s="512">
        <v>248</v>
      </c>
    </row>
    <row r="279" spans="3:3">
      <c r="C279" s="512">
        <v>249</v>
      </c>
    </row>
    <row r="280" spans="3:3">
      <c r="C280" s="512">
        <v>250</v>
      </c>
    </row>
    <row r="281" spans="3:3">
      <c r="C281" s="512">
        <v>251</v>
      </c>
    </row>
    <row r="282" spans="3:3">
      <c r="C282" s="512">
        <v>252</v>
      </c>
    </row>
    <row r="283" spans="3:3">
      <c r="C283" s="512">
        <v>253</v>
      </c>
    </row>
    <row r="284" spans="3:3">
      <c r="C284" s="512">
        <v>254</v>
      </c>
    </row>
    <row r="285" spans="3:3">
      <c r="C285" s="512">
        <v>255</v>
      </c>
    </row>
    <row r="286" spans="3:3">
      <c r="C286" s="512">
        <v>256</v>
      </c>
    </row>
    <row r="287" spans="3:3">
      <c r="C287" s="512">
        <v>257</v>
      </c>
    </row>
    <row r="288" spans="3:3">
      <c r="C288" s="512">
        <v>258</v>
      </c>
    </row>
    <row r="289" spans="3:3">
      <c r="C289" s="512">
        <v>259</v>
      </c>
    </row>
    <row r="290" spans="3:3">
      <c r="C290" s="512">
        <v>260</v>
      </c>
    </row>
    <row r="291" spans="3:3">
      <c r="C291" s="512">
        <v>261</v>
      </c>
    </row>
    <row r="292" spans="3:3">
      <c r="C292" s="512">
        <v>262</v>
      </c>
    </row>
    <row r="293" spans="3:3">
      <c r="C293" s="512">
        <v>263</v>
      </c>
    </row>
    <row r="294" spans="3:3">
      <c r="C294" s="512">
        <v>264</v>
      </c>
    </row>
    <row r="295" spans="3:3">
      <c r="C295" s="512">
        <v>265</v>
      </c>
    </row>
    <row r="296" spans="3:3">
      <c r="C296" s="512">
        <v>266</v>
      </c>
    </row>
    <row r="297" spans="3:3">
      <c r="C297" s="512">
        <v>267</v>
      </c>
    </row>
    <row r="298" spans="3:3">
      <c r="C298" s="512">
        <v>268</v>
      </c>
    </row>
    <row r="299" spans="3:3">
      <c r="C299" s="512">
        <v>269</v>
      </c>
    </row>
    <row r="300" spans="3:3">
      <c r="C300" s="512">
        <v>270</v>
      </c>
    </row>
    <row r="301" spans="3:3">
      <c r="C301" s="512">
        <v>271</v>
      </c>
    </row>
    <row r="302" spans="3:3">
      <c r="C302" s="512">
        <v>272</v>
      </c>
    </row>
    <row r="303" spans="3:3">
      <c r="C303" s="512">
        <v>273</v>
      </c>
    </row>
    <row r="304" spans="3:3">
      <c r="C304" s="512">
        <v>274</v>
      </c>
    </row>
    <row r="305" spans="3:3">
      <c r="C305" s="512">
        <v>275</v>
      </c>
    </row>
    <row r="306" spans="3:3">
      <c r="C306" s="512">
        <v>276</v>
      </c>
    </row>
    <row r="307" spans="3:3">
      <c r="C307" s="512">
        <v>277</v>
      </c>
    </row>
    <row r="308" spans="3:3">
      <c r="C308" s="512">
        <v>278</v>
      </c>
    </row>
    <row r="309" spans="3:3">
      <c r="C309" s="512">
        <v>279</v>
      </c>
    </row>
    <row r="310" spans="3:3">
      <c r="C310" s="512">
        <v>280</v>
      </c>
    </row>
    <row r="311" spans="3:3">
      <c r="C311" s="512">
        <v>281</v>
      </c>
    </row>
    <row r="312" spans="3:3">
      <c r="C312" s="512">
        <v>282</v>
      </c>
    </row>
    <row r="313" spans="3:3">
      <c r="C313" s="512">
        <v>283</v>
      </c>
    </row>
    <row r="314" spans="3:3">
      <c r="C314" s="512">
        <v>284</v>
      </c>
    </row>
    <row r="315" spans="3:3">
      <c r="C315" s="512">
        <v>285</v>
      </c>
    </row>
    <row r="316" spans="3:3">
      <c r="C316" s="512">
        <v>286</v>
      </c>
    </row>
    <row r="317" spans="3:3">
      <c r="C317" s="512">
        <v>287</v>
      </c>
    </row>
    <row r="318" spans="3:3">
      <c r="C318" s="512">
        <v>288</v>
      </c>
    </row>
    <row r="319" spans="3:3">
      <c r="C319" s="512">
        <v>289</v>
      </c>
    </row>
    <row r="320" spans="3:3">
      <c r="C320" s="512">
        <v>290</v>
      </c>
    </row>
    <row r="321" spans="3:3">
      <c r="C321" s="512">
        <v>291</v>
      </c>
    </row>
    <row r="322" spans="3:3">
      <c r="C322" s="512">
        <v>292</v>
      </c>
    </row>
    <row r="323" spans="3:3">
      <c r="C323" s="512">
        <v>293</v>
      </c>
    </row>
    <row r="324" spans="3:3">
      <c r="C324" s="512">
        <v>294</v>
      </c>
    </row>
    <row r="325" spans="3:3">
      <c r="C325" s="512">
        <v>295</v>
      </c>
    </row>
    <row r="326" spans="3:3">
      <c r="C326" s="512">
        <v>296</v>
      </c>
    </row>
    <row r="327" spans="3:3">
      <c r="C327" s="512">
        <v>297</v>
      </c>
    </row>
    <row r="328" spans="3:3">
      <c r="C328" s="512">
        <v>298</v>
      </c>
    </row>
    <row r="329" spans="3:3">
      <c r="C329" s="512">
        <v>299</v>
      </c>
    </row>
    <row r="330" spans="3:3">
      <c r="C330" s="512">
        <v>300</v>
      </c>
    </row>
    <row r="331" spans="3:3">
      <c r="C331" s="512">
        <v>301</v>
      </c>
    </row>
    <row r="332" spans="3:3">
      <c r="C332" s="512">
        <v>302</v>
      </c>
    </row>
    <row r="333" spans="3:3">
      <c r="C333" s="512">
        <v>303</v>
      </c>
    </row>
    <row r="334" spans="3:3">
      <c r="C334" s="512">
        <v>304</v>
      </c>
    </row>
    <row r="335" spans="3:3">
      <c r="C335" s="512">
        <v>305</v>
      </c>
    </row>
    <row r="336" spans="3:3">
      <c r="C336" s="512">
        <v>306</v>
      </c>
    </row>
    <row r="337" spans="3:3">
      <c r="C337" s="512">
        <v>307</v>
      </c>
    </row>
    <row r="338" spans="3:3">
      <c r="C338" s="512">
        <v>308</v>
      </c>
    </row>
    <row r="339" spans="3:3">
      <c r="C339" s="512">
        <v>309</v>
      </c>
    </row>
    <row r="340" spans="3:3">
      <c r="C340" s="512">
        <v>310</v>
      </c>
    </row>
    <row r="341" spans="3:3">
      <c r="C341" s="512">
        <v>311</v>
      </c>
    </row>
    <row r="342" spans="3:3">
      <c r="C342" s="512">
        <v>312</v>
      </c>
    </row>
    <row r="343" spans="3:3">
      <c r="C343" s="512">
        <v>313</v>
      </c>
    </row>
    <row r="344" spans="3:3">
      <c r="C344" s="512">
        <v>314</v>
      </c>
    </row>
    <row r="345" spans="3:3">
      <c r="C345" s="512">
        <v>315</v>
      </c>
    </row>
    <row r="346" spans="3:3">
      <c r="C346" s="512">
        <v>316</v>
      </c>
    </row>
    <row r="347" spans="3:3">
      <c r="C347" s="512">
        <v>317</v>
      </c>
    </row>
    <row r="348" spans="3:3">
      <c r="C348" s="512">
        <v>318</v>
      </c>
    </row>
    <row r="349" spans="3:3">
      <c r="C349" s="512">
        <v>319</v>
      </c>
    </row>
    <row r="350" spans="3:3">
      <c r="C350" s="512">
        <v>320</v>
      </c>
    </row>
    <row r="351" spans="3:3">
      <c r="C351" s="512">
        <v>321</v>
      </c>
    </row>
    <row r="352" spans="3:3">
      <c r="C352" s="512">
        <v>322</v>
      </c>
    </row>
    <row r="353" spans="3:3">
      <c r="C353" s="512">
        <v>323</v>
      </c>
    </row>
    <row r="354" spans="3:3">
      <c r="C354" s="512">
        <v>324</v>
      </c>
    </row>
    <row r="355" spans="3:3">
      <c r="C355" s="512">
        <v>325</v>
      </c>
    </row>
    <row r="356" spans="3:3">
      <c r="C356" s="512">
        <v>326</v>
      </c>
    </row>
    <row r="357" spans="3:3">
      <c r="C357" s="512">
        <v>327</v>
      </c>
    </row>
    <row r="358" spans="3:3">
      <c r="C358" s="512">
        <v>328</v>
      </c>
    </row>
    <row r="359" spans="3:3">
      <c r="C359" s="512">
        <v>329</v>
      </c>
    </row>
    <row r="360" spans="3:3">
      <c r="C360" s="512">
        <v>330</v>
      </c>
    </row>
    <row r="361" spans="3:3">
      <c r="C361" s="512">
        <v>331</v>
      </c>
    </row>
    <row r="362" spans="3:3">
      <c r="C362" s="512">
        <v>332</v>
      </c>
    </row>
    <row r="363" spans="3:3">
      <c r="C363" s="512">
        <v>333</v>
      </c>
    </row>
    <row r="364" spans="3:3">
      <c r="C364" s="512">
        <v>334</v>
      </c>
    </row>
    <row r="365" spans="3:3">
      <c r="C365" s="512">
        <v>335</v>
      </c>
    </row>
    <row r="366" spans="3:3">
      <c r="C366" s="512">
        <v>336</v>
      </c>
    </row>
    <row r="367" spans="3:3">
      <c r="C367" s="512">
        <v>337</v>
      </c>
    </row>
    <row r="368" spans="3:3">
      <c r="C368" s="512">
        <v>338</v>
      </c>
    </row>
    <row r="369" spans="3:3">
      <c r="C369" s="512">
        <v>339</v>
      </c>
    </row>
    <row r="370" spans="3:3">
      <c r="C370" s="512">
        <v>340</v>
      </c>
    </row>
    <row r="371" spans="3:3">
      <c r="C371" s="512">
        <v>341</v>
      </c>
    </row>
    <row r="372" spans="3:3">
      <c r="C372" s="512">
        <v>342</v>
      </c>
    </row>
    <row r="373" spans="3:3">
      <c r="C373" s="512">
        <v>343</v>
      </c>
    </row>
    <row r="374" spans="3:3">
      <c r="C374" s="512">
        <v>344</v>
      </c>
    </row>
    <row r="375" spans="3:3">
      <c r="C375" s="512">
        <v>345</v>
      </c>
    </row>
    <row r="376" spans="3:3">
      <c r="C376" s="512">
        <v>346</v>
      </c>
    </row>
    <row r="377" spans="3:3">
      <c r="C377" s="512">
        <v>347</v>
      </c>
    </row>
    <row r="378" spans="3:3">
      <c r="C378" s="512">
        <v>348</v>
      </c>
    </row>
    <row r="379" spans="3:3">
      <c r="C379" s="512">
        <v>349</v>
      </c>
    </row>
    <row r="380" spans="3:3">
      <c r="C380" s="512">
        <v>350</v>
      </c>
    </row>
    <row r="381" spans="3:3">
      <c r="C381" s="512">
        <v>351</v>
      </c>
    </row>
    <row r="382" spans="3:3">
      <c r="C382" s="512">
        <v>352</v>
      </c>
    </row>
    <row r="383" spans="3:3">
      <c r="C383" s="512">
        <v>353</v>
      </c>
    </row>
    <row r="384" spans="3:3">
      <c r="C384" s="512">
        <v>354</v>
      </c>
    </row>
    <row r="385" spans="3:3">
      <c r="C385" s="512">
        <v>355</v>
      </c>
    </row>
    <row r="386" spans="3:3">
      <c r="C386" s="512">
        <v>356</v>
      </c>
    </row>
    <row r="387" spans="3:3">
      <c r="C387" s="512">
        <v>357</v>
      </c>
    </row>
    <row r="388" spans="3:3">
      <c r="C388" s="512">
        <v>358</v>
      </c>
    </row>
    <row r="389" spans="3:3">
      <c r="C389" s="512">
        <v>359</v>
      </c>
    </row>
    <row r="390" spans="3:3">
      <c r="C390" s="512">
        <v>360</v>
      </c>
    </row>
    <row r="391" spans="3:3">
      <c r="C391" s="512">
        <v>361</v>
      </c>
    </row>
    <row r="392" spans="3:3">
      <c r="C392" s="512">
        <v>362</v>
      </c>
    </row>
    <row r="393" spans="3:3">
      <c r="C393" s="512">
        <v>363</v>
      </c>
    </row>
    <row r="394" spans="3:3">
      <c r="C394" s="512">
        <v>364</v>
      </c>
    </row>
    <row r="395" spans="3:3">
      <c r="C395" s="512">
        <v>365</v>
      </c>
    </row>
    <row r="396" spans="3:3">
      <c r="C396" s="512">
        <v>366</v>
      </c>
    </row>
    <row r="397" spans="3:3">
      <c r="C397" s="512">
        <v>367</v>
      </c>
    </row>
    <row r="398" spans="3:3">
      <c r="C398" s="512">
        <v>368</v>
      </c>
    </row>
    <row r="399" spans="3:3">
      <c r="C399" s="512">
        <v>369</v>
      </c>
    </row>
    <row r="400" spans="3:3">
      <c r="C400" s="512">
        <v>370</v>
      </c>
    </row>
    <row r="401" spans="3:3">
      <c r="C401" s="512">
        <v>371</v>
      </c>
    </row>
    <row r="402" spans="3:3">
      <c r="C402" s="512">
        <v>372</v>
      </c>
    </row>
    <row r="403" spans="3:3">
      <c r="C403" s="512">
        <v>373</v>
      </c>
    </row>
    <row r="404" spans="3:3">
      <c r="C404" s="512">
        <v>374</v>
      </c>
    </row>
    <row r="405" spans="3:3">
      <c r="C405" s="512">
        <v>375</v>
      </c>
    </row>
    <row r="406" spans="3:3">
      <c r="C406" s="512">
        <v>376</v>
      </c>
    </row>
    <row r="407" spans="3:3">
      <c r="C407" s="512">
        <v>377</v>
      </c>
    </row>
    <row r="408" spans="3:3">
      <c r="C408" s="512">
        <v>378</v>
      </c>
    </row>
    <row r="409" spans="3:3">
      <c r="C409" s="512">
        <v>379</v>
      </c>
    </row>
    <row r="410" spans="3:3">
      <c r="C410" s="512">
        <v>380</v>
      </c>
    </row>
    <row r="411" spans="3:3">
      <c r="C411" s="512">
        <v>381</v>
      </c>
    </row>
    <row r="412" spans="3:3">
      <c r="C412" s="512">
        <v>382</v>
      </c>
    </row>
    <row r="413" spans="3:3">
      <c r="C413" s="512">
        <v>383</v>
      </c>
    </row>
    <row r="414" spans="3:3">
      <c r="C414" s="512">
        <v>384</v>
      </c>
    </row>
    <row r="415" spans="3:3">
      <c r="C415" s="512">
        <v>385</v>
      </c>
    </row>
    <row r="416" spans="3:3">
      <c r="C416" s="512">
        <v>386</v>
      </c>
    </row>
    <row r="417" spans="3:3">
      <c r="C417" s="512">
        <v>387</v>
      </c>
    </row>
    <row r="418" spans="3:3">
      <c r="C418" s="512">
        <v>388</v>
      </c>
    </row>
    <row r="419" spans="3:3">
      <c r="C419" s="512">
        <v>389</v>
      </c>
    </row>
    <row r="420" spans="3:3">
      <c r="C420" s="512">
        <v>390</v>
      </c>
    </row>
    <row r="421" spans="3:3">
      <c r="C421" s="512">
        <v>391</v>
      </c>
    </row>
    <row r="422" spans="3:3">
      <c r="C422" s="512">
        <v>392</v>
      </c>
    </row>
    <row r="423" spans="3:3">
      <c r="C423" s="512">
        <v>393</v>
      </c>
    </row>
    <row r="424" spans="3:3">
      <c r="C424" s="512">
        <v>394</v>
      </c>
    </row>
    <row r="425" spans="3:3">
      <c r="C425" s="512">
        <v>395</v>
      </c>
    </row>
    <row r="426" spans="3:3">
      <c r="C426" s="512">
        <v>396</v>
      </c>
    </row>
    <row r="427" spans="3:3">
      <c r="C427" s="512">
        <v>397</v>
      </c>
    </row>
    <row r="428" spans="3:3">
      <c r="C428" s="512">
        <v>398</v>
      </c>
    </row>
    <row r="429" spans="3:3">
      <c r="C429" s="512">
        <v>399</v>
      </c>
    </row>
    <row r="430" spans="3:3">
      <c r="C430" s="512">
        <v>400</v>
      </c>
    </row>
  </sheetData>
  <sheetProtection algorithmName="SHA-512" hashValue="XVuwCCZPFG9sp5L7G98ZkcCNRkpua93DKLj+1a15Ix79EIyrwiIj3zgiowV/VH+IDrTXMaN5AbQj7F3FvH0NFw==" saltValue="3w6BJ8nyCUzYJLSWC5wdxw==" spinCount="100000" sheet="1" objects="1" scenarios="1"/>
  <mergeCells count="33">
    <mergeCell ref="J27:K27"/>
    <mergeCell ref="U29:V29"/>
    <mergeCell ref="W29:X29"/>
    <mergeCell ref="C27:C30"/>
    <mergeCell ref="D27:D30"/>
    <mergeCell ref="E27:E30"/>
    <mergeCell ref="F27:F30"/>
    <mergeCell ref="H27:H30"/>
    <mergeCell ref="I27:I30"/>
    <mergeCell ref="L27:L30"/>
    <mergeCell ref="N27:N30"/>
    <mergeCell ref="O27:O30"/>
    <mergeCell ref="AA27:AA30"/>
    <mergeCell ref="AB27:AB30"/>
    <mergeCell ref="AC27:AC30"/>
    <mergeCell ref="AD27:AD30"/>
    <mergeCell ref="AE27:AE30"/>
    <mergeCell ref="AF27:AF30"/>
    <mergeCell ref="AG27:AG30"/>
    <mergeCell ref="AH27:AH30"/>
    <mergeCell ref="AI27:AI30"/>
    <mergeCell ref="AJ27:AJ30"/>
    <mergeCell ref="AK27:AK30"/>
    <mergeCell ref="AL27:AL30"/>
    <mergeCell ref="G28:G30"/>
    <mergeCell ref="J28:J30"/>
    <mergeCell ref="K28:K30"/>
    <mergeCell ref="M28:M30"/>
    <mergeCell ref="P28:P30"/>
    <mergeCell ref="Q28:Q30"/>
    <mergeCell ref="R28:R29"/>
    <mergeCell ref="Y28:Y29"/>
    <mergeCell ref="Z28:Z29"/>
  </mergeCells>
  <phoneticPr fontId="20"/>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L18"/>
  <sheetViews>
    <sheetView showGridLines="0" view="pageBreakPreview" zoomScale="80" zoomScaleNormal="50" zoomScaleSheetLayoutView="80" workbookViewId="0">
      <selection sqref="A1:J1"/>
    </sheetView>
  </sheetViews>
  <sheetFormatPr defaultColWidth="9" defaultRowHeight="14.25"/>
  <cols>
    <col min="1" max="1" width="7.6640625" style="513" customWidth="1"/>
    <col min="2" max="2" width="26.77734375" style="513" customWidth="1"/>
    <col min="3" max="3" width="28" style="513" customWidth="1"/>
    <col min="4" max="4" width="40.88671875" style="513" customWidth="1"/>
    <col min="5" max="6" width="21.109375" style="513" customWidth="1"/>
    <col min="7" max="7" width="27.33203125" style="513" customWidth="1"/>
    <col min="8" max="8" width="26" style="513" customWidth="1"/>
    <col min="9" max="9" width="24.33203125" style="513" customWidth="1"/>
    <col min="10" max="10" width="21" style="513" customWidth="1"/>
    <col min="11" max="16384" width="9" style="513"/>
  </cols>
  <sheetData>
    <row r="1" spans="1:12" ht="35.25" customHeight="1">
      <c r="A1" s="516" t="s">
        <v>956</v>
      </c>
      <c r="B1" s="516"/>
      <c r="C1" s="516"/>
      <c r="D1" s="516"/>
      <c r="E1" s="516"/>
      <c r="F1" s="516"/>
      <c r="G1" s="516"/>
      <c r="H1" s="516"/>
      <c r="I1" s="516"/>
      <c r="J1" s="516"/>
    </row>
    <row r="2" spans="1:12" ht="58.5" customHeight="1">
      <c r="A2" s="517" t="s">
        <v>69</v>
      </c>
      <c r="B2" s="521" t="s">
        <v>527</v>
      </c>
      <c r="C2" s="521" t="s">
        <v>4919</v>
      </c>
      <c r="D2" s="528" t="s">
        <v>7429</v>
      </c>
      <c r="E2" s="528" t="s">
        <v>5744</v>
      </c>
      <c r="F2" s="534" t="s">
        <v>5612</v>
      </c>
      <c r="G2" s="538" t="s">
        <v>6194</v>
      </c>
      <c r="H2" s="534" t="s">
        <v>7427</v>
      </c>
      <c r="I2" s="545" t="s">
        <v>7428</v>
      </c>
      <c r="J2" s="553" t="s">
        <v>7295</v>
      </c>
      <c r="K2" s="555" t="s">
        <v>1508</v>
      </c>
      <c r="L2" s="557">
        <f>COUNTIF(C4:C18,"&lt;&gt;")</f>
        <v>0</v>
      </c>
    </row>
    <row r="3" spans="1:12" ht="28.5" customHeight="1">
      <c r="A3" s="518"/>
      <c r="B3" s="518"/>
      <c r="C3" s="518"/>
      <c r="D3" s="529"/>
      <c r="E3" s="529"/>
      <c r="F3" s="535" t="s">
        <v>154</v>
      </c>
      <c r="G3" s="539">
        <f>SUM(G4:G18)</f>
        <v>0</v>
      </c>
      <c r="H3" s="542"/>
      <c r="I3" s="546"/>
      <c r="J3" s="546"/>
      <c r="K3" s="556" t="s">
        <v>7486</v>
      </c>
      <c r="L3" s="558" t="s">
        <v>5936</v>
      </c>
    </row>
    <row r="4" spans="1:12" ht="108" customHeight="1">
      <c r="A4" s="519">
        <v>1</v>
      </c>
      <c r="B4" s="522"/>
      <c r="C4" s="525"/>
      <c r="D4" s="530"/>
      <c r="E4" s="532"/>
      <c r="F4" s="536"/>
      <c r="G4" s="540"/>
      <c r="H4" s="543"/>
      <c r="I4" s="547"/>
      <c r="J4" s="554"/>
      <c r="K4" s="555" t="str">
        <f>IFERROR(SMALL(計算用!$E$6:$E$405,1),"")</f>
        <v/>
      </c>
      <c r="L4" s="557" t="str">
        <f t="shared" ref="L4:L18" si="0">IF(C4=K4,"","error")</f>
        <v/>
      </c>
    </row>
    <row r="5" spans="1:12" ht="108" customHeight="1">
      <c r="A5" s="520">
        <v>2</v>
      </c>
      <c r="B5" s="523"/>
      <c r="C5" s="526"/>
      <c r="D5" s="531"/>
      <c r="E5" s="533"/>
      <c r="F5" s="537"/>
      <c r="G5" s="541"/>
      <c r="H5" s="544"/>
      <c r="I5" s="548"/>
      <c r="J5" s="550"/>
      <c r="K5" s="555" t="str">
        <f>IFERROR(SMALL(計算用!$E$6:$E$405,2),"")</f>
        <v/>
      </c>
      <c r="L5" s="557" t="str">
        <f t="shared" si="0"/>
        <v/>
      </c>
    </row>
    <row r="6" spans="1:12" ht="109.5" customHeight="1">
      <c r="A6" s="520">
        <v>3</v>
      </c>
      <c r="B6" s="524"/>
      <c r="C6" s="527"/>
      <c r="D6" s="531"/>
      <c r="E6" s="533"/>
      <c r="F6" s="537"/>
      <c r="G6" s="541"/>
      <c r="H6" s="544"/>
      <c r="I6" s="549"/>
      <c r="J6" s="548"/>
      <c r="K6" s="555" t="str">
        <f>IFERROR(SMALL(計算用!$E$6:$E$405,3),"")</f>
        <v/>
      </c>
      <c r="L6" s="557" t="str">
        <f t="shared" si="0"/>
        <v/>
      </c>
    </row>
    <row r="7" spans="1:12" ht="109.5" customHeight="1">
      <c r="A7" s="520">
        <v>4</v>
      </c>
      <c r="B7" s="524"/>
      <c r="C7" s="527"/>
      <c r="D7" s="531"/>
      <c r="E7" s="533"/>
      <c r="F7" s="537"/>
      <c r="G7" s="541"/>
      <c r="H7" s="544"/>
      <c r="I7" s="550"/>
      <c r="J7" s="549"/>
      <c r="K7" s="555" t="str">
        <f>IFERROR(SMALL(計算用!$E$6:$E$405,4),"")</f>
        <v/>
      </c>
      <c r="L7" s="557" t="str">
        <f t="shared" si="0"/>
        <v/>
      </c>
    </row>
    <row r="8" spans="1:12" ht="109.5" customHeight="1">
      <c r="A8" s="520">
        <v>5</v>
      </c>
      <c r="B8" s="524"/>
      <c r="C8" s="527"/>
      <c r="D8" s="531"/>
      <c r="E8" s="533"/>
      <c r="F8" s="537"/>
      <c r="G8" s="541"/>
      <c r="H8" s="544"/>
      <c r="I8" s="550"/>
      <c r="J8" s="548"/>
      <c r="K8" s="555" t="str">
        <f>IFERROR(SMALL(計算用!$E$6:$E$405,5),"")</f>
        <v/>
      </c>
      <c r="L8" s="557" t="str">
        <f t="shared" si="0"/>
        <v/>
      </c>
    </row>
    <row r="9" spans="1:12" ht="109.5" customHeight="1">
      <c r="A9" s="520">
        <v>6</v>
      </c>
      <c r="B9" s="524"/>
      <c r="C9" s="527"/>
      <c r="D9" s="531"/>
      <c r="E9" s="533"/>
      <c r="F9" s="537"/>
      <c r="G9" s="541"/>
      <c r="H9" s="544"/>
      <c r="I9" s="548"/>
      <c r="J9" s="549"/>
      <c r="K9" s="555" t="str">
        <f>IFERROR(SMALL(計算用!$E$6:$E$405,6),"")</f>
        <v/>
      </c>
      <c r="L9" s="557" t="str">
        <f t="shared" si="0"/>
        <v/>
      </c>
    </row>
    <row r="10" spans="1:12" ht="109.5" customHeight="1">
      <c r="A10" s="520">
        <v>7</v>
      </c>
      <c r="B10" s="524"/>
      <c r="C10" s="527"/>
      <c r="D10" s="531"/>
      <c r="E10" s="533"/>
      <c r="F10" s="537"/>
      <c r="G10" s="541"/>
      <c r="H10" s="544"/>
      <c r="I10" s="550"/>
      <c r="J10" s="550"/>
      <c r="K10" s="555" t="str">
        <f>IFERROR(SMALL(計算用!$E$6:$E$405,7),"")</f>
        <v/>
      </c>
      <c r="L10" s="557" t="str">
        <f t="shared" si="0"/>
        <v/>
      </c>
    </row>
    <row r="11" spans="1:12" ht="109.5" customHeight="1">
      <c r="A11" s="520">
        <v>8</v>
      </c>
      <c r="B11" s="524"/>
      <c r="C11" s="527"/>
      <c r="D11" s="531"/>
      <c r="E11" s="533"/>
      <c r="F11" s="537"/>
      <c r="G11" s="541"/>
      <c r="H11" s="544"/>
      <c r="I11" s="548"/>
      <c r="J11" s="548"/>
      <c r="K11" s="555" t="str">
        <f>IFERROR(SMALL(計算用!$E$6:$E$405,8),"")</f>
        <v/>
      </c>
      <c r="L11" s="557" t="str">
        <f t="shared" si="0"/>
        <v/>
      </c>
    </row>
    <row r="12" spans="1:12" ht="109.5" customHeight="1">
      <c r="A12" s="520">
        <v>9</v>
      </c>
      <c r="B12" s="524"/>
      <c r="C12" s="527"/>
      <c r="D12" s="531"/>
      <c r="E12" s="533"/>
      <c r="F12" s="537"/>
      <c r="G12" s="541"/>
      <c r="H12" s="544"/>
      <c r="I12" s="551"/>
      <c r="J12" s="551"/>
      <c r="K12" s="555" t="str">
        <f>IFERROR(SMALL(計算用!$E$6:$E$405,9),"")</f>
        <v/>
      </c>
      <c r="L12" s="557" t="str">
        <f t="shared" si="0"/>
        <v/>
      </c>
    </row>
    <row r="13" spans="1:12" ht="109.5" customHeight="1">
      <c r="A13" s="520">
        <v>10</v>
      </c>
      <c r="B13" s="524"/>
      <c r="C13" s="527"/>
      <c r="D13" s="531"/>
      <c r="E13" s="533"/>
      <c r="F13" s="537"/>
      <c r="G13" s="541"/>
      <c r="H13" s="544"/>
      <c r="I13" s="549"/>
      <c r="J13" s="549"/>
      <c r="K13" s="555" t="str">
        <f>IFERROR(SMALL(計算用!$E$6:$E$405,10),"")</f>
        <v/>
      </c>
      <c r="L13" s="557" t="str">
        <f t="shared" si="0"/>
        <v/>
      </c>
    </row>
    <row r="14" spans="1:12" ht="109.5" customHeight="1">
      <c r="A14" s="520">
        <v>11</v>
      </c>
      <c r="B14" s="524"/>
      <c r="C14" s="527"/>
      <c r="D14" s="531"/>
      <c r="E14" s="533"/>
      <c r="F14" s="537"/>
      <c r="G14" s="541"/>
      <c r="H14" s="544"/>
      <c r="I14" s="550"/>
      <c r="J14" s="550"/>
      <c r="K14" s="555" t="str">
        <f>IFERROR(SMALL(計算用!$E$6:$E$405,11),"")</f>
        <v/>
      </c>
      <c r="L14" s="557" t="str">
        <f t="shared" si="0"/>
        <v/>
      </c>
    </row>
    <row r="15" spans="1:12" s="515" customFormat="1" ht="109.5" customHeight="1">
      <c r="A15" s="520">
        <v>12</v>
      </c>
      <c r="B15" s="524"/>
      <c r="C15" s="527"/>
      <c r="D15" s="531"/>
      <c r="E15" s="533"/>
      <c r="F15" s="537"/>
      <c r="G15" s="541"/>
      <c r="H15" s="544"/>
      <c r="I15" s="548"/>
      <c r="J15" s="548"/>
      <c r="K15" s="555" t="str">
        <f>IFERROR(SMALL(計算用!$E$6:$E$405,12),"")</f>
        <v/>
      </c>
      <c r="L15" s="557" t="str">
        <f t="shared" si="0"/>
        <v/>
      </c>
    </row>
    <row r="16" spans="1:12" s="515" customFormat="1" ht="109.5" customHeight="1">
      <c r="A16" s="520">
        <v>13</v>
      </c>
      <c r="B16" s="524"/>
      <c r="C16" s="527"/>
      <c r="D16" s="531"/>
      <c r="E16" s="533"/>
      <c r="F16" s="537"/>
      <c r="G16" s="541"/>
      <c r="H16" s="544"/>
      <c r="I16" s="551"/>
      <c r="J16" s="551"/>
      <c r="K16" s="555" t="str">
        <f>IFERROR(SMALL(計算用!$E$6:$E$405,13),"")</f>
        <v/>
      </c>
      <c r="L16" s="557" t="str">
        <f t="shared" si="0"/>
        <v/>
      </c>
    </row>
    <row r="17" spans="1:12" s="515" customFormat="1" ht="109.5" customHeight="1">
      <c r="A17" s="520">
        <v>14</v>
      </c>
      <c r="B17" s="524"/>
      <c r="C17" s="527"/>
      <c r="D17" s="531"/>
      <c r="E17" s="533"/>
      <c r="F17" s="537"/>
      <c r="G17" s="541"/>
      <c r="H17" s="544"/>
      <c r="I17" s="551"/>
      <c r="J17" s="551"/>
      <c r="K17" s="555" t="str">
        <f>IFERROR(SMALL(計算用!$E$6:$E$405,14),"")</f>
        <v/>
      </c>
      <c r="L17" s="557" t="str">
        <f t="shared" si="0"/>
        <v/>
      </c>
    </row>
    <row r="18" spans="1:12" s="515" customFormat="1" ht="109.2" customHeight="1">
      <c r="A18" s="520">
        <v>15</v>
      </c>
      <c r="B18" s="524"/>
      <c r="C18" s="527"/>
      <c r="D18" s="531"/>
      <c r="E18" s="533"/>
      <c r="F18" s="537"/>
      <c r="G18" s="541"/>
      <c r="H18" s="544"/>
      <c r="I18" s="552"/>
      <c r="J18" s="552"/>
      <c r="K18" s="555" t="str">
        <f>IFERROR(SMALL(計算用!$E$6:$E$405,15),"")</f>
        <v/>
      </c>
      <c r="L18" s="557" t="str">
        <f t="shared" si="0"/>
        <v/>
      </c>
    </row>
  </sheetData>
  <sheetProtection algorithmName="SHA-512" hashValue="UuMDV0JEHFMpemOtUwK8pb2H9AOHJjCYcbUB00O5++GyYJYcVw8dNOoLa8TZ7DGsu0P1KnAeNBfrWcusVv1Kxg==" saltValue="jhybAWzKv69fRX2XVtvpnA==" spinCount="100000" sheet="1" formatCells="0" formatColumns="0" formatRows="0" autoFilter="0"/>
  <mergeCells count="2">
    <mergeCell ref="A1:J1"/>
    <mergeCell ref="D3:E3"/>
  </mergeCells>
  <phoneticPr fontId="20"/>
  <dataValidations count="3">
    <dataValidation type="list" allowBlank="1" showDropDown="0" showInputMessage="1" showErrorMessage="1" sqref="H4:H18">
      <formula1>基金の要件</formula1>
    </dataValidation>
    <dataValidation allowBlank="1" showDropDown="0" showInputMessage="1" showErrorMessage="1" prompt="通常分様式における該当事業のNoについて、数字のみ記載してください。" sqref="C4:C18"/>
    <dataValidation allowBlank="1" showDropDown="0" showInputMessage="1" showErrorMessage="1" prompt="R〇.〇という形で記載してください。_x000a_令和10年3月の場合、R10.3となります。" sqref="E4:F18"/>
  </dataValidations>
  <printOptions horizontalCentered="1"/>
  <pageMargins left="0.23622047244094491" right="0.23622047244094491" top="0.74803149606299213" bottom="0.74803149606299213" header="0.31496062992125984" footer="0.31496062992125984"/>
  <pageSetup paperSize="8" scale="85" fitToWidth="1" fitToHeight="0" orientation="landscape" usePrinterDefaults="1" horizontalDpi="300" verticalDpi="300" r:id="rId1"/>
  <headerFooter alignWithMargins="0">
    <oddHeader>&amp;R&amp;20&amp;F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F49"/>
  <sheetViews>
    <sheetView showGridLines="0" view="pageBreakPreview" zoomScaleSheetLayoutView="100" workbookViewId="0">
      <selection activeCell="I16" sqref="I16"/>
    </sheetView>
  </sheetViews>
  <sheetFormatPr defaultColWidth="9" defaultRowHeight="13.5"/>
  <cols>
    <col min="1" max="1" width="3.33203125" style="559" customWidth="1"/>
    <col min="2" max="2" width="2.21875" style="559" customWidth="1"/>
    <col min="3" max="3" width="88.77734375" style="560" customWidth="1"/>
    <col min="4" max="5" width="31.109375" style="560" customWidth="1"/>
    <col min="6" max="6" width="9" style="560" hidden="1" customWidth="1"/>
    <col min="7" max="16384" width="9" style="560"/>
  </cols>
  <sheetData>
    <row r="1" spans="1:6" ht="24.75" customHeight="1">
      <c r="A1" s="561" t="s">
        <v>6361</v>
      </c>
      <c r="B1" s="561"/>
      <c r="C1" s="561"/>
      <c r="D1" s="593" t="s">
        <v>175</v>
      </c>
      <c r="E1" s="606" t="str">
        <f>通常分様式!J3&amp;通常分様式!J4</f>
        <v>福岡県大刀洗町</v>
      </c>
    </row>
    <row r="2" spans="1:6" ht="24.75" customHeight="1">
      <c r="A2" s="562" t="s">
        <v>7482</v>
      </c>
      <c r="B2" s="574"/>
      <c r="C2" s="590"/>
      <c r="D2" s="594" t="s">
        <v>52</v>
      </c>
      <c r="E2" s="606" t="str">
        <f>通常分様式!J8</f>
        <v>総務課</v>
      </c>
    </row>
    <row r="3" spans="1:6" ht="27" customHeight="1">
      <c r="A3" s="563" t="str">
        <f>IF(F49&gt;0,"未チェック箇所があります。","完了")</f>
        <v>完了</v>
      </c>
      <c r="B3" s="575"/>
      <c r="C3" s="591"/>
      <c r="D3" s="595" t="s">
        <v>59</v>
      </c>
      <c r="E3" s="606" t="str">
        <f>通常分様式!J9</f>
        <v>福岡　信義</v>
      </c>
    </row>
    <row r="4" spans="1:6" ht="36" customHeight="1">
      <c r="A4" s="564"/>
      <c r="B4" s="576"/>
      <c r="C4" s="576"/>
      <c r="D4" s="596" t="s">
        <v>6052</v>
      </c>
      <c r="E4" s="607"/>
    </row>
    <row r="5" spans="1:6" ht="30" customHeight="1">
      <c r="A5" s="565" t="s">
        <v>6072</v>
      </c>
      <c r="B5" s="577"/>
      <c r="C5" s="577"/>
      <c r="D5" s="577"/>
      <c r="E5" s="608"/>
    </row>
    <row r="6" spans="1:6" ht="39.9" customHeight="1">
      <c r="A6" s="566"/>
      <c r="B6" s="578" t="s">
        <v>4844</v>
      </c>
      <c r="C6" s="578"/>
      <c r="D6" s="597" t="s">
        <v>7481</v>
      </c>
      <c r="E6" s="609"/>
      <c r="F6" s="560">
        <f t="shared" ref="F6:F11" si="0">IF(D6="",1,0)</f>
        <v>0</v>
      </c>
    </row>
    <row r="7" spans="1:6" ht="21.9" customHeight="1">
      <c r="A7" s="567"/>
      <c r="B7" s="579" t="s">
        <v>189</v>
      </c>
      <c r="C7" s="579"/>
      <c r="D7" s="598" t="s">
        <v>7481</v>
      </c>
      <c r="E7" s="610"/>
      <c r="F7" s="560">
        <f t="shared" si="0"/>
        <v>0</v>
      </c>
    </row>
    <row r="8" spans="1:6" ht="60" customHeight="1">
      <c r="A8" s="567"/>
      <c r="B8" s="580" t="s">
        <v>972</v>
      </c>
      <c r="C8" s="580"/>
      <c r="D8" s="599" t="s">
        <v>7481</v>
      </c>
      <c r="E8" s="611"/>
      <c r="F8" s="560">
        <f t="shared" si="0"/>
        <v>0</v>
      </c>
    </row>
    <row r="9" spans="1:6" ht="60.75" customHeight="1">
      <c r="A9" s="568"/>
      <c r="B9" s="581" t="s">
        <v>1887</v>
      </c>
      <c r="C9" s="580"/>
      <c r="D9" s="599" t="s">
        <v>7481</v>
      </c>
      <c r="E9" s="611"/>
      <c r="F9" s="560">
        <f t="shared" si="0"/>
        <v>0</v>
      </c>
    </row>
    <row r="10" spans="1:6" ht="60.75" customHeight="1">
      <c r="A10" s="568"/>
      <c r="B10" s="581" t="s">
        <v>265</v>
      </c>
      <c r="C10" s="580"/>
      <c r="D10" s="599" t="s">
        <v>7481</v>
      </c>
      <c r="E10" s="611"/>
      <c r="F10" s="560">
        <f t="shared" si="0"/>
        <v>0</v>
      </c>
    </row>
    <row r="11" spans="1:6" ht="67.95" customHeight="1">
      <c r="A11" s="568"/>
      <c r="B11" s="580" t="s">
        <v>1875</v>
      </c>
      <c r="C11" s="580"/>
      <c r="D11" s="600" t="s">
        <v>7481</v>
      </c>
      <c r="E11" s="612"/>
      <c r="F11" s="560">
        <f t="shared" si="0"/>
        <v>0</v>
      </c>
    </row>
    <row r="12" spans="1:6" ht="30.75" customHeight="1">
      <c r="A12" s="569" t="s">
        <v>2681</v>
      </c>
      <c r="B12" s="582"/>
      <c r="C12" s="582"/>
      <c r="D12" s="582"/>
      <c r="E12" s="613"/>
    </row>
    <row r="13" spans="1:6" ht="21.9" customHeight="1">
      <c r="A13" s="570"/>
      <c r="B13" s="583" t="s">
        <v>2864</v>
      </c>
      <c r="C13" s="583"/>
      <c r="D13" s="601" t="s">
        <v>7481</v>
      </c>
      <c r="E13" s="614"/>
      <c r="F13" s="560">
        <f t="shared" ref="F13:F19" si="1">IF(D13="",1,0)</f>
        <v>0</v>
      </c>
    </row>
    <row r="14" spans="1:6" ht="60" customHeight="1">
      <c r="A14" s="570"/>
      <c r="B14" s="584"/>
      <c r="C14" s="592" t="s">
        <v>7244</v>
      </c>
      <c r="D14" s="602" t="s">
        <v>7481</v>
      </c>
      <c r="E14" s="615"/>
      <c r="F14" s="560">
        <f t="shared" si="1"/>
        <v>0</v>
      </c>
    </row>
    <row r="15" spans="1:6" ht="21.9" customHeight="1">
      <c r="A15" s="570"/>
      <c r="B15" s="584"/>
      <c r="C15" s="592" t="s">
        <v>418</v>
      </c>
      <c r="D15" s="602" t="s">
        <v>7481</v>
      </c>
      <c r="E15" s="615"/>
      <c r="F15" s="560">
        <f t="shared" si="1"/>
        <v>0</v>
      </c>
    </row>
    <row r="16" spans="1:6" ht="36" customHeight="1">
      <c r="A16" s="570"/>
      <c r="B16" s="584"/>
      <c r="C16" s="592" t="s">
        <v>420</v>
      </c>
      <c r="D16" s="602" t="s">
        <v>7481</v>
      </c>
      <c r="E16" s="615"/>
      <c r="F16" s="560">
        <f t="shared" si="1"/>
        <v>0</v>
      </c>
    </row>
    <row r="17" spans="1:6" ht="21.9" customHeight="1">
      <c r="A17" s="570"/>
      <c r="B17" s="584"/>
      <c r="C17" s="592" t="s">
        <v>424</v>
      </c>
      <c r="D17" s="602" t="s">
        <v>7481</v>
      </c>
      <c r="E17" s="615"/>
      <c r="F17" s="560">
        <f t="shared" si="1"/>
        <v>0</v>
      </c>
    </row>
    <row r="18" spans="1:6" ht="21.9" customHeight="1">
      <c r="A18" s="570"/>
      <c r="B18" s="584"/>
      <c r="C18" s="592" t="s">
        <v>366</v>
      </c>
      <c r="D18" s="602" t="s">
        <v>7481</v>
      </c>
      <c r="E18" s="615"/>
      <c r="F18" s="560">
        <f t="shared" si="1"/>
        <v>0</v>
      </c>
    </row>
    <row r="19" spans="1:6" ht="60" customHeight="1">
      <c r="A19" s="571"/>
      <c r="B19" s="585" t="s">
        <v>7535</v>
      </c>
      <c r="C19" s="585"/>
      <c r="D19" s="600" t="s">
        <v>7481</v>
      </c>
      <c r="E19" s="612"/>
      <c r="F19" s="560">
        <f t="shared" si="1"/>
        <v>0</v>
      </c>
    </row>
    <row r="20" spans="1:6" ht="30" customHeight="1">
      <c r="A20" s="572" t="s">
        <v>7479</v>
      </c>
      <c r="B20" s="586"/>
      <c r="C20" s="586"/>
      <c r="D20" s="586"/>
      <c r="E20" s="616"/>
    </row>
    <row r="21" spans="1:6" ht="39.9" customHeight="1">
      <c r="A21" s="568"/>
      <c r="B21" s="587" t="s">
        <v>5134</v>
      </c>
      <c r="C21" s="587"/>
      <c r="D21" s="603" t="str">
        <f>IF(OR(通常分様式!AM9="error",通常分様式!AN9="error",通常分様式!AO9="error",通常分様式!AP9="error"),"","○")</f>
        <v>○</v>
      </c>
      <c r="E21" s="617"/>
      <c r="F21" s="560">
        <f t="shared" ref="F21:F48" si="2">IF(D21="",1,0)</f>
        <v>0</v>
      </c>
    </row>
    <row r="22" spans="1:6" ht="39.9" customHeight="1">
      <c r="A22" s="568"/>
      <c r="B22" s="588" t="s">
        <v>7169</v>
      </c>
      <c r="C22" s="588"/>
      <c r="D22" s="604" t="str">
        <f>IF(COUNTIF(通常分様式!AO31:AO430,"error")&gt;0,"","○")</f>
        <v>○</v>
      </c>
      <c r="E22" s="618"/>
      <c r="F22" s="560">
        <f t="shared" si="2"/>
        <v>0</v>
      </c>
    </row>
    <row r="23" spans="1:6" ht="39.9" customHeight="1">
      <c r="A23" s="568"/>
      <c r="B23" s="588" t="s">
        <v>4216</v>
      </c>
      <c r="C23" s="588"/>
      <c r="D23" s="604" t="str">
        <f>IF(COUNTIF(通常分様式!AP31:AP430,"error")&gt;0,"","○")</f>
        <v>○</v>
      </c>
      <c r="E23" s="618"/>
      <c r="F23" s="560">
        <f t="shared" si="2"/>
        <v>0</v>
      </c>
    </row>
    <row r="24" spans="1:6" ht="39.9" customHeight="1">
      <c r="A24" s="568"/>
      <c r="B24" s="588" t="s">
        <v>6665</v>
      </c>
      <c r="C24" s="588"/>
      <c r="D24" s="604" t="str">
        <f>IF(COUNTIF(通常分様式!AQ31:AS430,"error")&gt;0,"","○")</f>
        <v>○</v>
      </c>
      <c r="E24" s="618"/>
      <c r="F24" s="560">
        <f t="shared" si="2"/>
        <v>0</v>
      </c>
    </row>
    <row r="25" spans="1:6" ht="39.9" customHeight="1">
      <c r="A25" s="568"/>
      <c r="B25" s="588" t="s">
        <v>5014</v>
      </c>
      <c r="C25" s="588"/>
      <c r="D25" s="604" t="str">
        <f>IF(COUNTIF(通常分様式!AT31:AU430,"error")&gt;0,"","○")</f>
        <v>○</v>
      </c>
      <c r="E25" s="618"/>
      <c r="F25" s="560">
        <f t="shared" si="2"/>
        <v>0</v>
      </c>
    </row>
    <row r="26" spans="1:6" ht="42.6" customHeight="1">
      <c r="A26" s="567"/>
      <c r="B26" s="588" t="s">
        <v>1936</v>
      </c>
      <c r="C26" s="588"/>
      <c r="D26" s="604" t="str">
        <f>IF(COUNTIF(通常分様式!AV31:AV430,"error")&gt;0,"","○")</f>
        <v>○</v>
      </c>
      <c r="E26" s="618"/>
      <c r="F26" s="560">
        <f t="shared" si="2"/>
        <v>0</v>
      </c>
    </row>
    <row r="27" spans="1:6" ht="52.2" customHeight="1">
      <c r="A27" s="567"/>
      <c r="B27" s="588" t="s">
        <v>7499</v>
      </c>
      <c r="C27" s="588"/>
      <c r="D27" s="604" t="str">
        <f>IF(COUNTIF(通常分様式!AW31:AW430,"error")&gt;0,"","○")</f>
        <v>○</v>
      </c>
      <c r="E27" s="618"/>
      <c r="F27" s="560">
        <f t="shared" si="2"/>
        <v>0</v>
      </c>
    </row>
    <row r="28" spans="1:6" ht="63.75" customHeight="1">
      <c r="A28" s="567"/>
      <c r="B28" s="588" t="s">
        <v>7343</v>
      </c>
      <c r="C28" s="588"/>
      <c r="D28" s="604" t="str">
        <f>IF(COUNTIF(通常分様式!AX31:AY430,"error")&gt;0,"","○")</f>
        <v>○</v>
      </c>
      <c r="E28" s="618"/>
      <c r="F28" s="560">
        <f t="shared" si="2"/>
        <v>0</v>
      </c>
    </row>
    <row r="29" spans="1:6" ht="52.2" customHeight="1">
      <c r="A29" s="567"/>
      <c r="B29" s="588" t="s">
        <v>1079</v>
      </c>
      <c r="C29" s="588"/>
      <c r="D29" s="604" t="str">
        <f>IF(COUNTIF(通常分様式!AZ31:AZ430,"error")&gt;0,"","○")</f>
        <v>○</v>
      </c>
      <c r="E29" s="618"/>
      <c r="F29" s="560">
        <f t="shared" si="2"/>
        <v>0</v>
      </c>
    </row>
    <row r="30" spans="1:6" ht="47.4" customHeight="1">
      <c r="A30" s="567"/>
      <c r="B30" s="579" t="s">
        <v>5209</v>
      </c>
      <c r="C30" s="579"/>
      <c r="D30" s="604" t="str">
        <f>IF(COUNTIF(通常分様式!BA31:BA430,"error")&gt;0,"","○")</f>
        <v>○</v>
      </c>
      <c r="E30" s="618"/>
      <c r="F30" s="560">
        <f t="shared" si="2"/>
        <v>0</v>
      </c>
    </row>
    <row r="31" spans="1:6" ht="47.4" customHeight="1">
      <c r="A31" s="568"/>
      <c r="B31" s="581" t="s">
        <v>7547</v>
      </c>
      <c r="C31" s="580"/>
      <c r="D31" s="604" t="str">
        <f>IF(COUNTIF(通常分様式!BB31:BB430,"error")&gt;0,"","○")</f>
        <v>○</v>
      </c>
      <c r="E31" s="618"/>
      <c r="F31" s="560">
        <f t="shared" si="2"/>
        <v>0</v>
      </c>
    </row>
    <row r="32" spans="1:6" ht="47.4" customHeight="1">
      <c r="A32" s="568"/>
      <c r="B32" s="579" t="s">
        <v>7548</v>
      </c>
      <c r="C32" s="579"/>
      <c r="D32" s="604" t="str">
        <f>IF(COUNTIF(通常分様式!BC31:BC430,"error")&gt;0,"","○")</f>
        <v>○</v>
      </c>
      <c r="E32" s="618"/>
      <c r="F32" s="560">
        <f t="shared" si="2"/>
        <v>0</v>
      </c>
    </row>
    <row r="33" spans="1:6" ht="47.4" customHeight="1">
      <c r="A33" s="568"/>
      <c r="B33" s="579" t="s">
        <v>5365</v>
      </c>
      <c r="C33" s="579"/>
      <c r="D33" s="604" t="str">
        <f>IF(COUNTIF(通常分様式!BD31:BD430,"error")&gt;0,"","○")</f>
        <v>○</v>
      </c>
      <c r="E33" s="618"/>
      <c r="F33" s="560">
        <f t="shared" si="2"/>
        <v>0</v>
      </c>
    </row>
    <row r="34" spans="1:6" ht="47.4" customHeight="1">
      <c r="A34" s="568"/>
      <c r="B34" s="579" t="s">
        <v>1105</v>
      </c>
      <c r="C34" s="579"/>
      <c r="D34" s="604" t="str">
        <f>IF(COUNTIF(通常分様式!BE31:BE430,"error")&gt;0,"","○")</f>
        <v>○</v>
      </c>
      <c r="E34" s="618"/>
      <c r="F34" s="560">
        <f t="shared" si="2"/>
        <v>0</v>
      </c>
    </row>
    <row r="35" spans="1:6" ht="63.75" customHeight="1">
      <c r="A35" s="568"/>
      <c r="B35" s="579" t="s">
        <v>5830</v>
      </c>
      <c r="C35" s="579"/>
      <c r="D35" s="604" t="str">
        <f>IF(COUNTIF(通常分様式!BF31:BG430,"error")&gt;0,"","○")</f>
        <v>○</v>
      </c>
      <c r="E35" s="618"/>
      <c r="F35" s="560">
        <f t="shared" si="2"/>
        <v>0</v>
      </c>
    </row>
    <row r="36" spans="1:6" ht="50.4" customHeight="1">
      <c r="A36" s="568"/>
      <c r="B36" s="579" t="s">
        <v>7597</v>
      </c>
      <c r="C36" s="579"/>
      <c r="D36" s="604" t="str">
        <f>IF(COUNTIF(通常分様式!BL31:BL430,"error")&gt;0,"","○")</f>
        <v>○</v>
      </c>
      <c r="E36" s="618"/>
      <c r="F36" s="560">
        <f t="shared" si="2"/>
        <v>0</v>
      </c>
    </row>
    <row r="37" spans="1:6" ht="50.4" customHeight="1">
      <c r="A37" s="568"/>
      <c r="B37" s="579" t="s">
        <v>4839</v>
      </c>
      <c r="C37" s="579"/>
      <c r="D37" s="604" t="str">
        <f>IF(COUNTIF(通常分様式!BH31:BI430,"error")&gt;0,"","○")</f>
        <v>○</v>
      </c>
      <c r="E37" s="618"/>
      <c r="F37" s="560">
        <f t="shared" si="2"/>
        <v>0</v>
      </c>
    </row>
    <row r="38" spans="1:6" ht="34.950000000000003" customHeight="1">
      <c r="A38" s="568"/>
      <c r="B38" s="579" t="s">
        <v>1337</v>
      </c>
      <c r="C38" s="579"/>
      <c r="D38" s="604" t="str">
        <f>IF(COUNTIF(通常分様式!BJ31:BJ430,"error")&gt;0,"","○")</f>
        <v>○</v>
      </c>
      <c r="E38" s="618"/>
      <c r="F38" s="560">
        <f t="shared" si="2"/>
        <v>0</v>
      </c>
    </row>
    <row r="39" spans="1:6" ht="34.950000000000003" customHeight="1">
      <c r="A39" s="568"/>
      <c r="B39" s="579" t="s">
        <v>7538</v>
      </c>
      <c r="C39" s="579"/>
      <c r="D39" s="604" t="str">
        <f>IF(COUNTIF(通常分様式!BK31:BK430,"error")&gt;0,"","○")</f>
        <v>○</v>
      </c>
      <c r="E39" s="618"/>
      <c r="F39" s="560">
        <f t="shared" si="2"/>
        <v>0</v>
      </c>
    </row>
    <row r="40" spans="1:6" ht="34.950000000000003" customHeight="1">
      <c r="A40" s="568"/>
      <c r="B40" s="579" t="s">
        <v>7485</v>
      </c>
      <c r="C40" s="579"/>
      <c r="D40" s="604" t="str">
        <f>IF(COUNTIF(基金調べ!L4:L18,"error")&gt;0,"","○")</f>
        <v>○</v>
      </c>
      <c r="E40" s="618"/>
      <c r="F40" s="560">
        <f t="shared" si="2"/>
        <v>0</v>
      </c>
    </row>
    <row r="41" spans="1:6" ht="54.6" customHeight="1">
      <c r="A41" s="567"/>
      <c r="B41" s="579" t="s">
        <v>1671</v>
      </c>
      <c r="C41" s="579"/>
      <c r="D41" s="604" t="str">
        <f>IF(COUNTIF(通常分様式!BN31:BO430,"error")&gt;0,"","○")</f>
        <v>○</v>
      </c>
      <c r="E41" s="618"/>
      <c r="F41" s="560">
        <f t="shared" si="2"/>
        <v>0</v>
      </c>
    </row>
    <row r="42" spans="1:6" ht="56.4" customHeight="1">
      <c r="A42" s="567"/>
      <c r="B42" s="579" t="s">
        <v>7536</v>
      </c>
      <c r="C42" s="579"/>
      <c r="D42" s="604" t="str">
        <f>IF(COUNTIF(通常分様式!BP31:BQ430,"error")&gt;0,"","○")</f>
        <v>○</v>
      </c>
      <c r="E42" s="618"/>
      <c r="F42" s="560">
        <f t="shared" si="2"/>
        <v>0</v>
      </c>
    </row>
    <row r="43" spans="1:6" ht="56.4" customHeight="1">
      <c r="A43" s="567"/>
      <c r="B43" s="579" t="s">
        <v>4806</v>
      </c>
      <c r="C43" s="579"/>
      <c r="D43" s="604" t="str">
        <f>IF(COUNTIF(通常分様式!BR31:BR430,"error")&gt;0,"","○")</f>
        <v>○</v>
      </c>
      <c r="E43" s="618"/>
      <c r="F43" s="560">
        <f t="shared" si="2"/>
        <v>0</v>
      </c>
    </row>
    <row r="44" spans="1:6" ht="37.950000000000003" customHeight="1">
      <c r="A44" s="568"/>
      <c r="B44" s="580" t="s">
        <v>835</v>
      </c>
      <c r="C44" s="580"/>
      <c r="D44" s="604" t="str">
        <f>IF(COUNTIF(通常分様式!BS31:BS430,"error")&gt;0,"","○")</f>
        <v>○</v>
      </c>
      <c r="E44" s="618"/>
      <c r="F44" s="560">
        <f t="shared" si="2"/>
        <v>0</v>
      </c>
    </row>
    <row r="45" spans="1:6" ht="60.75" customHeight="1">
      <c r="A45" s="568"/>
      <c r="B45" s="580" t="s">
        <v>7480</v>
      </c>
      <c r="C45" s="580"/>
      <c r="D45" s="604" t="str">
        <f>IF(COUNTIF(通常分様式!BT31:BU430,"error")&gt;0,"","○")</f>
        <v>○</v>
      </c>
      <c r="E45" s="618"/>
      <c r="F45" s="560">
        <f t="shared" si="2"/>
        <v>0</v>
      </c>
    </row>
    <row r="46" spans="1:6" ht="60.75" customHeight="1">
      <c r="A46" s="573"/>
      <c r="B46" s="589" t="s">
        <v>7495</v>
      </c>
      <c r="C46" s="589"/>
      <c r="D46" s="605" t="str">
        <f>IF(COUNTIF(通常分様式!BV31:BV430,"error")&gt;0,"","○")</f>
        <v>○</v>
      </c>
      <c r="E46" s="619"/>
      <c r="F46" s="560">
        <f t="shared" si="2"/>
        <v>0</v>
      </c>
    </row>
    <row r="47" spans="1:6" ht="60.75" customHeight="1">
      <c r="A47" s="573"/>
      <c r="B47" s="589" t="s">
        <v>6184</v>
      </c>
      <c r="C47" s="589"/>
      <c r="D47" s="605" t="str">
        <f>IF(SUBTOTAL(3,通常分様式!C31:C430)=400,"○","")</f>
        <v>○</v>
      </c>
      <c r="E47" s="619"/>
      <c r="F47" s="560">
        <f t="shared" si="2"/>
        <v>0</v>
      </c>
    </row>
    <row r="48" spans="1:6" ht="60.75" customHeight="1">
      <c r="A48" s="573"/>
      <c r="B48" s="589" t="s">
        <v>7542</v>
      </c>
      <c r="C48" s="589"/>
      <c r="D48" s="605" t="str">
        <f>IF(COUNTIF(通常分様式!BW31:BW430,"error")&gt;0,"","○")</f>
        <v>○</v>
      </c>
      <c r="E48" s="619"/>
      <c r="F48" s="560">
        <f t="shared" si="2"/>
        <v>0</v>
      </c>
    </row>
    <row r="49" spans="6:6" ht="16.2" customHeight="1">
      <c r="F49" s="560">
        <f>SUM(F6:F48)</f>
        <v>0</v>
      </c>
    </row>
  </sheetData>
  <sheetProtection algorithmName="SHA-512" hashValue="zy1s7rg0TRiFEWiTHIEfDL3UDqdVd//V9b/PSSaLaPak4q0quZIMikrauTR9DChCECsftvWNE66XR4Y4Yi9Yng==" saltValue="gi2zv2ONXGSA+wL3H2ueJw==" spinCount="100000" sheet="1" objects="1" scenarios="1"/>
  <mergeCells count="85">
    <mergeCell ref="A2:C2"/>
    <mergeCell ref="A3:C3"/>
    <mergeCell ref="B4:C4"/>
    <mergeCell ref="D4:E4"/>
    <mergeCell ref="A5:E5"/>
    <mergeCell ref="B6:C6"/>
    <mergeCell ref="D6:E6"/>
    <mergeCell ref="B7:C7"/>
    <mergeCell ref="D7:E7"/>
    <mergeCell ref="B8:C8"/>
    <mergeCell ref="D8:E8"/>
    <mergeCell ref="B9:C9"/>
    <mergeCell ref="D9:E9"/>
    <mergeCell ref="B10:C10"/>
    <mergeCell ref="D10:E10"/>
    <mergeCell ref="B11:C11"/>
    <mergeCell ref="D11:E11"/>
    <mergeCell ref="A12:E12"/>
    <mergeCell ref="B13:C13"/>
    <mergeCell ref="D13:E13"/>
    <mergeCell ref="D14:E14"/>
    <mergeCell ref="D15:E15"/>
    <mergeCell ref="D16:E16"/>
    <mergeCell ref="D17:E17"/>
    <mergeCell ref="D18:E18"/>
    <mergeCell ref="B19:C19"/>
    <mergeCell ref="D19:E19"/>
    <mergeCell ref="A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47:C47"/>
    <mergeCell ref="D47:E47"/>
    <mergeCell ref="B48:C48"/>
    <mergeCell ref="D48:E48"/>
    <mergeCell ref="A13:A18"/>
  </mergeCells>
  <phoneticPr fontId="20"/>
  <dataValidations count="2">
    <dataValidation allowBlank="1" showDropDown="0" showInputMessage="0" showErrorMessage="1" sqref="D12:E12 A44:E48 A6:C43 D20:E43"/>
    <dataValidation type="list" allowBlank="1" showDropDown="0" showInputMessage="0" showErrorMessage="1" sqref="D13:E19 D6:E11">
      <formula1>"○"</formula1>
    </dataValidation>
  </dataValidations>
  <pageMargins left="0.19652777777777777" right="0.19652777777777777" top="0.19652777777777777" bottom="0.19652777777777777" header="0.51180555555555551" footer="0.51180555555555551"/>
  <pageSetup paperSize="9" scale="41" fitToWidth="1" fitToHeight="1" orientation="portrait" usePrinterDefaults="1"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dimension ref="A1:E405"/>
  <sheetViews>
    <sheetView workbookViewId="0">
      <selection activeCell="H6" sqref="H6"/>
    </sheetView>
  </sheetViews>
  <sheetFormatPr defaultRowHeight="13.2"/>
  <cols>
    <col min="1" max="1" width="8.88671875" customWidth="1"/>
  </cols>
  <sheetData>
    <row r="1" spans="1:5">
      <c r="B1" s="620" t="s">
        <v>7423</v>
      </c>
      <c r="C1" s="624" t="s">
        <v>7487</v>
      </c>
      <c r="D1" s="506"/>
      <c r="E1" s="506"/>
    </row>
    <row r="2" spans="1:5">
      <c r="B2" s="621"/>
      <c r="C2" s="624"/>
      <c r="D2" s="506"/>
      <c r="E2" s="506"/>
    </row>
    <row r="3" spans="1:5">
      <c r="B3" s="621"/>
      <c r="C3" s="624"/>
      <c r="D3" s="506"/>
      <c r="E3" s="506"/>
    </row>
    <row r="4" spans="1:5" ht="13.8">
      <c r="B4" s="622"/>
      <c r="C4" s="624"/>
      <c r="D4" s="506"/>
      <c r="E4" s="506"/>
    </row>
    <row r="5" spans="1:5" ht="16.8">
      <c r="B5" s="55"/>
      <c r="E5" t="s">
        <v>7303</v>
      </c>
    </row>
    <row r="6" spans="1:5" ht="16.8">
      <c r="A6">
        <v>1</v>
      </c>
      <c r="B6" s="623" t="str">
        <f>通常分様式!AE31</f>
        <v>－</v>
      </c>
      <c r="C6">
        <f t="shared" ref="C6:C69" si="0">IF(B6="○",1,0)</f>
        <v>0</v>
      </c>
      <c r="D6">
        <f t="shared" ref="D6:D69" si="1">A6*C6</f>
        <v>0</v>
      </c>
      <c r="E6" t="str">
        <f>IFERROR(VLOOKUP(D6,通常分様式!$C$31:$C$430,1,FALSE),"")</f>
        <v/>
      </c>
    </row>
    <row r="7" spans="1:5" ht="16.8">
      <c r="A7">
        <v>2</v>
      </c>
      <c r="B7" s="623" t="str">
        <f>通常分様式!AE32</f>
        <v>－</v>
      </c>
      <c r="C7">
        <f t="shared" si="0"/>
        <v>0</v>
      </c>
      <c r="D7">
        <f t="shared" si="1"/>
        <v>0</v>
      </c>
      <c r="E7" t="str">
        <f>IFERROR(VLOOKUP(D7,通常分様式!$C$31:$C$430,1,FALSE),"")</f>
        <v/>
      </c>
    </row>
    <row r="8" spans="1:5" ht="16.8">
      <c r="A8">
        <v>3</v>
      </c>
      <c r="B8" s="623">
        <f>通常分様式!AE33</f>
        <v>0</v>
      </c>
      <c r="C8">
        <f t="shared" si="0"/>
        <v>0</v>
      </c>
      <c r="D8">
        <f t="shared" si="1"/>
        <v>0</v>
      </c>
      <c r="E8" t="str">
        <f>IFERROR(VLOOKUP(D8,通常分様式!$C$31:$C$430,1,FALSE),"")</f>
        <v/>
      </c>
    </row>
    <row r="9" spans="1:5" ht="16.8">
      <c r="A9">
        <v>4</v>
      </c>
      <c r="B9" s="623">
        <f>通常分様式!AE34</f>
        <v>0</v>
      </c>
      <c r="C9">
        <f t="shared" si="0"/>
        <v>0</v>
      </c>
      <c r="D9">
        <f t="shared" si="1"/>
        <v>0</v>
      </c>
      <c r="E9" t="str">
        <f>IFERROR(VLOOKUP(D9,通常分様式!$C$31:$C$430,1,FALSE),"")</f>
        <v/>
      </c>
    </row>
    <row r="10" spans="1:5" ht="16.8">
      <c r="A10">
        <v>5</v>
      </c>
      <c r="B10" s="623">
        <f>通常分様式!AE35</f>
        <v>0</v>
      </c>
      <c r="C10">
        <f t="shared" si="0"/>
        <v>0</v>
      </c>
      <c r="D10">
        <f t="shared" si="1"/>
        <v>0</v>
      </c>
      <c r="E10" t="str">
        <f>IFERROR(VLOOKUP(D10,通常分様式!$C$31:$C$430,1,FALSE),"")</f>
        <v/>
      </c>
    </row>
    <row r="11" spans="1:5" ht="16.8">
      <c r="A11">
        <v>6</v>
      </c>
      <c r="B11" s="623">
        <f>通常分様式!AE36</f>
        <v>0</v>
      </c>
      <c r="C11">
        <f t="shared" si="0"/>
        <v>0</v>
      </c>
      <c r="D11">
        <f t="shared" si="1"/>
        <v>0</v>
      </c>
      <c r="E11" t="str">
        <f>IFERROR(VLOOKUP(D11,通常分様式!$C$31:$C$430,1,FALSE),"")</f>
        <v/>
      </c>
    </row>
    <row r="12" spans="1:5" ht="16.8">
      <c r="A12">
        <v>7</v>
      </c>
      <c r="B12" s="623" t="str">
        <f>通常分様式!AE37</f>
        <v>－</v>
      </c>
      <c r="C12">
        <f t="shared" si="0"/>
        <v>0</v>
      </c>
      <c r="D12">
        <f t="shared" si="1"/>
        <v>0</v>
      </c>
      <c r="E12" t="str">
        <f>IFERROR(VLOOKUP(D12,通常分様式!$C$31:$C$430,1,FALSE),"")</f>
        <v/>
      </c>
    </row>
    <row r="13" spans="1:5" ht="16.8">
      <c r="A13">
        <v>8</v>
      </c>
      <c r="B13" s="623" t="str">
        <f>通常分様式!AE38</f>
        <v>－</v>
      </c>
      <c r="C13">
        <f t="shared" si="0"/>
        <v>0</v>
      </c>
      <c r="D13">
        <f t="shared" si="1"/>
        <v>0</v>
      </c>
      <c r="E13" t="str">
        <f>IFERROR(VLOOKUP(D13,通常分様式!$C$31:$C$430,1,FALSE),"")</f>
        <v/>
      </c>
    </row>
    <row r="14" spans="1:5" ht="16.8">
      <c r="A14">
        <v>9</v>
      </c>
      <c r="B14" s="623" t="str">
        <f>通常分様式!AE39</f>
        <v>－</v>
      </c>
      <c r="C14">
        <f t="shared" si="0"/>
        <v>0</v>
      </c>
      <c r="D14">
        <f t="shared" si="1"/>
        <v>0</v>
      </c>
      <c r="E14" t="str">
        <f>IFERROR(VLOOKUP(D14,通常分様式!$C$31:$C$430,1,FALSE),"")</f>
        <v/>
      </c>
    </row>
    <row r="15" spans="1:5" ht="16.8">
      <c r="A15">
        <v>10</v>
      </c>
      <c r="B15" s="623">
        <f>通常分様式!AE40</f>
        <v>0</v>
      </c>
      <c r="C15">
        <f t="shared" si="0"/>
        <v>0</v>
      </c>
      <c r="D15">
        <f t="shared" si="1"/>
        <v>0</v>
      </c>
      <c r="E15" t="str">
        <f>IFERROR(VLOOKUP(D15,通常分様式!$C$31:$C$430,1,FALSE),"")</f>
        <v/>
      </c>
    </row>
    <row r="16" spans="1:5" ht="16.8">
      <c r="A16">
        <v>11</v>
      </c>
      <c r="B16" s="623">
        <f>通常分様式!AE41</f>
        <v>0</v>
      </c>
      <c r="C16">
        <f t="shared" si="0"/>
        <v>0</v>
      </c>
      <c r="D16">
        <f t="shared" si="1"/>
        <v>0</v>
      </c>
      <c r="E16" t="str">
        <f>IFERROR(VLOOKUP(D16,通常分様式!$C$31:$C$430,1,FALSE),"")</f>
        <v/>
      </c>
    </row>
    <row r="17" spans="1:5" ht="16.8">
      <c r="A17">
        <v>12</v>
      </c>
      <c r="B17" s="623">
        <f>通常分様式!AE42</f>
        <v>0</v>
      </c>
      <c r="C17">
        <f t="shared" si="0"/>
        <v>0</v>
      </c>
      <c r="D17">
        <f t="shared" si="1"/>
        <v>0</v>
      </c>
      <c r="E17" t="str">
        <f>IFERROR(VLOOKUP(D17,通常分様式!$C$31:$C$430,1,FALSE),"")</f>
        <v/>
      </c>
    </row>
    <row r="18" spans="1:5" ht="16.8">
      <c r="A18">
        <v>13</v>
      </c>
      <c r="B18" s="623">
        <f>通常分様式!AE43</f>
        <v>0</v>
      </c>
      <c r="C18">
        <f t="shared" si="0"/>
        <v>0</v>
      </c>
      <c r="D18">
        <f t="shared" si="1"/>
        <v>0</v>
      </c>
      <c r="E18" t="str">
        <f>IFERROR(VLOOKUP(D18,通常分様式!$C$31:$C$430,1,FALSE),"")</f>
        <v/>
      </c>
    </row>
    <row r="19" spans="1:5" ht="16.8">
      <c r="A19">
        <v>14</v>
      </c>
      <c r="B19" s="623">
        <f>通常分様式!AE44</f>
        <v>0</v>
      </c>
      <c r="C19">
        <f t="shared" si="0"/>
        <v>0</v>
      </c>
      <c r="D19">
        <f t="shared" si="1"/>
        <v>0</v>
      </c>
      <c r="E19" t="str">
        <f>IFERROR(VLOOKUP(D19,通常分様式!$C$31:$C$430,1,FALSE),"")</f>
        <v/>
      </c>
    </row>
    <row r="20" spans="1:5" ht="16.8">
      <c r="A20">
        <v>15</v>
      </c>
      <c r="B20" s="623">
        <f>通常分様式!AE45</f>
        <v>0</v>
      </c>
      <c r="C20">
        <f t="shared" si="0"/>
        <v>0</v>
      </c>
      <c r="D20">
        <f t="shared" si="1"/>
        <v>0</v>
      </c>
      <c r="E20" t="str">
        <f>IFERROR(VLOOKUP(D20,通常分様式!$C$31:$C$430,1,FALSE),"")</f>
        <v/>
      </c>
    </row>
    <row r="21" spans="1:5" ht="16.8">
      <c r="A21">
        <v>16</v>
      </c>
      <c r="B21" s="623">
        <f>通常分様式!AE46</f>
        <v>0</v>
      </c>
      <c r="C21">
        <f t="shared" si="0"/>
        <v>0</v>
      </c>
      <c r="D21">
        <f t="shared" si="1"/>
        <v>0</v>
      </c>
      <c r="E21" t="str">
        <f>IFERROR(VLOOKUP(D21,通常分様式!$C$31:$C$430,1,FALSE),"")</f>
        <v/>
      </c>
    </row>
    <row r="22" spans="1:5" ht="16.8">
      <c r="A22">
        <v>17</v>
      </c>
      <c r="B22" s="623">
        <f>通常分様式!AE47</f>
        <v>0</v>
      </c>
      <c r="C22">
        <f t="shared" si="0"/>
        <v>0</v>
      </c>
      <c r="D22">
        <f t="shared" si="1"/>
        <v>0</v>
      </c>
      <c r="E22" t="str">
        <f>IFERROR(VLOOKUP(D22,通常分様式!$C$31:$C$430,1,FALSE),"")</f>
        <v/>
      </c>
    </row>
    <row r="23" spans="1:5" ht="16.8">
      <c r="A23">
        <v>18</v>
      </c>
      <c r="B23" s="623">
        <f>通常分様式!AE48</f>
        <v>0</v>
      </c>
      <c r="C23">
        <f t="shared" si="0"/>
        <v>0</v>
      </c>
      <c r="D23">
        <f t="shared" si="1"/>
        <v>0</v>
      </c>
      <c r="E23" t="str">
        <f>IFERROR(VLOOKUP(D23,通常分様式!$C$31:$C$430,1,FALSE),"")</f>
        <v/>
      </c>
    </row>
    <row r="24" spans="1:5" ht="16.8">
      <c r="A24">
        <v>19</v>
      </c>
      <c r="B24" s="623">
        <f>通常分様式!AE49</f>
        <v>0</v>
      </c>
      <c r="C24">
        <f t="shared" si="0"/>
        <v>0</v>
      </c>
      <c r="D24">
        <f t="shared" si="1"/>
        <v>0</v>
      </c>
      <c r="E24" t="str">
        <f>IFERROR(VLOOKUP(D24,通常分様式!$C$31:$C$430,1,FALSE),"")</f>
        <v/>
      </c>
    </row>
    <row r="25" spans="1:5" ht="16.8">
      <c r="A25">
        <v>20</v>
      </c>
      <c r="B25" s="623">
        <f>通常分様式!AE50</f>
        <v>0</v>
      </c>
      <c r="C25">
        <f t="shared" si="0"/>
        <v>0</v>
      </c>
      <c r="D25">
        <f t="shared" si="1"/>
        <v>0</v>
      </c>
      <c r="E25" t="str">
        <f>IFERROR(VLOOKUP(D25,通常分様式!$C$31:$C$430,1,FALSE),"")</f>
        <v/>
      </c>
    </row>
    <row r="26" spans="1:5" ht="16.8">
      <c r="A26">
        <v>21</v>
      </c>
      <c r="B26" s="623">
        <f>通常分様式!AE51</f>
        <v>0</v>
      </c>
      <c r="C26">
        <f t="shared" si="0"/>
        <v>0</v>
      </c>
      <c r="D26">
        <f t="shared" si="1"/>
        <v>0</v>
      </c>
      <c r="E26" t="str">
        <f>IFERROR(VLOOKUP(D26,通常分様式!$C$31:$C$430,1,FALSE),"")</f>
        <v/>
      </c>
    </row>
    <row r="27" spans="1:5" ht="16.8">
      <c r="A27">
        <v>22</v>
      </c>
      <c r="B27" s="623">
        <f>通常分様式!AE52</f>
        <v>0</v>
      </c>
      <c r="C27">
        <f t="shared" si="0"/>
        <v>0</v>
      </c>
      <c r="D27">
        <f t="shared" si="1"/>
        <v>0</v>
      </c>
      <c r="E27" t="str">
        <f>IFERROR(VLOOKUP(D27,通常分様式!$C$31:$C$430,1,FALSE),"")</f>
        <v/>
      </c>
    </row>
    <row r="28" spans="1:5" ht="16.8">
      <c r="A28">
        <v>23</v>
      </c>
      <c r="B28" s="623">
        <f>通常分様式!AE53</f>
        <v>0</v>
      </c>
      <c r="C28">
        <f t="shared" si="0"/>
        <v>0</v>
      </c>
      <c r="D28">
        <f t="shared" si="1"/>
        <v>0</v>
      </c>
      <c r="E28" t="str">
        <f>IFERROR(VLOOKUP(D28,通常分様式!$C$31:$C$430,1,FALSE),"")</f>
        <v/>
      </c>
    </row>
    <row r="29" spans="1:5" ht="16.8">
      <c r="A29">
        <v>24</v>
      </c>
      <c r="B29" s="623">
        <f>通常分様式!AE54</f>
        <v>0</v>
      </c>
      <c r="C29">
        <f t="shared" si="0"/>
        <v>0</v>
      </c>
      <c r="D29">
        <f t="shared" si="1"/>
        <v>0</v>
      </c>
      <c r="E29" t="str">
        <f>IFERROR(VLOOKUP(D29,通常分様式!$C$31:$C$430,1,FALSE),"")</f>
        <v/>
      </c>
    </row>
    <row r="30" spans="1:5" ht="16.8">
      <c r="A30">
        <v>25</v>
      </c>
      <c r="B30" s="623">
        <f>通常分様式!AE55</f>
        <v>0</v>
      </c>
      <c r="C30">
        <f t="shared" si="0"/>
        <v>0</v>
      </c>
      <c r="D30">
        <f t="shared" si="1"/>
        <v>0</v>
      </c>
      <c r="E30" t="str">
        <f>IFERROR(VLOOKUP(D30,通常分様式!$C$31:$C$430,1,FALSE),"")</f>
        <v/>
      </c>
    </row>
    <row r="31" spans="1:5" ht="16.8">
      <c r="A31">
        <v>26</v>
      </c>
      <c r="B31" s="623">
        <f>通常分様式!AE56</f>
        <v>0</v>
      </c>
      <c r="C31">
        <f t="shared" si="0"/>
        <v>0</v>
      </c>
      <c r="D31">
        <f t="shared" si="1"/>
        <v>0</v>
      </c>
      <c r="E31" t="str">
        <f>IFERROR(VLOOKUP(D31,通常分様式!$C$31:$C$430,1,FALSE),"")</f>
        <v/>
      </c>
    </row>
    <row r="32" spans="1:5" ht="16.8">
      <c r="A32">
        <v>27</v>
      </c>
      <c r="B32" s="623">
        <f>通常分様式!AE57</f>
        <v>0</v>
      </c>
      <c r="C32">
        <f t="shared" si="0"/>
        <v>0</v>
      </c>
      <c r="D32">
        <f t="shared" si="1"/>
        <v>0</v>
      </c>
      <c r="E32" t="str">
        <f>IFERROR(VLOOKUP(D32,通常分様式!$C$31:$C$430,1,FALSE),"")</f>
        <v/>
      </c>
    </row>
    <row r="33" spans="1:5" ht="16.8">
      <c r="A33">
        <v>28</v>
      </c>
      <c r="B33" s="623">
        <f>通常分様式!AE58</f>
        <v>0</v>
      </c>
      <c r="C33">
        <f t="shared" si="0"/>
        <v>0</v>
      </c>
      <c r="D33">
        <f t="shared" si="1"/>
        <v>0</v>
      </c>
      <c r="E33" t="str">
        <f>IFERROR(VLOOKUP(D33,通常分様式!$C$31:$C$430,1,FALSE),"")</f>
        <v/>
      </c>
    </row>
    <row r="34" spans="1:5" ht="16.8">
      <c r="A34">
        <v>29</v>
      </c>
      <c r="B34" s="623">
        <f>通常分様式!AE59</f>
        <v>0</v>
      </c>
      <c r="C34">
        <f t="shared" si="0"/>
        <v>0</v>
      </c>
      <c r="D34">
        <f t="shared" si="1"/>
        <v>0</v>
      </c>
      <c r="E34" t="str">
        <f>IFERROR(VLOOKUP(D34,通常分様式!$C$31:$C$430,1,FALSE),"")</f>
        <v/>
      </c>
    </row>
    <row r="35" spans="1:5" ht="16.8">
      <c r="A35">
        <v>30</v>
      </c>
      <c r="B35" s="623">
        <f>通常分様式!AE60</f>
        <v>0</v>
      </c>
      <c r="C35">
        <f t="shared" si="0"/>
        <v>0</v>
      </c>
      <c r="D35">
        <f t="shared" si="1"/>
        <v>0</v>
      </c>
      <c r="E35" t="str">
        <f>IFERROR(VLOOKUP(D35,通常分様式!$C$31:$C$430,1,FALSE),"")</f>
        <v/>
      </c>
    </row>
    <row r="36" spans="1:5" ht="16.8">
      <c r="A36">
        <v>31</v>
      </c>
      <c r="B36" s="623">
        <f>通常分様式!AE61</f>
        <v>0</v>
      </c>
      <c r="C36">
        <f t="shared" si="0"/>
        <v>0</v>
      </c>
      <c r="D36">
        <f t="shared" si="1"/>
        <v>0</v>
      </c>
      <c r="E36" t="str">
        <f>IFERROR(VLOOKUP(D36,通常分様式!$C$31:$C$430,1,FALSE),"")</f>
        <v/>
      </c>
    </row>
    <row r="37" spans="1:5" ht="16.8">
      <c r="A37">
        <v>32</v>
      </c>
      <c r="B37" s="623">
        <f>通常分様式!AE62</f>
        <v>0</v>
      </c>
      <c r="C37">
        <f t="shared" si="0"/>
        <v>0</v>
      </c>
      <c r="D37">
        <f t="shared" si="1"/>
        <v>0</v>
      </c>
      <c r="E37" t="str">
        <f>IFERROR(VLOOKUP(D37,通常分様式!$C$31:$C$430,1,FALSE),"")</f>
        <v/>
      </c>
    </row>
    <row r="38" spans="1:5" ht="16.8">
      <c r="A38">
        <v>33</v>
      </c>
      <c r="B38" s="623">
        <f>通常分様式!AE63</f>
        <v>0</v>
      </c>
      <c r="C38">
        <f t="shared" si="0"/>
        <v>0</v>
      </c>
      <c r="D38">
        <f t="shared" si="1"/>
        <v>0</v>
      </c>
      <c r="E38" t="str">
        <f>IFERROR(VLOOKUP(D38,通常分様式!$C$31:$C$430,1,FALSE),"")</f>
        <v/>
      </c>
    </row>
    <row r="39" spans="1:5" ht="16.8">
      <c r="A39">
        <v>34</v>
      </c>
      <c r="B39" s="623">
        <f>通常分様式!AE64</f>
        <v>0</v>
      </c>
      <c r="C39">
        <f t="shared" si="0"/>
        <v>0</v>
      </c>
      <c r="D39">
        <f t="shared" si="1"/>
        <v>0</v>
      </c>
      <c r="E39" t="str">
        <f>IFERROR(VLOOKUP(D39,通常分様式!$C$31:$C$430,1,FALSE),"")</f>
        <v/>
      </c>
    </row>
    <row r="40" spans="1:5" ht="16.8">
      <c r="A40">
        <v>35</v>
      </c>
      <c r="B40" s="623">
        <f>通常分様式!AE65</f>
        <v>0</v>
      </c>
      <c r="C40">
        <f t="shared" si="0"/>
        <v>0</v>
      </c>
      <c r="D40">
        <f t="shared" si="1"/>
        <v>0</v>
      </c>
      <c r="E40" t="str">
        <f>IFERROR(VLOOKUP(D40,通常分様式!$C$31:$C$430,1,FALSE),"")</f>
        <v/>
      </c>
    </row>
    <row r="41" spans="1:5" ht="16.8">
      <c r="A41">
        <v>36</v>
      </c>
      <c r="B41" s="623">
        <f>通常分様式!AE66</f>
        <v>0</v>
      </c>
      <c r="C41">
        <f t="shared" si="0"/>
        <v>0</v>
      </c>
      <c r="D41">
        <f t="shared" si="1"/>
        <v>0</v>
      </c>
      <c r="E41" t="str">
        <f>IFERROR(VLOOKUP(D41,通常分様式!$C$31:$C$430,1,FALSE),"")</f>
        <v/>
      </c>
    </row>
    <row r="42" spans="1:5" ht="16.8">
      <c r="A42">
        <v>37</v>
      </c>
      <c r="B42" s="623">
        <f>通常分様式!AE67</f>
        <v>0</v>
      </c>
      <c r="C42">
        <f t="shared" si="0"/>
        <v>0</v>
      </c>
      <c r="D42">
        <f t="shared" si="1"/>
        <v>0</v>
      </c>
      <c r="E42" t="str">
        <f>IFERROR(VLOOKUP(D42,通常分様式!$C$31:$C$430,1,FALSE),"")</f>
        <v/>
      </c>
    </row>
    <row r="43" spans="1:5" ht="16.8">
      <c r="A43">
        <v>38</v>
      </c>
      <c r="B43" s="623">
        <f>通常分様式!AE68</f>
        <v>0</v>
      </c>
      <c r="C43">
        <f t="shared" si="0"/>
        <v>0</v>
      </c>
      <c r="D43">
        <f t="shared" si="1"/>
        <v>0</v>
      </c>
      <c r="E43" t="str">
        <f>IFERROR(VLOOKUP(D43,通常分様式!$C$31:$C$430,1,FALSE),"")</f>
        <v/>
      </c>
    </row>
    <row r="44" spans="1:5" ht="16.8">
      <c r="A44">
        <v>39</v>
      </c>
      <c r="B44" s="623">
        <f>通常分様式!AE69</f>
        <v>0</v>
      </c>
      <c r="C44">
        <f t="shared" si="0"/>
        <v>0</v>
      </c>
      <c r="D44">
        <f t="shared" si="1"/>
        <v>0</v>
      </c>
      <c r="E44" t="str">
        <f>IFERROR(VLOOKUP(D44,通常分様式!$C$31:$C$430,1,FALSE),"")</f>
        <v/>
      </c>
    </row>
    <row r="45" spans="1:5" ht="16.8">
      <c r="A45">
        <v>40</v>
      </c>
      <c r="B45" s="623">
        <f>通常分様式!AE70</f>
        <v>0</v>
      </c>
      <c r="C45">
        <f t="shared" si="0"/>
        <v>0</v>
      </c>
      <c r="D45">
        <f t="shared" si="1"/>
        <v>0</v>
      </c>
      <c r="E45" t="str">
        <f>IFERROR(VLOOKUP(D45,通常分様式!$C$31:$C$430,1,FALSE),"")</f>
        <v/>
      </c>
    </row>
    <row r="46" spans="1:5" ht="16.8">
      <c r="A46">
        <v>41</v>
      </c>
      <c r="B46" s="623">
        <f>通常分様式!AE71</f>
        <v>0</v>
      </c>
      <c r="C46">
        <f t="shared" si="0"/>
        <v>0</v>
      </c>
      <c r="D46">
        <f t="shared" si="1"/>
        <v>0</v>
      </c>
      <c r="E46" t="str">
        <f>IFERROR(VLOOKUP(D46,通常分様式!$C$31:$C$430,1,FALSE),"")</f>
        <v/>
      </c>
    </row>
    <row r="47" spans="1:5" ht="16.8">
      <c r="A47">
        <v>42</v>
      </c>
      <c r="B47" s="623">
        <f>通常分様式!AE72</f>
        <v>0</v>
      </c>
      <c r="C47">
        <f t="shared" si="0"/>
        <v>0</v>
      </c>
      <c r="D47">
        <f t="shared" si="1"/>
        <v>0</v>
      </c>
      <c r="E47" t="str">
        <f>IFERROR(VLOOKUP(D47,通常分様式!$C$31:$C$430,1,FALSE),"")</f>
        <v/>
      </c>
    </row>
    <row r="48" spans="1:5" ht="16.8">
      <c r="A48">
        <v>43</v>
      </c>
      <c r="B48" s="623">
        <f>通常分様式!AE73</f>
        <v>0</v>
      </c>
      <c r="C48">
        <f t="shared" si="0"/>
        <v>0</v>
      </c>
      <c r="D48">
        <f t="shared" si="1"/>
        <v>0</v>
      </c>
      <c r="E48" t="str">
        <f>IFERROR(VLOOKUP(D48,通常分様式!$C$31:$C$430,1,FALSE),"")</f>
        <v/>
      </c>
    </row>
    <row r="49" spans="1:5" ht="16.8">
      <c r="A49">
        <v>44</v>
      </c>
      <c r="B49" s="623">
        <f>通常分様式!AE74</f>
        <v>0</v>
      </c>
      <c r="C49">
        <f t="shared" si="0"/>
        <v>0</v>
      </c>
      <c r="D49">
        <f t="shared" si="1"/>
        <v>0</v>
      </c>
      <c r="E49" t="str">
        <f>IFERROR(VLOOKUP(D49,通常分様式!$C$31:$C$430,1,FALSE),"")</f>
        <v/>
      </c>
    </row>
    <row r="50" spans="1:5" ht="16.8">
      <c r="A50">
        <v>45</v>
      </c>
      <c r="B50" s="623">
        <f>通常分様式!AE75</f>
        <v>0</v>
      </c>
      <c r="C50">
        <f t="shared" si="0"/>
        <v>0</v>
      </c>
      <c r="D50">
        <f t="shared" si="1"/>
        <v>0</v>
      </c>
      <c r="E50" t="str">
        <f>IFERROR(VLOOKUP(D50,通常分様式!$C$31:$C$430,1,FALSE),"")</f>
        <v/>
      </c>
    </row>
    <row r="51" spans="1:5" ht="16.8">
      <c r="A51">
        <v>46</v>
      </c>
      <c r="B51" s="623">
        <f>通常分様式!AE76</f>
        <v>0</v>
      </c>
      <c r="C51">
        <f t="shared" si="0"/>
        <v>0</v>
      </c>
      <c r="D51">
        <f t="shared" si="1"/>
        <v>0</v>
      </c>
      <c r="E51" t="str">
        <f>IFERROR(VLOOKUP(D51,通常分様式!$C$31:$C$430,1,FALSE),"")</f>
        <v/>
      </c>
    </row>
    <row r="52" spans="1:5" ht="16.8">
      <c r="A52">
        <v>47</v>
      </c>
      <c r="B52" s="623">
        <f>通常分様式!AE77</f>
        <v>0</v>
      </c>
      <c r="C52">
        <f t="shared" si="0"/>
        <v>0</v>
      </c>
      <c r="D52">
        <f t="shared" si="1"/>
        <v>0</v>
      </c>
      <c r="E52" t="str">
        <f>IFERROR(VLOOKUP(D52,通常分様式!$C$31:$C$430,1,FALSE),"")</f>
        <v/>
      </c>
    </row>
    <row r="53" spans="1:5" ht="16.8">
      <c r="A53">
        <v>48</v>
      </c>
      <c r="B53" s="623">
        <f>通常分様式!AE78</f>
        <v>0</v>
      </c>
      <c r="C53">
        <f t="shared" si="0"/>
        <v>0</v>
      </c>
      <c r="D53">
        <f t="shared" si="1"/>
        <v>0</v>
      </c>
      <c r="E53" t="str">
        <f>IFERROR(VLOOKUP(D53,通常分様式!$C$31:$C$430,1,FALSE),"")</f>
        <v/>
      </c>
    </row>
    <row r="54" spans="1:5" ht="16.8">
      <c r="A54">
        <v>49</v>
      </c>
      <c r="B54" s="623">
        <f>通常分様式!AE79</f>
        <v>0</v>
      </c>
      <c r="C54">
        <f t="shared" si="0"/>
        <v>0</v>
      </c>
      <c r="D54">
        <f t="shared" si="1"/>
        <v>0</v>
      </c>
      <c r="E54" t="str">
        <f>IFERROR(VLOOKUP(D54,通常分様式!$C$31:$C$430,1,FALSE),"")</f>
        <v/>
      </c>
    </row>
    <row r="55" spans="1:5" ht="16.8">
      <c r="A55">
        <v>50</v>
      </c>
      <c r="B55" s="623">
        <f>通常分様式!AE80</f>
        <v>0</v>
      </c>
      <c r="C55">
        <f t="shared" si="0"/>
        <v>0</v>
      </c>
      <c r="D55">
        <f t="shared" si="1"/>
        <v>0</v>
      </c>
      <c r="E55" t="str">
        <f>IFERROR(VLOOKUP(D55,通常分様式!$C$31:$C$430,1,FALSE),"")</f>
        <v/>
      </c>
    </row>
    <row r="56" spans="1:5" ht="16.8">
      <c r="A56">
        <v>51</v>
      </c>
      <c r="B56" s="623">
        <f>通常分様式!AE81</f>
        <v>0</v>
      </c>
      <c r="C56">
        <f t="shared" si="0"/>
        <v>0</v>
      </c>
      <c r="D56">
        <f t="shared" si="1"/>
        <v>0</v>
      </c>
      <c r="E56" t="str">
        <f>IFERROR(VLOOKUP(D56,通常分様式!$C$31:$C$430,1,FALSE),"")</f>
        <v/>
      </c>
    </row>
    <row r="57" spans="1:5" ht="16.8">
      <c r="A57">
        <v>52</v>
      </c>
      <c r="B57" s="623">
        <f>通常分様式!AE82</f>
        <v>0</v>
      </c>
      <c r="C57">
        <f t="shared" si="0"/>
        <v>0</v>
      </c>
      <c r="D57">
        <f t="shared" si="1"/>
        <v>0</v>
      </c>
      <c r="E57" t="str">
        <f>IFERROR(VLOOKUP(D57,通常分様式!$C$31:$C$430,1,FALSE),"")</f>
        <v/>
      </c>
    </row>
    <row r="58" spans="1:5" ht="16.8">
      <c r="A58">
        <v>53</v>
      </c>
      <c r="B58" s="623">
        <f>通常分様式!AE83</f>
        <v>0</v>
      </c>
      <c r="C58">
        <f t="shared" si="0"/>
        <v>0</v>
      </c>
      <c r="D58">
        <f t="shared" si="1"/>
        <v>0</v>
      </c>
      <c r="E58" t="str">
        <f>IFERROR(VLOOKUP(D58,通常分様式!$C$31:$C$430,1,FALSE),"")</f>
        <v/>
      </c>
    </row>
    <row r="59" spans="1:5" ht="16.8">
      <c r="A59">
        <v>54</v>
      </c>
      <c r="B59" s="623">
        <f>通常分様式!AE84</f>
        <v>0</v>
      </c>
      <c r="C59">
        <f t="shared" si="0"/>
        <v>0</v>
      </c>
      <c r="D59">
        <f t="shared" si="1"/>
        <v>0</v>
      </c>
      <c r="E59" t="str">
        <f>IFERROR(VLOOKUP(D59,通常分様式!$C$31:$C$430,1,FALSE),"")</f>
        <v/>
      </c>
    </row>
    <row r="60" spans="1:5" ht="16.8">
      <c r="A60">
        <v>55</v>
      </c>
      <c r="B60" s="623">
        <f>通常分様式!AE85</f>
        <v>0</v>
      </c>
      <c r="C60">
        <f t="shared" si="0"/>
        <v>0</v>
      </c>
      <c r="D60">
        <f t="shared" si="1"/>
        <v>0</v>
      </c>
      <c r="E60" t="str">
        <f>IFERROR(VLOOKUP(D60,通常分様式!$C$31:$C$430,1,FALSE),"")</f>
        <v/>
      </c>
    </row>
    <row r="61" spans="1:5" ht="16.8">
      <c r="A61">
        <v>56</v>
      </c>
      <c r="B61" s="623">
        <f>通常分様式!AE86</f>
        <v>0</v>
      </c>
      <c r="C61">
        <f t="shared" si="0"/>
        <v>0</v>
      </c>
      <c r="D61">
        <f t="shared" si="1"/>
        <v>0</v>
      </c>
      <c r="E61" t="str">
        <f>IFERROR(VLOOKUP(D61,通常分様式!$C$31:$C$430,1,FALSE),"")</f>
        <v/>
      </c>
    </row>
    <row r="62" spans="1:5" ht="16.8">
      <c r="A62">
        <v>57</v>
      </c>
      <c r="B62" s="623">
        <f>通常分様式!AE87</f>
        <v>0</v>
      </c>
      <c r="C62">
        <f t="shared" si="0"/>
        <v>0</v>
      </c>
      <c r="D62">
        <f t="shared" si="1"/>
        <v>0</v>
      </c>
      <c r="E62" t="str">
        <f>IFERROR(VLOOKUP(D62,通常分様式!$C$31:$C$430,1,FALSE),"")</f>
        <v/>
      </c>
    </row>
    <row r="63" spans="1:5" ht="16.8">
      <c r="A63">
        <v>58</v>
      </c>
      <c r="B63" s="623">
        <f>通常分様式!AE88</f>
        <v>0</v>
      </c>
      <c r="C63">
        <f t="shared" si="0"/>
        <v>0</v>
      </c>
      <c r="D63">
        <f t="shared" si="1"/>
        <v>0</v>
      </c>
      <c r="E63" t="str">
        <f>IFERROR(VLOOKUP(D63,通常分様式!$C$31:$C$430,1,FALSE),"")</f>
        <v/>
      </c>
    </row>
    <row r="64" spans="1:5" ht="16.8">
      <c r="A64">
        <v>59</v>
      </c>
      <c r="B64" s="623">
        <f>通常分様式!AE89</f>
        <v>0</v>
      </c>
      <c r="C64">
        <f t="shared" si="0"/>
        <v>0</v>
      </c>
      <c r="D64">
        <f t="shared" si="1"/>
        <v>0</v>
      </c>
      <c r="E64" t="str">
        <f>IFERROR(VLOOKUP(D64,通常分様式!$C$31:$C$430,1,FALSE),"")</f>
        <v/>
      </c>
    </row>
    <row r="65" spans="1:5" ht="16.8">
      <c r="A65">
        <v>60</v>
      </c>
      <c r="B65" s="623">
        <f>通常分様式!AE90</f>
        <v>0</v>
      </c>
      <c r="C65">
        <f t="shared" si="0"/>
        <v>0</v>
      </c>
      <c r="D65">
        <f t="shared" si="1"/>
        <v>0</v>
      </c>
      <c r="E65" t="str">
        <f>IFERROR(VLOOKUP(D65,通常分様式!$C$31:$C$430,1,FALSE),"")</f>
        <v/>
      </c>
    </row>
    <row r="66" spans="1:5" ht="16.8">
      <c r="A66">
        <v>61</v>
      </c>
      <c r="B66" s="623">
        <f>通常分様式!AE91</f>
        <v>0</v>
      </c>
      <c r="C66">
        <f t="shared" si="0"/>
        <v>0</v>
      </c>
      <c r="D66">
        <f t="shared" si="1"/>
        <v>0</v>
      </c>
      <c r="E66" t="str">
        <f>IFERROR(VLOOKUP(D66,通常分様式!$C$31:$C$430,1,FALSE),"")</f>
        <v/>
      </c>
    </row>
    <row r="67" spans="1:5" ht="16.8">
      <c r="A67">
        <v>62</v>
      </c>
      <c r="B67" s="623">
        <f>通常分様式!AE92</f>
        <v>0</v>
      </c>
      <c r="C67">
        <f t="shared" si="0"/>
        <v>0</v>
      </c>
      <c r="D67">
        <f t="shared" si="1"/>
        <v>0</v>
      </c>
      <c r="E67" t="str">
        <f>IFERROR(VLOOKUP(D67,通常分様式!$C$31:$C$430,1,FALSE),"")</f>
        <v/>
      </c>
    </row>
    <row r="68" spans="1:5" ht="16.8">
      <c r="A68">
        <v>63</v>
      </c>
      <c r="B68" s="623">
        <f>通常分様式!AE93</f>
        <v>0</v>
      </c>
      <c r="C68">
        <f t="shared" si="0"/>
        <v>0</v>
      </c>
      <c r="D68">
        <f t="shared" si="1"/>
        <v>0</v>
      </c>
      <c r="E68" t="str">
        <f>IFERROR(VLOOKUP(D68,通常分様式!$C$31:$C$430,1,FALSE),"")</f>
        <v/>
      </c>
    </row>
    <row r="69" spans="1:5" ht="16.8">
      <c r="A69">
        <v>64</v>
      </c>
      <c r="B69" s="623">
        <f>通常分様式!AE94</f>
        <v>0</v>
      </c>
      <c r="C69">
        <f t="shared" si="0"/>
        <v>0</v>
      </c>
      <c r="D69">
        <f t="shared" si="1"/>
        <v>0</v>
      </c>
      <c r="E69" t="str">
        <f>IFERROR(VLOOKUP(D69,通常分様式!$C$31:$C$430,1,FALSE),"")</f>
        <v/>
      </c>
    </row>
    <row r="70" spans="1:5" ht="16.8">
      <c r="A70">
        <v>65</v>
      </c>
      <c r="B70" s="623">
        <f>通常分様式!AE95</f>
        <v>0</v>
      </c>
      <c r="C70">
        <f t="shared" ref="C70:C133" si="2">IF(B70="○",1,0)</f>
        <v>0</v>
      </c>
      <c r="D70">
        <f t="shared" ref="D70:D133" si="3">A70*C70</f>
        <v>0</v>
      </c>
      <c r="E70" t="str">
        <f>IFERROR(VLOOKUP(D70,通常分様式!$C$31:$C$430,1,FALSE),"")</f>
        <v/>
      </c>
    </row>
    <row r="71" spans="1:5" ht="16.8">
      <c r="A71">
        <v>66</v>
      </c>
      <c r="B71" s="623">
        <f>通常分様式!AE96</f>
        <v>0</v>
      </c>
      <c r="C71">
        <f t="shared" si="2"/>
        <v>0</v>
      </c>
      <c r="D71">
        <f t="shared" si="3"/>
        <v>0</v>
      </c>
      <c r="E71" t="str">
        <f>IFERROR(VLOOKUP(D71,通常分様式!$C$31:$C$430,1,FALSE),"")</f>
        <v/>
      </c>
    </row>
    <row r="72" spans="1:5" ht="16.8">
      <c r="A72">
        <v>67</v>
      </c>
      <c r="B72" s="623">
        <f>通常分様式!AE97</f>
        <v>0</v>
      </c>
      <c r="C72">
        <f t="shared" si="2"/>
        <v>0</v>
      </c>
      <c r="D72">
        <f t="shared" si="3"/>
        <v>0</v>
      </c>
      <c r="E72" t="str">
        <f>IFERROR(VLOOKUP(D72,通常分様式!$C$31:$C$430,1,FALSE),"")</f>
        <v/>
      </c>
    </row>
    <row r="73" spans="1:5" ht="16.8">
      <c r="A73">
        <v>68</v>
      </c>
      <c r="B73" s="623">
        <f>通常分様式!AE98</f>
        <v>0</v>
      </c>
      <c r="C73">
        <f t="shared" si="2"/>
        <v>0</v>
      </c>
      <c r="D73">
        <f t="shared" si="3"/>
        <v>0</v>
      </c>
      <c r="E73" t="str">
        <f>IFERROR(VLOOKUP(D73,通常分様式!$C$31:$C$430,1,FALSE),"")</f>
        <v/>
      </c>
    </row>
    <row r="74" spans="1:5" ht="16.8">
      <c r="A74">
        <v>69</v>
      </c>
      <c r="B74" s="623">
        <f>通常分様式!AE99</f>
        <v>0</v>
      </c>
      <c r="C74">
        <f t="shared" si="2"/>
        <v>0</v>
      </c>
      <c r="D74">
        <f t="shared" si="3"/>
        <v>0</v>
      </c>
      <c r="E74" t="str">
        <f>IFERROR(VLOOKUP(D74,通常分様式!$C$31:$C$430,1,FALSE),"")</f>
        <v/>
      </c>
    </row>
    <row r="75" spans="1:5" ht="16.8">
      <c r="A75">
        <v>70</v>
      </c>
      <c r="B75" s="623">
        <f>通常分様式!AE100</f>
        <v>0</v>
      </c>
      <c r="C75">
        <f t="shared" si="2"/>
        <v>0</v>
      </c>
      <c r="D75">
        <f t="shared" si="3"/>
        <v>0</v>
      </c>
      <c r="E75" t="str">
        <f>IFERROR(VLOOKUP(D75,通常分様式!$C$31:$C$430,1,FALSE),"")</f>
        <v/>
      </c>
    </row>
    <row r="76" spans="1:5" ht="16.8">
      <c r="A76">
        <v>71</v>
      </c>
      <c r="B76" s="623">
        <f>通常分様式!AE101</f>
        <v>0</v>
      </c>
      <c r="C76">
        <f t="shared" si="2"/>
        <v>0</v>
      </c>
      <c r="D76">
        <f t="shared" si="3"/>
        <v>0</v>
      </c>
      <c r="E76" t="str">
        <f>IFERROR(VLOOKUP(D76,通常分様式!$C$31:$C$430,1,FALSE),"")</f>
        <v/>
      </c>
    </row>
    <row r="77" spans="1:5" ht="16.8">
      <c r="A77">
        <v>72</v>
      </c>
      <c r="B77" s="623">
        <f>通常分様式!AE102</f>
        <v>0</v>
      </c>
      <c r="C77">
        <f t="shared" si="2"/>
        <v>0</v>
      </c>
      <c r="D77">
        <f t="shared" si="3"/>
        <v>0</v>
      </c>
      <c r="E77" t="str">
        <f>IFERROR(VLOOKUP(D77,通常分様式!$C$31:$C$430,1,FALSE),"")</f>
        <v/>
      </c>
    </row>
    <row r="78" spans="1:5" ht="16.8">
      <c r="A78">
        <v>73</v>
      </c>
      <c r="B78" s="623">
        <f>通常分様式!AE103</f>
        <v>0</v>
      </c>
      <c r="C78">
        <f t="shared" si="2"/>
        <v>0</v>
      </c>
      <c r="D78">
        <f t="shared" si="3"/>
        <v>0</v>
      </c>
      <c r="E78" t="str">
        <f>IFERROR(VLOOKUP(D78,通常分様式!$C$31:$C$430,1,FALSE),"")</f>
        <v/>
      </c>
    </row>
    <row r="79" spans="1:5" ht="16.8">
      <c r="A79">
        <v>74</v>
      </c>
      <c r="B79" s="623">
        <f>通常分様式!AE104</f>
        <v>0</v>
      </c>
      <c r="C79">
        <f t="shared" si="2"/>
        <v>0</v>
      </c>
      <c r="D79">
        <f t="shared" si="3"/>
        <v>0</v>
      </c>
      <c r="E79" t="str">
        <f>IFERROR(VLOOKUP(D79,通常分様式!$C$31:$C$430,1,FALSE),"")</f>
        <v/>
      </c>
    </row>
    <row r="80" spans="1:5" ht="16.8">
      <c r="A80">
        <v>75</v>
      </c>
      <c r="B80" s="623">
        <f>通常分様式!AE105</f>
        <v>0</v>
      </c>
      <c r="C80">
        <f t="shared" si="2"/>
        <v>0</v>
      </c>
      <c r="D80">
        <f t="shared" si="3"/>
        <v>0</v>
      </c>
      <c r="E80" t="str">
        <f>IFERROR(VLOOKUP(D80,通常分様式!$C$31:$C$430,1,FALSE),"")</f>
        <v/>
      </c>
    </row>
    <row r="81" spans="1:5" ht="16.8">
      <c r="A81">
        <v>76</v>
      </c>
      <c r="B81" s="623">
        <f>通常分様式!AE106</f>
        <v>0</v>
      </c>
      <c r="C81">
        <f t="shared" si="2"/>
        <v>0</v>
      </c>
      <c r="D81">
        <f t="shared" si="3"/>
        <v>0</v>
      </c>
      <c r="E81" t="str">
        <f>IFERROR(VLOOKUP(D81,通常分様式!$C$31:$C$430,1,FALSE),"")</f>
        <v/>
      </c>
    </row>
    <row r="82" spans="1:5" ht="16.8">
      <c r="A82">
        <v>77</v>
      </c>
      <c r="B82" s="623">
        <f>通常分様式!AE107</f>
        <v>0</v>
      </c>
      <c r="C82">
        <f t="shared" si="2"/>
        <v>0</v>
      </c>
      <c r="D82">
        <f t="shared" si="3"/>
        <v>0</v>
      </c>
      <c r="E82" t="str">
        <f>IFERROR(VLOOKUP(D82,通常分様式!$C$31:$C$430,1,FALSE),"")</f>
        <v/>
      </c>
    </row>
    <row r="83" spans="1:5" ht="16.8">
      <c r="A83">
        <v>78</v>
      </c>
      <c r="B83" s="623">
        <f>通常分様式!AE108</f>
        <v>0</v>
      </c>
      <c r="C83">
        <f t="shared" si="2"/>
        <v>0</v>
      </c>
      <c r="D83">
        <f t="shared" si="3"/>
        <v>0</v>
      </c>
      <c r="E83" t="str">
        <f>IFERROR(VLOOKUP(D83,通常分様式!$C$31:$C$430,1,FALSE),"")</f>
        <v/>
      </c>
    </row>
    <row r="84" spans="1:5" ht="16.8">
      <c r="A84">
        <v>79</v>
      </c>
      <c r="B84" s="623">
        <f>通常分様式!AE109</f>
        <v>0</v>
      </c>
      <c r="C84">
        <f t="shared" si="2"/>
        <v>0</v>
      </c>
      <c r="D84">
        <f t="shared" si="3"/>
        <v>0</v>
      </c>
      <c r="E84" t="str">
        <f>IFERROR(VLOOKUP(D84,通常分様式!$C$31:$C$430,1,FALSE),"")</f>
        <v/>
      </c>
    </row>
    <row r="85" spans="1:5" ht="16.8">
      <c r="A85">
        <v>80</v>
      </c>
      <c r="B85" s="623">
        <f>通常分様式!AE110</f>
        <v>0</v>
      </c>
      <c r="C85">
        <f t="shared" si="2"/>
        <v>0</v>
      </c>
      <c r="D85">
        <f t="shared" si="3"/>
        <v>0</v>
      </c>
      <c r="E85" t="str">
        <f>IFERROR(VLOOKUP(D85,通常分様式!$C$31:$C$430,1,FALSE),"")</f>
        <v/>
      </c>
    </row>
    <row r="86" spans="1:5" ht="16.8">
      <c r="A86">
        <v>81</v>
      </c>
      <c r="B86" s="623">
        <f>通常分様式!AE111</f>
        <v>0</v>
      </c>
      <c r="C86">
        <f t="shared" si="2"/>
        <v>0</v>
      </c>
      <c r="D86">
        <f t="shared" si="3"/>
        <v>0</v>
      </c>
      <c r="E86" t="str">
        <f>IFERROR(VLOOKUP(D86,通常分様式!$C$31:$C$430,1,FALSE),"")</f>
        <v/>
      </c>
    </row>
    <row r="87" spans="1:5" ht="16.8">
      <c r="A87">
        <v>82</v>
      </c>
      <c r="B87" s="623">
        <f>通常分様式!AE112</f>
        <v>0</v>
      </c>
      <c r="C87">
        <f t="shared" si="2"/>
        <v>0</v>
      </c>
      <c r="D87">
        <f t="shared" si="3"/>
        <v>0</v>
      </c>
      <c r="E87" t="str">
        <f>IFERROR(VLOOKUP(D87,通常分様式!$C$31:$C$430,1,FALSE),"")</f>
        <v/>
      </c>
    </row>
    <row r="88" spans="1:5" ht="16.8">
      <c r="A88">
        <v>83</v>
      </c>
      <c r="B88" s="623">
        <f>通常分様式!AE113</f>
        <v>0</v>
      </c>
      <c r="C88">
        <f t="shared" si="2"/>
        <v>0</v>
      </c>
      <c r="D88">
        <f t="shared" si="3"/>
        <v>0</v>
      </c>
      <c r="E88" t="str">
        <f>IFERROR(VLOOKUP(D88,通常分様式!$C$31:$C$430,1,FALSE),"")</f>
        <v/>
      </c>
    </row>
    <row r="89" spans="1:5" ht="16.8">
      <c r="A89">
        <v>84</v>
      </c>
      <c r="B89" s="623">
        <f>通常分様式!AE114</f>
        <v>0</v>
      </c>
      <c r="C89">
        <f t="shared" si="2"/>
        <v>0</v>
      </c>
      <c r="D89">
        <f t="shared" si="3"/>
        <v>0</v>
      </c>
      <c r="E89" t="str">
        <f>IFERROR(VLOOKUP(D89,通常分様式!$C$31:$C$430,1,FALSE),"")</f>
        <v/>
      </c>
    </row>
    <row r="90" spans="1:5" ht="16.8">
      <c r="A90">
        <v>85</v>
      </c>
      <c r="B90" s="623">
        <f>通常分様式!AE115</f>
        <v>0</v>
      </c>
      <c r="C90">
        <f t="shared" si="2"/>
        <v>0</v>
      </c>
      <c r="D90">
        <f t="shared" si="3"/>
        <v>0</v>
      </c>
      <c r="E90" t="str">
        <f>IFERROR(VLOOKUP(D90,通常分様式!$C$31:$C$430,1,FALSE),"")</f>
        <v/>
      </c>
    </row>
    <row r="91" spans="1:5" ht="16.8">
      <c r="A91">
        <v>86</v>
      </c>
      <c r="B91" s="623">
        <f>通常分様式!AE116</f>
        <v>0</v>
      </c>
      <c r="C91">
        <f t="shared" si="2"/>
        <v>0</v>
      </c>
      <c r="D91">
        <f t="shared" si="3"/>
        <v>0</v>
      </c>
      <c r="E91" t="str">
        <f>IFERROR(VLOOKUP(D91,通常分様式!$C$31:$C$430,1,FALSE),"")</f>
        <v/>
      </c>
    </row>
    <row r="92" spans="1:5" ht="16.8">
      <c r="A92">
        <v>87</v>
      </c>
      <c r="B92" s="623">
        <f>通常分様式!AE117</f>
        <v>0</v>
      </c>
      <c r="C92">
        <f t="shared" si="2"/>
        <v>0</v>
      </c>
      <c r="D92">
        <f t="shared" si="3"/>
        <v>0</v>
      </c>
      <c r="E92" t="str">
        <f>IFERROR(VLOOKUP(D92,通常分様式!$C$31:$C$430,1,FALSE),"")</f>
        <v/>
      </c>
    </row>
    <row r="93" spans="1:5" ht="16.8">
      <c r="A93">
        <v>88</v>
      </c>
      <c r="B93" s="623">
        <f>通常分様式!AE118</f>
        <v>0</v>
      </c>
      <c r="C93">
        <f t="shared" si="2"/>
        <v>0</v>
      </c>
      <c r="D93">
        <f t="shared" si="3"/>
        <v>0</v>
      </c>
      <c r="E93" t="str">
        <f>IFERROR(VLOOKUP(D93,通常分様式!$C$31:$C$430,1,FALSE),"")</f>
        <v/>
      </c>
    </row>
    <row r="94" spans="1:5" ht="16.8">
      <c r="A94">
        <v>89</v>
      </c>
      <c r="B94" s="623">
        <f>通常分様式!AE119</f>
        <v>0</v>
      </c>
      <c r="C94">
        <f t="shared" si="2"/>
        <v>0</v>
      </c>
      <c r="D94">
        <f t="shared" si="3"/>
        <v>0</v>
      </c>
      <c r="E94" t="str">
        <f>IFERROR(VLOOKUP(D94,通常分様式!$C$31:$C$430,1,FALSE),"")</f>
        <v/>
      </c>
    </row>
    <row r="95" spans="1:5" ht="16.8">
      <c r="A95">
        <v>90</v>
      </c>
      <c r="B95" s="623">
        <f>通常分様式!AE120</f>
        <v>0</v>
      </c>
      <c r="C95">
        <f t="shared" si="2"/>
        <v>0</v>
      </c>
      <c r="D95">
        <f t="shared" si="3"/>
        <v>0</v>
      </c>
      <c r="E95" t="str">
        <f>IFERROR(VLOOKUP(D95,通常分様式!$C$31:$C$430,1,FALSE),"")</f>
        <v/>
      </c>
    </row>
    <row r="96" spans="1:5" ht="16.8">
      <c r="A96">
        <v>91</v>
      </c>
      <c r="B96" s="623">
        <f>通常分様式!AE121</f>
        <v>0</v>
      </c>
      <c r="C96">
        <f t="shared" si="2"/>
        <v>0</v>
      </c>
      <c r="D96">
        <f t="shared" si="3"/>
        <v>0</v>
      </c>
      <c r="E96" t="str">
        <f>IFERROR(VLOOKUP(D96,通常分様式!$C$31:$C$430,1,FALSE),"")</f>
        <v/>
      </c>
    </row>
    <row r="97" spans="1:5" ht="16.8">
      <c r="A97">
        <v>92</v>
      </c>
      <c r="B97" s="623">
        <f>通常分様式!AE122</f>
        <v>0</v>
      </c>
      <c r="C97">
        <f t="shared" si="2"/>
        <v>0</v>
      </c>
      <c r="D97">
        <f t="shared" si="3"/>
        <v>0</v>
      </c>
      <c r="E97" t="str">
        <f>IFERROR(VLOOKUP(D97,通常分様式!$C$31:$C$430,1,FALSE),"")</f>
        <v/>
      </c>
    </row>
    <row r="98" spans="1:5" ht="16.8">
      <c r="A98">
        <v>93</v>
      </c>
      <c r="B98" s="623">
        <f>通常分様式!AE123</f>
        <v>0</v>
      </c>
      <c r="C98">
        <f t="shared" si="2"/>
        <v>0</v>
      </c>
      <c r="D98">
        <f t="shared" si="3"/>
        <v>0</v>
      </c>
      <c r="E98" t="str">
        <f>IFERROR(VLOOKUP(D98,通常分様式!$C$31:$C$430,1,FALSE),"")</f>
        <v/>
      </c>
    </row>
    <row r="99" spans="1:5" ht="16.8">
      <c r="A99">
        <v>94</v>
      </c>
      <c r="B99" s="623">
        <f>通常分様式!AE124</f>
        <v>0</v>
      </c>
      <c r="C99">
        <f t="shared" si="2"/>
        <v>0</v>
      </c>
      <c r="D99">
        <f t="shared" si="3"/>
        <v>0</v>
      </c>
      <c r="E99" t="str">
        <f>IFERROR(VLOOKUP(D99,通常分様式!$C$31:$C$430,1,FALSE),"")</f>
        <v/>
      </c>
    </row>
    <row r="100" spans="1:5" ht="16.8">
      <c r="A100">
        <v>95</v>
      </c>
      <c r="B100" s="623">
        <f>通常分様式!AE125</f>
        <v>0</v>
      </c>
      <c r="C100">
        <f t="shared" si="2"/>
        <v>0</v>
      </c>
      <c r="D100">
        <f t="shared" si="3"/>
        <v>0</v>
      </c>
      <c r="E100" t="str">
        <f>IFERROR(VLOOKUP(D100,通常分様式!$C$31:$C$430,1,FALSE),"")</f>
        <v/>
      </c>
    </row>
    <row r="101" spans="1:5" ht="16.8">
      <c r="A101">
        <v>96</v>
      </c>
      <c r="B101" s="623">
        <f>通常分様式!AE126</f>
        <v>0</v>
      </c>
      <c r="C101">
        <f t="shared" si="2"/>
        <v>0</v>
      </c>
      <c r="D101">
        <f t="shared" si="3"/>
        <v>0</v>
      </c>
      <c r="E101" t="str">
        <f>IFERROR(VLOOKUP(D101,通常分様式!$C$31:$C$430,1,FALSE),"")</f>
        <v/>
      </c>
    </row>
    <row r="102" spans="1:5" ht="16.8">
      <c r="A102">
        <v>97</v>
      </c>
      <c r="B102" s="623">
        <f>通常分様式!AE127</f>
        <v>0</v>
      </c>
      <c r="C102">
        <f t="shared" si="2"/>
        <v>0</v>
      </c>
      <c r="D102">
        <f t="shared" si="3"/>
        <v>0</v>
      </c>
      <c r="E102" t="str">
        <f>IFERROR(VLOOKUP(D102,通常分様式!$C$31:$C$430,1,FALSE),"")</f>
        <v/>
      </c>
    </row>
    <row r="103" spans="1:5" ht="16.8">
      <c r="A103">
        <v>98</v>
      </c>
      <c r="B103" s="623">
        <f>通常分様式!AE128</f>
        <v>0</v>
      </c>
      <c r="C103">
        <f t="shared" si="2"/>
        <v>0</v>
      </c>
      <c r="D103">
        <f t="shared" si="3"/>
        <v>0</v>
      </c>
      <c r="E103" t="str">
        <f>IFERROR(VLOOKUP(D103,通常分様式!$C$31:$C$430,1,FALSE),"")</f>
        <v/>
      </c>
    </row>
    <row r="104" spans="1:5" ht="16.8">
      <c r="A104">
        <v>99</v>
      </c>
      <c r="B104" s="623">
        <f>通常分様式!AE129</f>
        <v>0</v>
      </c>
      <c r="C104">
        <f t="shared" si="2"/>
        <v>0</v>
      </c>
      <c r="D104">
        <f t="shared" si="3"/>
        <v>0</v>
      </c>
      <c r="E104" t="str">
        <f>IFERROR(VLOOKUP(D104,通常分様式!$C$31:$C$430,1,FALSE),"")</f>
        <v/>
      </c>
    </row>
    <row r="105" spans="1:5" ht="16.8">
      <c r="A105">
        <v>100</v>
      </c>
      <c r="B105" s="623">
        <f>通常分様式!AE130</f>
        <v>0</v>
      </c>
      <c r="C105">
        <f t="shared" si="2"/>
        <v>0</v>
      </c>
      <c r="D105">
        <f t="shared" si="3"/>
        <v>0</v>
      </c>
      <c r="E105" t="str">
        <f>IFERROR(VLOOKUP(D105,通常分様式!$C$31:$C$430,1,FALSE),"")</f>
        <v/>
      </c>
    </row>
    <row r="106" spans="1:5" ht="16.8">
      <c r="A106">
        <v>101</v>
      </c>
      <c r="B106" s="623">
        <f>通常分様式!AE131</f>
        <v>0</v>
      </c>
      <c r="C106">
        <f t="shared" si="2"/>
        <v>0</v>
      </c>
      <c r="D106">
        <f t="shared" si="3"/>
        <v>0</v>
      </c>
      <c r="E106" t="str">
        <f>IFERROR(VLOOKUP(D106,通常分様式!$C$31:$C$430,1,FALSE),"")</f>
        <v/>
      </c>
    </row>
    <row r="107" spans="1:5" ht="16.8">
      <c r="A107">
        <v>102</v>
      </c>
      <c r="B107" s="623">
        <f>通常分様式!AE132</f>
        <v>0</v>
      </c>
      <c r="C107">
        <f t="shared" si="2"/>
        <v>0</v>
      </c>
      <c r="D107">
        <f t="shared" si="3"/>
        <v>0</v>
      </c>
      <c r="E107" t="str">
        <f>IFERROR(VLOOKUP(D107,通常分様式!$C$31:$C$430,1,FALSE),"")</f>
        <v/>
      </c>
    </row>
    <row r="108" spans="1:5" ht="16.8">
      <c r="A108">
        <v>103</v>
      </c>
      <c r="B108" s="623">
        <f>通常分様式!AE133</f>
        <v>0</v>
      </c>
      <c r="C108">
        <f t="shared" si="2"/>
        <v>0</v>
      </c>
      <c r="D108">
        <f t="shared" si="3"/>
        <v>0</v>
      </c>
      <c r="E108" t="str">
        <f>IFERROR(VLOOKUP(D108,通常分様式!$C$31:$C$430,1,FALSE),"")</f>
        <v/>
      </c>
    </row>
    <row r="109" spans="1:5" ht="16.8">
      <c r="A109">
        <v>104</v>
      </c>
      <c r="B109" s="623">
        <f>通常分様式!AE134</f>
        <v>0</v>
      </c>
      <c r="C109">
        <f t="shared" si="2"/>
        <v>0</v>
      </c>
      <c r="D109">
        <f t="shared" si="3"/>
        <v>0</v>
      </c>
      <c r="E109" t="str">
        <f>IFERROR(VLOOKUP(D109,通常分様式!$C$31:$C$430,1,FALSE),"")</f>
        <v/>
      </c>
    </row>
    <row r="110" spans="1:5" ht="16.8">
      <c r="A110">
        <v>105</v>
      </c>
      <c r="B110" s="623">
        <f>通常分様式!AE135</f>
        <v>0</v>
      </c>
      <c r="C110">
        <f t="shared" si="2"/>
        <v>0</v>
      </c>
      <c r="D110">
        <f t="shared" si="3"/>
        <v>0</v>
      </c>
      <c r="E110" t="str">
        <f>IFERROR(VLOOKUP(D110,通常分様式!$C$31:$C$430,1,FALSE),"")</f>
        <v/>
      </c>
    </row>
    <row r="111" spans="1:5" ht="16.8">
      <c r="A111">
        <v>106</v>
      </c>
      <c r="B111" s="623">
        <f>通常分様式!AE136</f>
        <v>0</v>
      </c>
      <c r="C111">
        <f t="shared" si="2"/>
        <v>0</v>
      </c>
      <c r="D111">
        <f t="shared" si="3"/>
        <v>0</v>
      </c>
      <c r="E111" t="str">
        <f>IFERROR(VLOOKUP(D111,通常分様式!$C$31:$C$430,1,FALSE),"")</f>
        <v/>
      </c>
    </row>
    <row r="112" spans="1:5" ht="16.8">
      <c r="A112">
        <v>107</v>
      </c>
      <c r="B112" s="623">
        <f>通常分様式!AE137</f>
        <v>0</v>
      </c>
      <c r="C112">
        <f t="shared" si="2"/>
        <v>0</v>
      </c>
      <c r="D112">
        <f t="shared" si="3"/>
        <v>0</v>
      </c>
      <c r="E112" t="str">
        <f>IFERROR(VLOOKUP(D112,通常分様式!$C$31:$C$430,1,FALSE),"")</f>
        <v/>
      </c>
    </row>
    <row r="113" spans="1:5" ht="16.8">
      <c r="A113">
        <v>108</v>
      </c>
      <c r="B113" s="623">
        <f>通常分様式!AE138</f>
        <v>0</v>
      </c>
      <c r="C113">
        <f t="shared" si="2"/>
        <v>0</v>
      </c>
      <c r="D113">
        <f t="shared" si="3"/>
        <v>0</v>
      </c>
      <c r="E113" t="str">
        <f>IFERROR(VLOOKUP(D113,通常分様式!$C$31:$C$430,1,FALSE),"")</f>
        <v/>
      </c>
    </row>
    <row r="114" spans="1:5" ht="16.8">
      <c r="A114">
        <v>109</v>
      </c>
      <c r="B114" s="623">
        <f>通常分様式!AE139</f>
        <v>0</v>
      </c>
      <c r="C114">
        <f t="shared" si="2"/>
        <v>0</v>
      </c>
      <c r="D114">
        <f t="shared" si="3"/>
        <v>0</v>
      </c>
      <c r="E114" t="str">
        <f>IFERROR(VLOOKUP(D114,通常分様式!$C$31:$C$430,1,FALSE),"")</f>
        <v/>
      </c>
    </row>
    <row r="115" spans="1:5" ht="16.8">
      <c r="A115">
        <v>110</v>
      </c>
      <c r="B115" s="623">
        <f>通常分様式!AE140</f>
        <v>0</v>
      </c>
      <c r="C115">
        <f t="shared" si="2"/>
        <v>0</v>
      </c>
      <c r="D115">
        <f t="shared" si="3"/>
        <v>0</v>
      </c>
      <c r="E115" t="str">
        <f>IFERROR(VLOOKUP(D115,通常分様式!$C$31:$C$430,1,FALSE),"")</f>
        <v/>
      </c>
    </row>
    <row r="116" spans="1:5" ht="16.8">
      <c r="A116">
        <v>111</v>
      </c>
      <c r="B116" s="623">
        <f>通常分様式!AE141</f>
        <v>0</v>
      </c>
      <c r="C116">
        <f t="shared" si="2"/>
        <v>0</v>
      </c>
      <c r="D116">
        <f t="shared" si="3"/>
        <v>0</v>
      </c>
      <c r="E116" t="str">
        <f>IFERROR(VLOOKUP(D116,通常分様式!$C$31:$C$430,1,FALSE),"")</f>
        <v/>
      </c>
    </row>
    <row r="117" spans="1:5" ht="16.8">
      <c r="A117">
        <v>112</v>
      </c>
      <c r="B117" s="623">
        <f>通常分様式!AE142</f>
        <v>0</v>
      </c>
      <c r="C117">
        <f t="shared" si="2"/>
        <v>0</v>
      </c>
      <c r="D117">
        <f t="shared" si="3"/>
        <v>0</v>
      </c>
      <c r="E117" t="str">
        <f>IFERROR(VLOOKUP(D117,通常分様式!$C$31:$C$430,1,FALSE),"")</f>
        <v/>
      </c>
    </row>
    <row r="118" spans="1:5" ht="16.8">
      <c r="A118">
        <v>113</v>
      </c>
      <c r="B118" s="623">
        <f>通常分様式!AE143</f>
        <v>0</v>
      </c>
      <c r="C118">
        <f t="shared" si="2"/>
        <v>0</v>
      </c>
      <c r="D118">
        <f t="shared" si="3"/>
        <v>0</v>
      </c>
      <c r="E118" t="str">
        <f>IFERROR(VLOOKUP(D118,通常分様式!$C$31:$C$430,1,FALSE),"")</f>
        <v/>
      </c>
    </row>
    <row r="119" spans="1:5" ht="16.8">
      <c r="A119">
        <v>114</v>
      </c>
      <c r="B119" s="623">
        <f>通常分様式!AE144</f>
        <v>0</v>
      </c>
      <c r="C119">
        <f t="shared" si="2"/>
        <v>0</v>
      </c>
      <c r="D119">
        <f t="shared" si="3"/>
        <v>0</v>
      </c>
      <c r="E119" t="str">
        <f>IFERROR(VLOOKUP(D119,通常分様式!$C$31:$C$430,1,FALSE),"")</f>
        <v/>
      </c>
    </row>
    <row r="120" spans="1:5" ht="16.8">
      <c r="A120">
        <v>115</v>
      </c>
      <c r="B120" s="623">
        <f>通常分様式!AE145</f>
        <v>0</v>
      </c>
      <c r="C120">
        <f t="shared" si="2"/>
        <v>0</v>
      </c>
      <c r="D120">
        <f t="shared" si="3"/>
        <v>0</v>
      </c>
      <c r="E120" t="str">
        <f>IFERROR(VLOOKUP(D120,通常分様式!$C$31:$C$430,1,FALSE),"")</f>
        <v/>
      </c>
    </row>
    <row r="121" spans="1:5" ht="16.8">
      <c r="A121">
        <v>116</v>
      </c>
      <c r="B121" s="623">
        <f>通常分様式!AE146</f>
        <v>0</v>
      </c>
      <c r="C121">
        <f t="shared" si="2"/>
        <v>0</v>
      </c>
      <c r="D121">
        <f t="shared" si="3"/>
        <v>0</v>
      </c>
      <c r="E121" t="str">
        <f>IFERROR(VLOOKUP(D121,通常分様式!$C$31:$C$430,1,FALSE),"")</f>
        <v/>
      </c>
    </row>
    <row r="122" spans="1:5" ht="16.8">
      <c r="A122">
        <v>117</v>
      </c>
      <c r="B122" s="623">
        <f>通常分様式!AE147</f>
        <v>0</v>
      </c>
      <c r="C122">
        <f t="shared" si="2"/>
        <v>0</v>
      </c>
      <c r="D122">
        <f t="shared" si="3"/>
        <v>0</v>
      </c>
      <c r="E122" t="str">
        <f>IFERROR(VLOOKUP(D122,通常分様式!$C$31:$C$430,1,FALSE),"")</f>
        <v/>
      </c>
    </row>
    <row r="123" spans="1:5" ht="16.8">
      <c r="A123">
        <v>118</v>
      </c>
      <c r="B123" s="623">
        <f>通常分様式!AE148</f>
        <v>0</v>
      </c>
      <c r="C123">
        <f t="shared" si="2"/>
        <v>0</v>
      </c>
      <c r="D123">
        <f t="shared" si="3"/>
        <v>0</v>
      </c>
      <c r="E123" t="str">
        <f>IFERROR(VLOOKUP(D123,通常分様式!$C$31:$C$430,1,FALSE),"")</f>
        <v/>
      </c>
    </row>
    <row r="124" spans="1:5" ht="16.8">
      <c r="A124">
        <v>119</v>
      </c>
      <c r="B124" s="623">
        <f>通常分様式!AE149</f>
        <v>0</v>
      </c>
      <c r="C124">
        <f t="shared" si="2"/>
        <v>0</v>
      </c>
      <c r="D124">
        <f t="shared" si="3"/>
        <v>0</v>
      </c>
      <c r="E124" t="str">
        <f>IFERROR(VLOOKUP(D124,通常分様式!$C$31:$C$430,1,FALSE),"")</f>
        <v/>
      </c>
    </row>
    <row r="125" spans="1:5" ht="16.8">
      <c r="A125">
        <v>120</v>
      </c>
      <c r="B125" s="623">
        <f>通常分様式!AE150</f>
        <v>0</v>
      </c>
      <c r="C125">
        <f t="shared" si="2"/>
        <v>0</v>
      </c>
      <c r="D125">
        <f t="shared" si="3"/>
        <v>0</v>
      </c>
      <c r="E125" t="str">
        <f>IFERROR(VLOOKUP(D125,通常分様式!$C$31:$C$430,1,FALSE),"")</f>
        <v/>
      </c>
    </row>
    <row r="126" spans="1:5" ht="16.8">
      <c r="A126">
        <v>121</v>
      </c>
      <c r="B126" s="623">
        <f>通常分様式!AE151</f>
        <v>0</v>
      </c>
      <c r="C126">
        <f t="shared" si="2"/>
        <v>0</v>
      </c>
      <c r="D126">
        <f t="shared" si="3"/>
        <v>0</v>
      </c>
      <c r="E126" t="str">
        <f>IFERROR(VLOOKUP(D126,通常分様式!$C$31:$C$430,1,FALSE),"")</f>
        <v/>
      </c>
    </row>
    <row r="127" spans="1:5" ht="16.8">
      <c r="A127">
        <v>122</v>
      </c>
      <c r="B127" s="623">
        <f>通常分様式!AE152</f>
        <v>0</v>
      </c>
      <c r="C127">
        <f t="shared" si="2"/>
        <v>0</v>
      </c>
      <c r="D127">
        <f t="shared" si="3"/>
        <v>0</v>
      </c>
      <c r="E127" t="str">
        <f>IFERROR(VLOOKUP(D127,通常分様式!$C$31:$C$430,1,FALSE),"")</f>
        <v/>
      </c>
    </row>
    <row r="128" spans="1:5" ht="16.8">
      <c r="A128">
        <v>123</v>
      </c>
      <c r="B128" s="623">
        <f>通常分様式!AE153</f>
        <v>0</v>
      </c>
      <c r="C128">
        <f t="shared" si="2"/>
        <v>0</v>
      </c>
      <c r="D128">
        <f t="shared" si="3"/>
        <v>0</v>
      </c>
      <c r="E128" t="str">
        <f>IFERROR(VLOOKUP(D128,通常分様式!$C$31:$C$430,1,FALSE),"")</f>
        <v/>
      </c>
    </row>
    <row r="129" spans="1:5" ht="16.8">
      <c r="A129">
        <v>124</v>
      </c>
      <c r="B129" s="623">
        <f>通常分様式!AE154</f>
        <v>0</v>
      </c>
      <c r="C129">
        <f t="shared" si="2"/>
        <v>0</v>
      </c>
      <c r="D129">
        <f t="shared" si="3"/>
        <v>0</v>
      </c>
      <c r="E129" t="str">
        <f>IFERROR(VLOOKUP(D129,通常分様式!$C$31:$C$430,1,FALSE),"")</f>
        <v/>
      </c>
    </row>
    <row r="130" spans="1:5" ht="16.8">
      <c r="A130">
        <v>125</v>
      </c>
      <c r="B130" s="623">
        <f>通常分様式!AE155</f>
        <v>0</v>
      </c>
      <c r="C130">
        <f t="shared" si="2"/>
        <v>0</v>
      </c>
      <c r="D130">
        <f t="shared" si="3"/>
        <v>0</v>
      </c>
      <c r="E130" t="str">
        <f>IFERROR(VLOOKUP(D130,通常分様式!$C$31:$C$430,1,FALSE),"")</f>
        <v/>
      </c>
    </row>
    <row r="131" spans="1:5" ht="16.8">
      <c r="A131">
        <v>126</v>
      </c>
      <c r="B131" s="623">
        <f>通常分様式!AE156</f>
        <v>0</v>
      </c>
      <c r="C131">
        <f t="shared" si="2"/>
        <v>0</v>
      </c>
      <c r="D131">
        <f t="shared" si="3"/>
        <v>0</v>
      </c>
      <c r="E131" t="str">
        <f>IFERROR(VLOOKUP(D131,通常分様式!$C$31:$C$430,1,FALSE),"")</f>
        <v/>
      </c>
    </row>
    <row r="132" spans="1:5" ht="16.8">
      <c r="A132">
        <v>127</v>
      </c>
      <c r="B132" s="623">
        <f>通常分様式!AE157</f>
        <v>0</v>
      </c>
      <c r="C132">
        <f t="shared" si="2"/>
        <v>0</v>
      </c>
      <c r="D132">
        <f t="shared" si="3"/>
        <v>0</v>
      </c>
      <c r="E132" t="str">
        <f>IFERROR(VLOOKUP(D132,通常分様式!$C$31:$C$430,1,FALSE),"")</f>
        <v/>
      </c>
    </row>
    <row r="133" spans="1:5" ht="16.8">
      <c r="A133">
        <v>128</v>
      </c>
      <c r="B133" s="623">
        <f>通常分様式!AE158</f>
        <v>0</v>
      </c>
      <c r="C133">
        <f t="shared" si="2"/>
        <v>0</v>
      </c>
      <c r="D133">
        <f t="shared" si="3"/>
        <v>0</v>
      </c>
      <c r="E133" t="str">
        <f>IFERROR(VLOOKUP(D133,通常分様式!$C$31:$C$430,1,FALSE),"")</f>
        <v/>
      </c>
    </row>
    <row r="134" spans="1:5" ht="16.8">
      <c r="A134">
        <v>129</v>
      </c>
      <c r="B134" s="623">
        <f>通常分様式!AE159</f>
        <v>0</v>
      </c>
      <c r="C134">
        <f t="shared" ref="C134:C197" si="4">IF(B134="○",1,0)</f>
        <v>0</v>
      </c>
      <c r="D134">
        <f t="shared" ref="D134:D197" si="5">A134*C134</f>
        <v>0</v>
      </c>
      <c r="E134" t="str">
        <f>IFERROR(VLOOKUP(D134,通常分様式!$C$31:$C$430,1,FALSE),"")</f>
        <v/>
      </c>
    </row>
    <row r="135" spans="1:5" ht="16.8">
      <c r="A135">
        <v>130</v>
      </c>
      <c r="B135" s="623">
        <f>通常分様式!AE160</f>
        <v>0</v>
      </c>
      <c r="C135">
        <f t="shared" si="4"/>
        <v>0</v>
      </c>
      <c r="D135">
        <f t="shared" si="5"/>
        <v>0</v>
      </c>
      <c r="E135" t="str">
        <f>IFERROR(VLOOKUP(D135,通常分様式!$C$31:$C$430,1,FALSE),"")</f>
        <v/>
      </c>
    </row>
    <row r="136" spans="1:5" ht="16.8">
      <c r="A136">
        <v>131</v>
      </c>
      <c r="B136" s="623">
        <f>通常分様式!AE161</f>
        <v>0</v>
      </c>
      <c r="C136">
        <f t="shared" si="4"/>
        <v>0</v>
      </c>
      <c r="D136">
        <f t="shared" si="5"/>
        <v>0</v>
      </c>
      <c r="E136" t="str">
        <f>IFERROR(VLOOKUP(D136,通常分様式!$C$31:$C$430,1,FALSE),"")</f>
        <v/>
      </c>
    </row>
    <row r="137" spans="1:5" ht="16.8">
      <c r="A137">
        <v>132</v>
      </c>
      <c r="B137" s="623">
        <f>通常分様式!AE162</f>
        <v>0</v>
      </c>
      <c r="C137">
        <f t="shared" si="4"/>
        <v>0</v>
      </c>
      <c r="D137">
        <f t="shared" si="5"/>
        <v>0</v>
      </c>
      <c r="E137" t="str">
        <f>IFERROR(VLOOKUP(D137,通常分様式!$C$31:$C$430,1,FALSE),"")</f>
        <v/>
      </c>
    </row>
    <row r="138" spans="1:5" ht="16.8">
      <c r="A138">
        <v>133</v>
      </c>
      <c r="B138" s="623">
        <f>通常分様式!AE163</f>
        <v>0</v>
      </c>
      <c r="C138">
        <f t="shared" si="4"/>
        <v>0</v>
      </c>
      <c r="D138">
        <f t="shared" si="5"/>
        <v>0</v>
      </c>
      <c r="E138" t="str">
        <f>IFERROR(VLOOKUP(D138,通常分様式!$C$31:$C$430,1,FALSE),"")</f>
        <v/>
      </c>
    </row>
    <row r="139" spans="1:5" ht="16.8">
      <c r="A139">
        <v>134</v>
      </c>
      <c r="B139" s="623">
        <f>通常分様式!AE164</f>
        <v>0</v>
      </c>
      <c r="C139">
        <f t="shared" si="4"/>
        <v>0</v>
      </c>
      <c r="D139">
        <f t="shared" si="5"/>
        <v>0</v>
      </c>
      <c r="E139" t="str">
        <f>IFERROR(VLOOKUP(D139,通常分様式!$C$31:$C$430,1,FALSE),"")</f>
        <v/>
      </c>
    </row>
    <row r="140" spans="1:5" ht="16.8">
      <c r="A140">
        <v>135</v>
      </c>
      <c r="B140" s="623">
        <f>通常分様式!AE165</f>
        <v>0</v>
      </c>
      <c r="C140">
        <f t="shared" si="4"/>
        <v>0</v>
      </c>
      <c r="D140">
        <f t="shared" si="5"/>
        <v>0</v>
      </c>
      <c r="E140" t="str">
        <f>IFERROR(VLOOKUP(D140,通常分様式!$C$31:$C$430,1,FALSE),"")</f>
        <v/>
      </c>
    </row>
    <row r="141" spans="1:5" ht="16.8">
      <c r="A141">
        <v>136</v>
      </c>
      <c r="B141" s="623">
        <f>通常分様式!AE166</f>
        <v>0</v>
      </c>
      <c r="C141">
        <f t="shared" si="4"/>
        <v>0</v>
      </c>
      <c r="D141">
        <f t="shared" si="5"/>
        <v>0</v>
      </c>
      <c r="E141" t="str">
        <f>IFERROR(VLOOKUP(D141,通常分様式!$C$31:$C$430,1,FALSE),"")</f>
        <v/>
      </c>
    </row>
    <row r="142" spans="1:5" ht="16.8">
      <c r="A142">
        <v>137</v>
      </c>
      <c r="B142" s="623">
        <f>通常分様式!AE167</f>
        <v>0</v>
      </c>
      <c r="C142">
        <f t="shared" si="4"/>
        <v>0</v>
      </c>
      <c r="D142">
        <f t="shared" si="5"/>
        <v>0</v>
      </c>
      <c r="E142" t="str">
        <f>IFERROR(VLOOKUP(D142,通常分様式!$C$31:$C$430,1,FALSE),"")</f>
        <v/>
      </c>
    </row>
    <row r="143" spans="1:5" ht="16.8">
      <c r="A143">
        <v>138</v>
      </c>
      <c r="B143" s="623">
        <f>通常分様式!AE168</f>
        <v>0</v>
      </c>
      <c r="C143">
        <f t="shared" si="4"/>
        <v>0</v>
      </c>
      <c r="D143">
        <f t="shared" si="5"/>
        <v>0</v>
      </c>
      <c r="E143" t="str">
        <f>IFERROR(VLOOKUP(D143,通常分様式!$C$31:$C$430,1,FALSE),"")</f>
        <v/>
      </c>
    </row>
    <row r="144" spans="1:5" ht="16.8">
      <c r="A144">
        <v>139</v>
      </c>
      <c r="B144" s="623">
        <f>通常分様式!AE169</f>
        <v>0</v>
      </c>
      <c r="C144">
        <f t="shared" si="4"/>
        <v>0</v>
      </c>
      <c r="D144">
        <f t="shared" si="5"/>
        <v>0</v>
      </c>
      <c r="E144" t="str">
        <f>IFERROR(VLOOKUP(D144,通常分様式!$C$31:$C$430,1,FALSE),"")</f>
        <v/>
      </c>
    </row>
    <row r="145" spans="1:5" ht="16.8">
      <c r="A145">
        <v>140</v>
      </c>
      <c r="B145" s="623">
        <f>通常分様式!AE170</f>
        <v>0</v>
      </c>
      <c r="C145">
        <f t="shared" si="4"/>
        <v>0</v>
      </c>
      <c r="D145">
        <f t="shared" si="5"/>
        <v>0</v>
      </c>
      <c r="E145" t="str">
        <f>IFERROR(VLOOKUP(D145,通常分様式!$C$31:$C$430,1,FALSE),"")</f>
        <v/>
      </c>
    </row>
    <row r="146" spans="1:5" ht="16.8">
      <c r="A146">
        <v>141</v>
      </c>
      <c r="B146" s="623">
        <f>通常分様式!AE171</f>
        <v>0</v>
      </c>
      <c r="C146">
        <f t="shared" si="4"/>
        <v>0</v>
      </c>
      <c r="D146">
        <f t="shared" si="5"/>
        <v>0</v>
      </c>
      <c r="E146" t="str">
        <f>IFERROR(VLOOKUP(D146,通常分様式!$C$31:$C$430,1,FALSE),"")</f>
        <v/>
      </c>
    </row>
    <row r="147" spans="1:5" ht="16.8">
      <c r="A147">
        <v>142</v>
      </c>
      <c r="B147" s="623">
        <f>通常分様式!AE172</f>
        <v>0</v>
      </c>
      <c r="C147">
        <f t="shared" si="4"/>
        <v>0</v>
      </c>
      <c r="D147">
        <f t="shared" si="5"/>
        <v>0</v>
      </c>
      <c r="E147" t="str">
        <f>IFERROR(VLOOKUP(D147,通常分様式!$C$31:$C$430,1,FALSE),"")</f>
        <v/>
      </c>
    </row>
    <row r="148" spans="1:5" ht="16.8">
      <c r="A148">
        <v>143</v>
      </c>
      <c r="B148" s="623">
        <f>通常分様式!AE173</f>
        <v>0</v>
      </c>
      <c r="C148">
        <f t="shared" si="4"/>
        <v>0</v>
      </c>
      <c r="D148">
        <f t="shared" si="5"/>
        <v>0</v>
      </c>
      <c r="E148" t="str">
        <f>IFERROR(VLOOKUP(D148,通常分様式!$C$31:$C$430,1,FALSE),"")</f>
        <v/>
      </c>
    </row>
    <row r="149" spans="1:5" ht="16.8">
      <c r="A149">
        <v>144</v>
      </c>
      <c r="B149" s="623">
        <f>通常分様式!AE174</f>
        <v>0</v>
      </c>
      <c r="C149">
        <f t="shared" si="4"/>
        <v>0</v>
      </c>
      <c r="D149">
        <f t="shared" si="5"/>
        <v>0</v>
      </c>
      <c r="E149" t="str">
        <f>IFERROR(VLOOKUP(D149,通常分様式!$C$31:$C$430,1,FALSE),"")</f>
        <v/>
      </c>
    </row>
    <row r="150" spans="1:5" ht="16.8">
      <c r="A150">
        <v>145</v>
      </c>
      <c r="B150" s="623">
        <f>通常分様式!AE175</f>
        <v>0</v>
      </c>
      <c r="C150">
        <f t="shared" si="4"/>
        <v>0</v>
      </c>
      <c r="D150">
        <f t="shared" si="5"/>
        <v>0</v>
      </c>
      <c r="E150" t="str">
        <f>IFERROR(VLOOKUP(D150,通常分様式!$C$31:$C$430,1,FALSE),"")</f>
        <v/>
      </c>
    </row>
    <row r="151" spans="1:5" ht="16.8">
      <c r="A151">
        <v>146</v>
      </c>
      <c r="B151" s="623">
        <f>通常分様式!AE176</f>
        <v>0</v>
      </c>
      <c r="C151">
        <f t="shared" si="4"/>
        <v>0</v>
      </c>
      <c r="D151">
        <f t="shared" si="5"/>
        <v>0</v>
      </c>
      <c r="E151" t="str">
        <f>IFERROR(VLOOKUP(D151,通常分様式!$C$31:$C$430,1,FALSE),"")</f>
        <v/>
      </c>
    </row>
    <row r="152" spans="1:5" ht="16.8">
      <c r="A152">
        <v>147</v>
      </c>
      <c r="B152" s="623">
        <f>通常分様式!AE177</f>
        <v>0</v>
      </c>
      <c r="C152">
        <f t="shared" si="4"/>
        <v>0</v>
      </c>
      <c r="D152">
        <f t="shared" si="5"/>
        <v>0</v>
      </c>
      <c r="E152" t="str">
        <f>IFERROR(VLOOKUP(D152,通常分様式!$C$31:$C$430,1,FALSE),"")</f>
        <v/>
      </c>
    </row>
    <row r="153" spans="1:5" ht="16.8">
      <c r="A153">
        <v>148</v>
      </c>
      <c r="B153" s="623">
        <f>通常分様式!AE178</f>
        <v>0</v>
      </c>
      <c r="C153">
        <f t="shared" si="4"/>
        <v>0</v>
      </c>
      <c r="D153">
        <f t="shared" si="5"/>
        <v>0</v>
      </c>
      <c r="E153" t="str">
        <f>IFERROR(VLOOKUP(D153,通常分様式!$C$31:$C$430,1,FALSE),"")</f>
        <v/>
      </c>
    </row>
    <row r="154" spans="1:5" ht="16.8">
      <c r="A154">
        <v>149</v>
      </c>
      <c r="B154" s="623">
        <f>通常分様式!AE179</f>
        <v>0</v>
      </c>
      <c r="C154">
        <f t="shared" si="4"/>
        <v>0</v>
      </c>
      <c r="D154">
        <f t="shared" si="5"/>
        <v>0</v>
      </c>
      <c r="E154" t="str">
        <f>IFERROR(VLOOKUP(D154,通常分様式!$C$31:$C$430,1,FALSE),"")</f>
        <v/>
      </c>
    </row>
    <row r="155" spans="1:5" ht="16.8">
      <c r="A155">
        <v>150</v>
      </c>
      <c r="B155" s="623">
        <f>通常分様式!AE180</f>
        <v>0</v>
      </c>
      <c r="C155">
        <f t="shared" si="4"/>
        <v>0</v>
      </c>
      <c r="D155">
        <f t="shared" si="5"/>
        <v>0</v>
      </c>
      <c r="E155" t="str">
        <f>IFERROR(VLOOKUP(D155,通常分様式!$C$31:$C$430,1,FALSE),"")</f>
        <v/>
      </c>
    </row>
    <row r="156" spans="1:5" ht="16.8">
      <c r="A156">
        <v>151</v>
      </c>
      <c r="B156" s="623">
        <f>通常分様式!AE181</f>
        <v>0</v>
      </c>
      <c r="C156">
        <f t="shared" si="4"/>
        <v>0</v>
      </c>
      <c r="D156">
        <f t="shared" si="5"/>
        <v>0</v>
      </c>
      <c r="E156" t="str">
        <f>IFERROR(VLOOKUP(D156,通常分様式!$C$31:$C$430,1,FALSE),"")</f>
        <v/>
      </c>
    </row>
    <row r="157" spans="1:5" ht="16.8">
      <c r="A157">
        <v>152</v>
      </c>
      <c r="B157" s="623">
        <f>通常分様式!AE182</f>
        <v>0</v>
      </c>
      <c r="C157">
        <f t="shared" si="4"/>
        <v>0</v>
      </c>
      <c r="D157">
        <f t="shared" si="5"/>
        <v>0</v>
      </c>
      <c r="E157" t="str">
        <f>IFERROR(VLOOKUP(D157,通常分様式!$C$31:$C$430,1,FALSE),"")</f>
        <v/>
      </c>
    </row>
    <row r="158" spans="1:5" ht="16.8">
      <c r="A158">
        <v>153</v>
      </c>
      <c r="B158" s="623">
        <f>通常分様式!AE183</f>
        <v>0</v>
      </c>
      <c r="C158">
        <f t="shared" si="4"/>
        <v>0</v>
      </c>
      <c r="D158">
        <f t="shared" si="5"/>
        <v>0</v>
      </c>
      <c r="E158" t="str">
        <f>IFERROR(VLOOKUP(D158,通常分様式!$C$31:$C$430,1,FALSE),"")</f>
        <v/>
      </c>
    </row>
    <row r="159" spans="1:5" ht="16.8">
      <c r="A159">
        <v>154</v>
      </c>
      <c r="B159" s="623">
        <f>通常分様式!AE184</f>
        <v>0</v>
      </c>
      <c r="C159">
        <f t="shared" si="4"/>
        <v>0</v>
      </c>
      <c r="D159">
        <f t="shared" si="5"/>
        <v>0</v>
      </c>
      <c r="E159" t="str">
        <f>IFERROR(VLOOKUP(D159,通常分様式!$C$31:$C$430,1,FALSE),"")</f>
        <v/>
      </c>
    </row>
    <row r="160" spans="1:5" ht="16.8">
      <c r="A160">
        <v>155</v>
      </c>
      <c r="B160" s="623">
        <f>通常分様式!AE185</f>
        <v>0</v>
      </c>
      <c r="C160">
        <f t="shared" si="4"/>
        <v>0</v>
      </c>
      <c r="D160">
        <f t="shared" si="5"/>
        <v>0</v>
      </c>
      <c r="E160" t="str">
        <f>IFERROR(VLOOKUP(D160,通常分様式!$C$31:$C$430,1,FALSE),"")</f>
        <v/>
      </c>
    </row>
    <row r="161" spans="1:5" ht="16.8">
      <c r="A161">
        <v>156</v>
      </c>
      <c r="B161" s="623">
        <f>通常分様式!AE186</f>
        <v>0</v>
      </c>
      <c r="C161">
        <f t="shared" si="4"/>
        <v>0</v>
      </c>
      <c r="D161">
        <f t="shared" si="5"/>
        <v>0</v>
      </c>
      <c r="E161" t="str">
        <f>IFERROR(VLOOKUP(D161,通常分様式!$C$31:$C$430,1,FALSE),"")</f>
        <v/>
      </c>
    </row>
    <row r="162" spans="1:5" ht="16.8">
      <c r="A162">
        <v>157</v>
      </c>
      <c r="B162" s="623">
        <f>通常分様式!AE187</f>
        <v>0</v>
      </c>
      <c r="C162">
        <f t="shared" si="4"/>
        <v>0</v>
      </c>
      <c r="D162">
        <f t="shared" si="5"/>
        <v>0</v>
      </c>
      <c r="E162" t="str">
        <f>IFERROR(VLOOKUP(D162,通常分様式!$C$31:$C$430,1,FALSE),"")</f>
        <v/>
      </c>
    </row>
    <row r="163" spans="1:5" ht="16.8">
      <c r="A163">
        <v>158</v>
      </c>
      <c r="B163" s="623">
        <f>通常分様式!AE188</f>
        <v>0</v>
      </c>
      <c r="C163">
        <f t="shared" si="4"/>
        <v>0</v>
      </c>
      <c r="D163">
        <f t="shared" si="5"/>
        <v>0</v>
      </c>
      <c r="E163" t="str">
        <f>IFERROR(VLOOKUP(D163,通常分様式!$C$31:$C$430,1,FALSE),"")</f>
        <v/>
      </c>
    </row>
    <row r="164" spans="1:5" ht="16.8">
      <c r="A164">
        <v>159</v>
      </c>
      <c r="B164" s="623">
        <f>通常分様式!AE189</f>
        <v>0</v>
      </c>
      <c r="C164">
        <f t="shared" si="4"/>
        <v>0</v>
      </c>
      <c r="D164">
        <f t="shared" si="5"/>
        <v>0</v>
      </c>
      <c r="E164" t="str">
        <f>IFERROR(VLOOKUP(D164,通常分様式!$C$31:$C$430,1,FALSE),"")</f>
        <v/>
      </c>
    </row>
    <row r="165" spans="1:5" ht="16.8">
      <c r="A165">
        <v>160</v>
      </c>
      <c r="B165" s="623">
        <f>通常分様式!AE190</f>
        <v>0</v>
      </c>
      <c r="C165">
        <f t="shared" si="4"/>
        <v>0</v>
      </c>
      <c r="D165">
        <f t="shared" si="5"/>
        <v>0</v>
      </c>
      <c r="E165" t="str">
        <f>IFERROR(VLOOKUP(D165,通常分様式!$C$31:$C$430,1,FALSE),"")</f>
        <v/>
      </c>
    </row>
    <row r="166" spans="1:5" ht="16.8">
      <c r="A166">
        <v>161</v>
      </c>
      <c r="B166" s="623">
        <f>通常分様式!AE191</f>
        <v>0</v>
      </c>
      <c r="C166">
        <f t="shared" si="4"/>
        <v>0</v>
      </c>
      <c r="D166">
        <f t="shared" si="5"/>
        <v>0</v>
      </c>
      <c r="E166" t="str">
        <f>IFERROR(VLOOKUP(D166,通常分様式!$C$31:$C$430,1,FALSE),"")</f>
        <v/>
      </c>
    </row>
    <row r="167" spans="1:5" ht="16.8">
      <c r="A167">
        <v>162</v>
      </c>
      <c r="B167" s="623">
        <f>通常分様式!AE192</f>
        <v>0</v>
      </c>
      <c r="C167">
        <f t="shared" si="4"/>
        <v>0</v>
      </c>
      <c r="D167">
        <f t="shared" si="5"/>
        <v>0</v>
      </c>
      <c r="E167" t="str">
        <f>IFERROR(VLOOKUP(D167,通常分様式!$C$31:$C$430,1,FALSE),"")</f>
        <v/>
      </c>
    </row>
    <row r="168" spans="1:5" ht="16.8">
      <c r="A168">
        <v>163</v>
      </c>
      <c r="B168" s="623">
        <f>通常分様式!AE193</f>
        <v>0</v>
      </c>
      <c r="C168">
        <f t="shared" si="4"/>
        <v>0</v>
      </c>
      <c r="D168">
        <f t="shared" si="5"/>
        <v>0</v>
      </c>
      <c r="E168" t="str">
        <f>IFERROR(VLOOKUP(D168,通常分様式!$C$31:$C$430,1,FALSE),"")</f>
        <v/>
      </c>
    </row>
    <row r="169" spans="1:5" ht="16.8">
      <c r="A169">
        <v>164</v>
      </c>
      <c r="B169" s="623">
        <f>通常分様式!AE194</f>
        <v>0</v>
      </c>
      <c r="C169">
        <f t="shared" si="4"/>
        <v>0</v>
      </c>
      <c r="D169">
        <f t="shared" si="5"/>
        <v>0</v>
      </c>
      <c r="E169" t="str">
        <f>IFERROR(VLOOKUP(D169,通常分様式!$C$31:$C$430,1,FALSE),"")</f>
        <v/>
      </c>
    </row>
    <row r="170" spans="1:5" ht="16.8">
      <c r="A170">
        <v>165</v>
      </c>
      <c r="B170" s="623">
        <f>通常分様式!AE195</f>
        <v>0</v>
      </c>
      <c r="C170">
        <f t="shared" si="4"/>
        <v>0</v>
      </c>
      <c r="D170">
        <f t="shared" si="5"/>
        <v>0</v>
      </c>
      <c r="E170" t="str">
        <f>IFERROR(VLOOKUP(D170,通常分様式!$C$31:$C$430,1,FALSE),"")</f>
        <v/>
      </c>
    </row>
    <row r="171" spans="1:5" ht="16.8">
      <c r="A171">
        <v>166</v>
      </c>
      <c r="B171" s="623">
        <f>通常分様式!AE196</f>
        <v>0</v>
      </c>
      <c r="C171">
        <f t="shared" si="4"/>
        <v>0</v>
      </c>
      <c r="D171">
        <f t="shared" si="5"/>
        <v>0</v>
      </c>
      <c r="E171" t="str">
        <f>IFERROR(VLOOKUP(D171,通常分様式!$C$31:$C$430,1,FALSE),"")</f>
        <v/>
      </c>
    </row>
    <row r="172" spans="1:5" ht="16.8">
      <c r="A172">
        <v>167</v>
      </c>
      <c r="B172" s="623">
        <f>通常分様式!AE197</f>
        <v>0</v>
      </c>
      <c r="C172">
        <f t="shared" si="4"/>
        <v>0</v>
      </c>
      <c r="D172">
        <f t="shared" si="5"/>
        <v>0</v>
      </c>
      <c r="E172" t="str">
        <f>IFERROR(VLOOKUP(D172,通常分様式!$C$31:$C$430,1,FALSE),"")</f>
        <v/>
      </c>
    </row>
    <row r="173" spans="1:5" ht="16.8">
      <c r="A173">
        <v>168</v>
      </c>
      <c r="B173" s="623">
        <f>通常分様式!AE198</f>
        <v>0</v>
      </c>
      <c r="C173">
        <f t="shared" si="4"/>
        <v>0</v>
      </c>
      <c r="D173">
        <f t="shared" si="5"/>
        <v>0</v>
      </c>
      <c r="E173" t="str">
        <f>IFERROR(VLOOKUP(D173,通常分様式!$C$31:$C$430,1,FALSE),"")</f>
        <v/>
      </c>
    </row>
    <row r="174" spans="1:5" ht="16.8">
      <c r="A174">
        <v>169</v>
      </c>
      <c r="B174" s="623">
        <f>通常分様式!AE199</f>
        <v>0</v>
      </c>
      <c r="C174">
        <f t="shared" si="4"/>
        <v>0</v>
      </c>
      <c r="D174">
        <f t="shared" si="5"/>
        <v>0</v>
      </c>
      <c r="E174" t="str">
        <f>IFERROR(VLOOKUP(D174,通常分様式!$C$31:$C$430,1,FALSE),"")</f>
        <v/>
      </c>
    </row>
    <row r="175" spans="1:5" ht="16.8">
      <c r="A175">
        <v>170</v>
      </c>
      <c r="B175" s="623">
        <f>通常分様式!AE200</f>
        <v>0</v>
      </c>
      <c r="C175">
        <f t="shared" si="4"/>
        <v>0</v>
      </c>
      <c r="D175">
        <f t="shared" si="5"/>
        <v>0</v>
      </c>
      <c r="E175" t="str">
        <f>IFERROR(VLOOKUP(D175,通常分様式!$C$31:$C$430,1,FALSE),"")</f>
        <v/>
      </c>
    </row>
    <row r="176" spans="1:5" ht="16.8">
      <c r="A176">
        <v>171</v>
      </c>
      <c r="B176" s="623">
        <f>通常分様式!AE201</f>
        <v>0</v>
      </c>
      <c r="C176">
        <f t="shared" si="4"/>
        <v>0</v>
      </c>
      <c r="D176">
        <f t="shared" si="5"/>
        <v>0</v>
      </c>
      <c r="E176" t="str">
        <f>IFERROR(VLOOKUP(D176,通常分様式!$C$31:$C$430,1,FALSE),"")</f>
        <v/>
      </c>
    </row>
    <row r="177" spans="1:5" ht="16.8">
      <c r="A177">
        <v>172</v>
      </c>
      <c r="B177" s="623">
        <f>通常分様式!AE202</f>
        <v>0</v>
      </c>
      <c r="C177">
        <f t="shared" si="4"/>
        <v>0</v>
      </c>
      <c r="D177">
        <f t="shared" si="5"/>
        <v>0</v>
      </c>
      <c r="E177" t="str">
        <f>IFERROR(VLOOKUP(D177,通常分様式!$C$31:$C$430,1,FALSE),"")</f>
        <v/>
      </c>
    </row>
    <row r="178" spans="1:5" ht="16.8">
      <c r="A178">
        <v>173</v>
      </c>
      <c r="B178" s="623">
        <f>通常分様式!AE203</f>
        <v>0</v>
      </c>
      <c r="C178">
        <f t="shared" si="4"/>
        <v>0</v>
      </c>
      <c r="D178">
        <f t="shared" si="5"/>
        <v>0</v>
      </c>
      <c r="E178" t="str">
        <f>IFERROR(VLOOKUP(D178,通常分様式!$C$31:$C$430,1,FALSE),"")</f>
        <v/>
      </c>
    </row>
    <row r="179" spans="1:5" ht="16.8">
      <c r="A179">
        <v>174</v>
      </c>
      <c r="B179" s="623">
        <f>通常分様式!AE204</f>
        <v>0</v>
      </c>
      <c r="C179">
        <f t="shared" si="4"/>
        <v>0</v>
      </c>
      <c r="D179">
        <f t="shared" si="5"/>
        <v>0</v>
      </c>
      <c r="E179" t="str">
        <f>IFERROR(VLOOKUP(D179,通常分様式!$C$31:$C$430,1,FALSE),"")</f>
        <v/>
      </c>
    </row>
    <row r="180" spans="1:5" ht="16.8">
      <c r="A180">
        <v>175</v>
      </c>
      <c r="B180" s="623">
        <f>通常分様式!AE205</f>
        <v>0</v>
      </c>
      <c r="C180">
        <f t="shared" si="4"/>
        <v>0</v>
      </c>
      <c r="D180">
        <f t="shared" si="5"/>
        <v>0</v>
      </c>
      <c r="E180" t="str">
        <f>IFERROR(VLOOKUP(D180,通常分様式!$C$31:$C$430,1,FALSE),"")</f>
        <v/>
      </c>
    </row>
    <row r="181" spans="1:5" ht="16.8">
      <c r="A181">
        <v>176</v>
      </c>
      <c r="B181" s="623">
        <f>通常分様式!AE206</f>
        <v>0</v>
      </c>
      <c r="C181">
        <f t="shared" si="4"/>
        <v>0</v>
      </c>
      <c r="D181">
        <f t="shared" si="5"/>
        <v>0</v>
      </c>
      <c r="E181" t="str">
        <f>IFERROR(VLOOKUP(D181,通常分様式!$C$31:$C$430,1,FALSE),"")</f>
        <v/>
      </c>
    </row>
    <row r="182" spans="1:5" ht="16.8">
      <c r="A182">
        <v>177</v>
      </c>
      <c r="B182" s="623">
        <f>通常分様式!AE207</f>
        <v>0</v>
      </c>
      <c r="C182">
        <f t="shared" si="4"/>
        <v>0</v>
      </c>
      <c r="D182">
        <f t="shared" si="5"/>
        <v>0</v>
      </c>
      <c r="E182" t="str">
        <f>IFERROR(VLOOKUP(D182,通常分様式!$C$31:$C$430,1,FALSE),"")</f>
        <v/>
      </c>
    </row>
    <row r="183" spans="1:5" ht="16.8">
      <c r="A183">
        <v>178</v>
      </c>
      <c r="B183" s="623">
        <f>通常分様式!AE208</f>
        <v>0</v>
      </c>
      <c r="C183">
        <f t="shared" si="4"/>
        <v>0</v>
      </c>
      <c r="D183">
        <f t="shared" si="5"/>
        <v>0</v>
      </c>
      <c r="E183" t="str">
        <f>IFERROR(VLOOKUP(D183,通常分様式!$C$31:$C$430,1,FALSE),"")</f>
        <v/>
      </c>
    </row>
    <row r="184" spans="1:5" ht="16.8">
      <c r="A184">
        <v>179</v>
      </c>
      <c r="B184" s="623">
        <f>通常分様式!AE209</f>
        <v>0</v>
      </c>
      <c r="C184">
        <f t="shared" si="4"/>
        <v>0</v>
      </c>
      <c r="D184">
        <f t="shared" si="5"/>
        <v>0</v>
      </c>
      <c r="E184" t="str">
        <f>IFERROR(VLOOKUP(D184,通常分様式!$C$31:$C$430,1,FALSE),"")</f>
        <v/>
      </c>
    </row>
    <row r="185" spans="1:5" ht="16.8">
      <c r="A185">
        <v>180</v>
      </c>
      <c r="B185" s="623">
        <f>通常分様式!AE210</f>
        <v>0</v>
      </c>
      <c r="C185">
        <f t="shared" si="4"/>
        <v>0</v>
      </c>
      <c r="D185">
        <f t="shared" si="5"/>
        <v>0</v>
      </c>
      <c r="E185" t="str">
        <f>IFERROR(VLOOKUP(D185,通常分様式!$C$31:$C$430,1,FALSE),"")</f>
        <v/>
      </c>
    </row>
    <row r="186" spans="1:5" ht="16.8">
      <c r="A186">
        <v>181</v>
      </c>
      <c r="B186" s="623">
        <f>通常分様式!AE211</f>
        <v>0</v>
      </c>
      <c r="C186">
        <f t="shared" si="4"/>
        <v>0</v>
      </c>
      <c r="D186">
        <f t="shared" si="5"/>
        <v>0</v>
      </c>
      <c r="E186" t="str">
        <f>IFERROR(VLOOKUP(D186,通常分様式!$C$31:$C$430,1,FALSE),"")</f>
        <v/>
      </c>
    </row>
    <row r="187" spans="1:5" ht="16.8">
      <c r="A187">
        <v>182</v>
      </c>
      <c r="B187" s="623">
        <f>通常分様式!AE212</f>
        <v>0</v>
      </c>
      <c r="C187">
        <f t="shared" si="4"/>
        <v>0</v>
      </c>
      <c r="D187">
        <f t="shared" si="5"/>
        <v>0</v>
      </c>
      <c r="E187" t="str">
        <f>IFERROR(VLOOKUP(D187,通常分様式!$C$31:$C$430,1,FALSE),"")</f>
        <v/>
      </c>
    </row>
    <row r="188" spans="1:5" ht="16.8">
      <c r="A188">
        <v>183</v>
      </c>
      <c r="B188" s="623">
        <f>通常分様式!AE213</f>
        <v>0</v>
      </c>
      <c r="C188">
        <f t="shared" si="4"/>
        <v>0</v>
      </c>
      <c r="D188">
        <f t="shared" si="5"/>
        <v>0</v>
      </c>
      <c r="E188" t="str">
        <f>IFERROR(VLOOKUP(D188,通常分様式!$C$31:$C$430,1,FALSE),"")</f>
        <v/>
      </c>
    </row>
    <row r="189" spans="1:5" ht="16.8">
      <c r="A189">
        <v>184</v>
      </c>
      <c r="B189" s="623">
        <f>通常分様式!AE214</f>
        <v>0</v>
      </c>
      <c r="C189">
        <f t="shared" si="4"/>
        <v>0</v>
      </c>
      <c r="D189">
        <f t="shared" si="5"/>
        <v>0</v>
      </c>
      <c r="E189" t="str">
        <f>IFERROR(VLOOKUP(D189,通常分様式!$C$31:$C$430,1,FALSE),"")</f>
        <v/>
      </c>
    </row>
    <row r="190" spans="1:5" ht="16.8">
      <c r="A190">
        <v>185</v>
      </c>
      <c r="B190" s="623">
        <f>通常分様式!AE215</f>
        <v>0</v>
      </c>
      <c r="C190">
        <f t="shared" si="4"/>
        <v>0</v>
      </c>
      <c r="D190">
        <f t="shared" si="5"/>
        <v>0</v>
      </c>
      <c r="E190" t="str">
        <f>IFERROR(VLOOKUP(D190,通常分様式!$C$31:$C$430,1,FALSE),"")</f>
        <v/>
      </c>
    </row>
    <row r="191" spans="1:5" ht="16.8">
      <c r="A191">
        <v>186</v>
      </c>
      <c r="B191" s="623">
        <f>通常分様式!AE216</f>
        <v>0</v>
      </c>
      <c r="C191">
        <f t="shared" si="4"/>
        <v>0</v>
      </c>
      <c r="D191">
        <f t="shared" si="5"/>
        <v>0</v>
      </c>
      <c r="E191" t="str">
        <f>IFERROR(VLOOKUP(D191,通常分様式!$C$31:$C$430,1,FALSE),"")</f>
        <v/>
      </c>
    </row>
    <row r="192" spans="1:5" ht="16.8">
      <c r="A192">
        <v>187</v>
      </c>
      <c r="B192" s="623">
        <f>通常分様式!AE217</f>
        <v>0</v>
      </c>
      <c r="C192">
        <f t="shared" si="4"/>
        <v>0</v>
      </c>
      <c r="D192">
        <f t="shared" si="5"/>
        <v>0</v>
      </c>
      <c r="E192" t="str">
        <f>IFERROR(VLOOKUP(D192,通常分様式!$C$31:$C$430,1,FALSE),"")</f>
        <v/>
      </c>
    </row>
    <row r="193" spans="1:5" ht="16.8">
      <c r="A193">
        <v>188</v>
      </c>
      <c r="B193" s="623">
        <f>通常分様式!AE218</f>
        <v>0</v>
      </c>
      <c r="C193">
        <f t="shared" si="4"/>
        <v>0</v>
      </c>
      <c r="D193">
        <f t="shared" si="5"/>
        <v>0</v>
      </c>
      <c r="E193" t="str">
        <f>IFERROR(VLOOKUP(D193,通常分様式!$C$31:$C$430,1,FALSE),"")</f>
        <v/>
      </c>
    </row>
    <row r="194" spans="1:5" ht="16.8">
      <c r="A194">
        <v>189</v>
      </c>
      <c r="B194" s="623">
        <f>通常分様式!AE219</f>
        <v>0</v>
      </c>
      <c r="C194">
        <f t="shared" si="4"/>
        <v>0</v>
      </c>
      <c r="D194">
        <f t="shared" si="5"/>
        <v>0</v>
      </c>
      <c r="E194" t="str">
        <f>IFERROR(VLOOKUP(D194,通常分様式!$C$31:$C$430,1,FALSE),"")</f>
        <v/>
      </c>
    </row>
    <row r="195" spans="1:5" ht="16.8">
      <c r="A195">
        <v>190</v>
      </c>
      <c r="B195" s="623">
        <f>通常分様式!AE220</f>
        <v>0</v>
      </c>
      <c r="C195">
        <f t="shared" si="4"/>
        <v>0</v>
      </c>
      <c r="D195">
        <f t="shared" si="5"/>
        <v>0</v>
      </c>
      <c r="E195" t="str">
        <f>IFERROR(VLOOKUP(D195,通常分様式!$C$31:$C$430,1,FALSE),"")</f>
        <v/>
      </c>
    </row>
    <row r="196" spans="1:5" ht="16.8">
      <c r="A196">
        <v>191</v>
      </c>
      <c r="B196" s="623">
        <f>通常分様式!AE221</f>
        <v>0</v>
      </c>
      <c r="C196">
        <f t="shared" si="4"/>
        <v>0</v>
      </c>
      <c r="D196">
        <f t="shared" si="5"/>
        <v>0</v>
      </c>
      <c r="E196" t="str">
        <f>IFERROR(VLOOKUP(D196,通常分様式!$C$31:$C$430,1,FALSE),"")</f>
        <v/>
      </c>
    </row>
    <row r="197" spans="1:5" ht="16.8">
      <c r="A197">
        <v>192</v>
      </c>
      <c r="B197" s="623">
        <f>通常分様式!AE222</f>
        <v>0</v>
      </c>
      <c r="C197">
        <f t="shared" si="4"/>
        <v>0</v>
      </c>
      <c r="D197">
        <f t="shared" si="5"/>
        <v>0</v>
      </c>
      <c r="E197" t="str">
        <f>IFERROR(VLOOKUP(D197,通常分様式!$C$31:$C$430,1,FALSE),"")</f>
        <v/>
      </c>
    </row>
    <row r="198" spans="1:5" ht="16.8">
      <c r="A198">
        <v>193</v>
      </c>
      <c r="B198" s="623">
        <f>通常分様式!AE223</f>
        <v>0</v>
      </c>
      <c r="C198">
        <f t="shared" ref="C198:C261" si="6">IF(B198="○",1,0)</f>
        <v>0</v>
      </c>
      <c r="D198">
        <f t="shared" ref="D198:D261" si="7">A198*C198</f>
        <v>0</v>
      </c>
      <c r="E198" t="str">
        <f>IFERROR(VLOOKUP(D198,通常分様式!$C$31:$C$430,1,FALSE),"")</f>
        <v/>
      </c>
    </row>
    <row r="199" spans="1:5" ht="16.8">
      <c r="A199">
        <v>194</v>
      </c>
      <c r="B199" s="623">
        <f>通常分様式!AE224</f>
        <v>0</v>
      </c>
      <c r="C199">
        <f t="shared" si="6"/>
        <v>0</v>
      </c>
      <c r="D199">
        <f t="shared" si="7"/>
        <v>0</v>
      </c>
      <c r="E199" t="str">
        <f>IFERROR(VLOOKUP(D199,通常分様式!$C$31:$C$430,1,FALSE),"")</f>
        <v/>
      </c>
    </row>
    <row r="200" spans="1:5" ht="16.8">
      <c r="A200">
        <v>195</v>
      </c>
      <c r="B200" s="623">
        <f>通常分様式!AE225</f>
        <v>0</v>
      </c>
      <c r="C200">
        <f t="shared" si="6"/>
        <v>0</v>
      </c>
      <c r="D200">
        <f t="shared" si="7"/>
        <v>0</v>
      </c>
      <c r="E200" t="str">
        <f>IFERROR(VLOOKUP(D200,通常分様式!$C$31:$C$430,1,FALSE),"")</f>
        <v/>
      </c>
    </row>
    <row r="201" spans="1:5" ht="16.8">
      <c r="A201">
        <v>196</v>
      </c>
      <c r="B201" s="623">
        <f>通常分様式!AE226</f>
        <v>0</v>
      </c>
      <c r="C201">
        <f t="shared" si="6"/>
        <v>0</v>
      </c>
      <c r="D201">
        <f t="shared" si="7"/>
        <v>0</v>
      </c>
      <c r="E201" t="str">
        <f>IFERROR(VLOOKUP(D201,通常分様式!$C$31:$C$430,1,FALSE),"")</f>
        <v/>
      </c>
    </row>
    <row r="202" spans="1:5" ht="16.8">
      <c r="A202">
        <v>197</v>
      </c>
      <c r="B202" s="623">
        <f>通常分様式!AE227</f>
        <v>0</v>
      </c>
      <c r="C202">
        <f t="shared" si="6"/>
        <v>0</v>
      </c>
      <c r="D202">
        <f t="shared" si="7"/>
        <v>0</v>
      </c>
      <c r="E202" t="str">
        <f>IFERROR(VLOOKUP(D202,通常分様式!$C$31:$C$430,1,FALSE),"")</f>
        <v/>
      </c>
    </row>
    <row r="203" spans="1:5" ht="16.8">
      <c r="A203">
        <v>198</v>
      </c>
      <c r="B203" s="623">
        <f>通常分様式!AE228</f>
        <v>0</v>
      </c>
      <c r="C203">
        <f t="shared" si="6"/>
        <v>0</v>
      </c>
      <c r="D203">
        <f t="shared" si="7"/>
        <v>0</v>
      </c>
      <c r="E203" t="str">
        <f>IFERROR(VLOOKUP(D203,通常分様式!$C$31:$C$430,1,FALSE),"")</f>
        <v/>
      </c>
    </row>
    <row r="204" spans="1:5" ht="16.8">
      <c r="A204">
        <v>199</v>
      </c>
      <c r="B204" s="623">
        <f>通常分様式!AE229</f>
        <v>0</v>
      </c>
      <c r="C204">
        <f t="shared" si="6"/>
        <v>0</v>
      </c>
      <c r="D204">
        <f t="shared" si="7"/>
        <v>0</v>
      </c>
      <c r="E204" t="str">
        <f>IFERROR(VLOOKUP(D204,通常分様式!$C$31:$C$430,1,FALSE),"")</f>
        <v/>
      </c>
    </row>
    <row r="205" spans="1:5" ht="16.8">
      <c r="A205">
        <v>200</v>
      </c>
      <c r="B205" s="623">
        <f>通常分様式!AE230</f>
        <v>0</v>
      </c>
      <c r="C205">
        <f t="shared" si="6"/>
        <v>0</v>
      </c>
      <c r="D205">
        <f t="shared" si="7"/>
        <v>0</v>
      </c>
      <c r="E205" t="str">
        <f>IFERROR(VLOOKUP(D205,通常分様式!$C$31:$C$430,1,FALSE),"")</f>
        <v/>
      </c>
    </row>
    <row r="206" spans="1:5" ht="16.8">
      <c r="A206">
        <v>201</v>
      </c>
      <c r="B206" s="623">
        <f>通常分様式!AE231</f>
        <v>0</v>
      </c>
      <c r="C206">
        <f t="shared" si="6"/>
        <v>0</v>
      </c>
      <c r="D206">
        <f t="shared" si="7"/>
        <v>0</v>
      </c>
      <c r="E206" t="str">
        <f>IFERROR(VLOOKUP(D206,通常分様式!$C$31:$C$430,1,FALSE),"")</f>
        <v/>
      </c>
    </row>
    <row r="207" spans="1:5" ht="16.8">
      <c r="A207">
        <v>202</v>
      </c>
      <c r="B207" s="623">
        <f>通常分様式!AE232</f>
        <v>0</v>
      </c>
      <c r="C207">
        <f t="shared" si="6"/>
        <v>0</v>
      </c>
      <c r="D207">
        <f t="shared" si="7"/>
        <v>0</v>
      </c>
      <c r="E207" t="str">
        <f>IFERROR(VLOOKUP(D207,通常分様式!$C$31:$C$430,1,FALSE),"")</f>
        <v/>
      </c>
    </row>
    <row r="208" spans="1:5" ht="16.8">
      <c r="A208">
        <v>203</v>
      </c>
      <c r="B208" s="623">
        <f>通常分様式!AE233</f>
        <v>0</v>
      </c>
      <c r="C208">
        <f t="shared" si="6"/>
        <v>0</v>
      </c>
      <c r="D208">
        <f t="shared" si="7"/>
        <v>0</v>
      </c>
      <c r="E208" t="str">
        <f>IFERROR(VLOOKUP(D208,通常分様式!$C$31:$C$430,1,FALSE),"")</f>
        <v/>
      </c>
    </row>
    <row r="209" spans="1:5" ht="16.8">
      <c r="A209">
        <v>204</v>
      </c>
      <c r="B209" s="623">
        <f>通常分様式!AE234</f>
        <v>0</v>
      </c>
      <c r="C209">
        <f t="shared" si="6"/>
        <v>0</v>
      </c>
      <c r="D209">
        <f t="shared" si="7"/>
        <v>0</v>
      </c>
      <c r="E209" t="str">
        <f>IFERROR(VLOOKUP(D209,通常分様式!$C$31:$C$430,1,FALSE),"")</f>
        <v/>
      </c>
    </row>
    <row r="210" spans="1:5" ht="16.8">
      <c r="A210">
        <v>205</v>
      </c>
      <c r="B210" s="623">
        <f>通常分様式!AE235</f>
        <v>0</v>
      </c>
      <c r="C210">
        <f t="shared" si="6"/>
        <v>0</v>
      </c>
      <c r="D210">
        <f t="shared" si="7"/>
        <v>0</v>
      </c>
      <c r="E210" t="str">
        <f>IFERROR(VLOOKUP(D210,通常分様式!$C$31:$C$430,1,FALSE),"")</f>
        <v/>
      </c>
    </row>
    <row r="211" spans="1:5" ht="16.8">
      <c r="A211">
        <v>206</v>
      </c>
      <c r="B211" s="623">
        <f>通常分様式!AE236</f>
        <v>0</v>
      </c>
      <c r="C211">
        <f t="shared" si="6"/>
        <v>0</v>
      </c>
      <c r="D211">
        <f t="shared" si="7"/>
        <v>0</v>
      </c>
      <c r="E211" t="str">
        <f>IFERROR(VLOOKUP(D211,通常分様式!$C$31:$C$430,1,FALSE),"")</f>
        <v/>
      </c>
    </row>
    <row r="212" spans="1:5" ht="16.8">
      <c r="A212">
        <v>207</v>
      </c>
      <c r="B212" s="623">
        <f>通常分様式!AE237</f>
        <v>0</v>
      </c>
      <c r="C212">
        <f t="shared" si="6"/>
        <v>0</v>
      </c>
      <c r="D212">
        <f t="shared" si="7"/>
        <v>0</v>
      </c>
      <c r="E212" t="str">
        <f>IFERROR(VLOOKUP(D212,通常分様式!$C$31:$C$430,1,FALSE),"")</f>
        <v/>
      </c>
    </row>
    <row r="213" spans="1:5" ht="16.8">
      <c r="A213">
        <v>208</v>
      </c>
      <c r="B213" s="623">
        <f>通常分様式!AE238</f>
        <v>0</v>
      </c>
      <c r="C213">
        <f t="shared" si="6"/>
        <v>0</v>
      </c>
      <c r="D213">
        <f t="shared" si="7"/>
        <v>0</v>
      </c>
      <c r="E213" t="str">
        <f>IFERROR(VLOOKUP(D213,通常分様式!$C$31:$C$430,1,FALSE),"")</f>
        <v/>
      </c>
    </row>
    <row r="214" spans="1:5" ht="16.8">
      <c r="A214">
        <v>209</v>
      </c>
      <c r="B214" s="623">
        <f>通常分様式!AE239</f>
        <v>0</v>
      </c>
      <c r="C214">
        <f t="shared" si="6"/>
        <v>0</v>
      </c>
      <c r="D214">
        <f t="shared" si="7"/>
        <v>0</v>
      </c>
      <c r="E214" t="str">
        <f>IFERROR(VLOOKUP(D214,通常分様式!$C$31:$C$430,1,FALSE),"")</f>
        <v/>
      </c>
    </row>
    <row r="215" spans="1:5" ht="16.8">
      <c r="A215">
        <v>210</v>
      </c>
      <c r="B215" s="623">
        <f>通常分様式!AE240</f>
        <v>0</v>
      </c>
      <c r="C215">
        <f t="shared" si="6"/>
        <v>0</v>
      </c>
      <c r="D215">
        <f t="shared" si="7"/>
        <v>0</v>
      </c>
      <c r="E215" t="str">
        <f>IFERROR(VLOOKUP(D215,通常分様式!$C$31:$C$430,1,FALSE),"")</f>
        <v/>
      </c>
    </row>
    <row r="216" spans="1:5" ht="16.8">
      <c r="A216">
        <v>211</v>
      </c>
      <c r="B216" s="623">
        <f>通常分様式!AE241</f>
        <v>0</v>
      </c>
      <c r="C216">
        <f t="shared" si="6"/>
        <v>0</v>
      </c>
      <c r="D216">
        <f t="shared" si="7"/>
        <v>0</v>
      </c>
      <c r="E216" t="str">
        <f>IFERROR(VLOOKUP(D216,通常分様式!$C$31:$C$430,1,FALSE),"")</f>
        <v/>
      </c>
    </row>
    <row r="217" spans="1:5" ht="16.8">
      <c r="A217">
        <v>212</v>
      </c>
      <c r="B217" s="623">
        <f>通常分様式!AE242</f>
        <v>0</v>
      </c>
      <c r="C217">
        <f t="shared" si="6"/>
        <v>0</v>
      </c>
      <c r="D217">
        <f t="shared" si="7"/>
        <v>0</v>
      </c>
      <c r="E217" t="str">
        <f>IFERROR(VLOOKUP(D217,通常分様式!$C$31:$C$430,1,FALSE),"")</f>
        <v/>
      </c>
    </row>
    <row r="218" spans="1:5" ht="16.8">
      <c r="A218">
        <v>213</v>
      </c>
      <c r="B218" s="623">
        <f>通常分様式!AE243</f>
        <v>0</v>
      </c>
      <c r="C218">
        <f t="shared" si="6"/>
        <v>0</v>
      </c>
      <c r="D218">
        <f t="shared" si="7"/>
        <v>0</v>
      </c>
      <c r="E218" t="str">
        <f>IFERROR(VLOOKUP(D218,通常分様式!$C$31:$C$430,1,FALSE),"")</f>
        <v/>
      </c>
    </row>
    <row r="219" spans="1:5" ht="16.8">
      <c r="A219">
        <v>214</v>
      </c>
      <c r="B219" s="623">
        <f>通常分様式!AE244</f>
        <v>0</v>
      </c>
      <c r="C219">
        <f t="shared" si="6"/>
        <v>0</v>
      </c>
      <c r="D219">
        <f t="shared" si="7"/>
        <v>0</v>
      </c>
      <c r="E219" t="str">
        <f>IFERROR(VLOOKUP(D219,通常分様式!$C$31:$C$430,1,FALSE),"")</f>
        <v/>
      </c>
    </row>
    <row r="220" spans="1:5" ht="16.8">
      <c r="A220">
        <v>215</v>
      </c>
      <c r="B220" s="623">
        <f>通常分様式!AE245</f>
        <v>0</v>
      </c>
      <c r="C220">
        <f t="shared" si="6"/>
        <v>0</v>
      </c>
      <c r="D220">
        <f t="shared" si="7"/>
        <v>0</v>
      </c>
      <c r="E220" t="str">
        <f>IFERROR(VLOOKUP(D220,通常分様式!$C$31:$C$430,1,FALSE),"")</f>
        <v/>
      </c>
    </row>
    <row r="221" spans="1:5" ht="16.8">
      <c r="A221">
        <v>216</v>
      </c>
      <c r="B221" s="623">
        <f>通常分様式!AE246</f>
        <v>0</v>
      </c>
      <c r="C221">
        <f t="shared" si="6"/>
        <v>0</v>
      </c>
      <c r="D221">
        <f t="shared" si="7"/>
        <v>0</v>
      </c>
      <c r="E221" t="str">
        <f>IFERROR(VLOOKUP(D221,通常分様式!$C$31:$C$430,1,FALSE),"")</f>
        <v/>
      </c>
    </row>
    <row r="222" spans="1:5" ht="16.8">
      <c r="A222">
        <v>217</v>
      </c>
      <c r="B222" s="623">
        <f>通常分様式!AE247</f>
        <v>0</v>
      </c>
      <c r="C222">
        <f t="shared" si="6"/>
        <v>0</v>
      </c>
      <c r="D222">
        <f t="shared" si="7"/>
        <v>0</v>
      </c>
      <c r="E222" t="str">
        <f>IFERROR(VLOOKUP(D222,通常分様式!$C$31:$C$430,1,FALSE),"")</f>
        <v/>
      </c>
    </row>
    <row r="223" spans="1:5" ht="16.8">
      <c r="A223">
        <v>218</v>
      </c>
      <c r="B223" s="623">
        <f>通常分様式!AE248</f>
        <v>0</v>
      </c>
      <c r="C223">
        <f t="shared" si="6"/>
        <v>0</v>
      </c>
      <c r="D223">
        <f t="shared" si="7"/>
        <v>0</v>
      </c>
      <c r="E223" t="str">
        <f>IFERROR(VLOOKUP(D223,通常分様式!$C$31:$C$430,1,FALSE),"")</f>
        <v/>
      </c>
    </row>
    <row r="224" spans="1:5" ht="16.8">
      <c r="A224">
        <v>219</v>
      </c>
      <c r="B224" s="623">
        <f>通常分様式!AE249</f>
        <v>0</v>
      </c>
      <c r="C224">
        <f t="shared" si="6"/>
        <v>0</v>
      </c>
      <c r="D224">
        <f t="shared" si="7"/>
        <v>0</v>
      </c>
      <c r="E224" t="str">
        <f>IFERROR(VLOOKUP(D224,通常分様式!$C$31:$C$430,1,FALSE),"")</f>
        <v/>
      </c>
    </row>
    <row r="225" spans="1:5" ht="16.8">
      <c r="A225">
        <v>220</v>
      </c>
      <c r="B225" s="623">
        <f>通常分様式!AE250</f>
        <v>0</v>
      </c>
      <c r="C225">
        <f t="shared" si="6"/>
        <v>0</v>
      </c>
      <c r="D225">
        <f t="shared" si="7"/>
        <v>0</v>
      </c>
      <c r="E225" t="str">
        <f>IFERROR(VLOOKUP(D225,通常分様式!$C$31:$C$430,1,FALSE),"")</f>
        <v/>
      </c>
    </row>
    <row r="226" spans="1:5" ht="16.8">
      <c r="A226">
        <v>221</v>
      </c>
      <c r="B226" s="623">
        <f>通常分様式!AE251</f>
        <v>0</v>
      </c>
      <c r="C226">
        <f t="shared" si="6"/>
        <v>0</v>
      </c>
      <c r="D226">
        <f t="shared" si="7"/>
        <v>0</v>
      </c>
      <c r="E226" t="str">
        <f>IFERROR(VLOOKUP(D226,通常分様式!$C$31:$C$430,1,FALSE),"")</f>
        <v/>
      </c>
    </row>
    <row r="227" spans="1:5" ht="16.8">
      <c r="A227">
        <v>222</v>
      </c>
      <c r="B227" s="623">
        <f>通常分様式!AE252</f>
        <v>0</v>
      </c>
      <c r="C227">
        <f t="shared" si="6"/>
        <v>0</v>
      </c>
      <c r="D227">
        <f t="shared" si="7"/>
        <v>0</v>
      </c>
      <c r="E227" t="str">
        <f>IFERROR(VLOOKUP(D227,通常分様式!$C$31:$C$430,1,FALSE),"")</f>
        <v/>
      </c>
    </row>
    <row r="228" spans="1:5" ht="16.8">
      <c r="A228">
        <v>223</v>
      </c>
      <c r="B228" s="623">
        <f>通常分様式!AE253</f>
        <v>0</v>
      </c>
      <c r="C228">
        <f t="shared" si="6"/>
        <v>0</v>
      </c>
      <c r="D228">
        <f t="shared" si="7"/>
        <v>0</v>
      </c>
      <c r="E228" t="str">
        <f>IFERROR(VLOOKUP(D228,通常分様式!$C$31:$C$430,1,FALSE),"")</f>
        <v/>
      </c>
    </row>
    <row r="229" spans="1:5" ht="16.8">
      <c r="A229">
        <v>224</v>
      </c>
      <c r="B229" s="623">
        <f>通常分様式!AE254</f>
        <v>0</v>
      </c>
      <c r="C229">
        <f t="shared" si="6"/>
        <v>0</v>
      </c>
      <c r="D229">
        <f t="shared" si="7"/>
        <v>0</v>
      </c>
      <c r="E229" t="str">
        <f>IFERROR(VLOOKUP(D229,通常分様式!$C$31:$C$430,1,FALSE),"")</f>
        <v/>
      </c>
    </row>
    <row r="230" spans="1:5" ht="16.8">
      <c r="A230">
        <v>225</v>
      </c>
      <c r="B230" s="623">
        <f>通常分様式!AE255</f>
        <v>0</v>
      </c>
      <c r="C230">
        <f t="shared" si="6"/>
        <v>0</v>
      </c>
      <c r="D230">
        <f t="shared" si="7"/>
        <v>0</v>
      </c>
      <c r="E230" t="str">
        <f>IFERROR(VLOOKUP(D230,通常分様式!$C$31:$C$430,1,FALSE),"")</f>
        <v/>
      </c>
    </row>
    <row r="231" spans="1:5" ht="16.8">
      <c r="A231">
        <v>226</v>
      </c>
      <c r="B231" s="623">
        <f>通常分様式!AE256</f>
        <v>0</v>
      </c>
      <c r="C231">
        <f t="shared" si="6"/>
        <v>0</v>
      </c>
      <c r="D231">
        <f t="shared" si="7"/>
        <v>0</v>
      </c>
      <c r="E231" t="str">
        <f>IFERROR(VLOOKUP(D231,通常分様式!$C$31:$C$430,1,FALSE),"")</f>
        <v/>
      </c>
    </row>
    <row r="232" spans="1:5" ht="16.8">
      <c r="A232">
        <v>227</v>
      </c>
      <c r="B232" s="623">
        <f>通常分様式!AE257</f>
        <v>0</v>
      </c>
      <c r="C232">
        <f t="shared" si="6"/>
        <v>0</v>
      </c>
      <c r="D232">
        <f t="shared" si="7"/>
        <v>0</v>
      </c>
      <c r="E232" t="str">
        <f>IFERROR(VLOOKUP(D232,通常分様式!$C$31:$C$430,1,FALSE),"")</f>
        <v/>
      </c>
    </row>
    <row r="233" spans="1:5" ht="16.8">
      <c r="A233">
        <v>228</v>
      </c>
      <c r="B233" s="623">
        <f>通常分様式!AE258</f>
        <v>0</v>
      </c>
      <c r="C233">
        <f t="shared" si="6"/>
        <v>0</v>
      </c>
      <c r="D233">
        <f t="shared" si="7"/>
        <v>0</v>
      </c>
      <c r="E233" t="str">
        <f>IFERROR(VLOOKUP(D233,通常分様式!$C$31:$C$430,1,FALSE),"")</f>
        <v/>
      </c>
    </row>
    <row r="234" spans="1:5" ht="16.8">
      <c r="A234">
        <v>229</v>
      </c>
      <c r="B234" s="623">
        <f>通常分様式!AE259</f>
        <v>0</v>
      </c>
      <c r="C234">
        <f t="shared" si="6"/>
        <v>0</v>
      </c>
      <c r="D234">
        <f t="shared" si="7"/>
        <v>0</v>
      </c>
      <c r="E234" t="str">
        <f>IFERROR(VLOOKUP(D234,通常分様式!$C$31:$C$430,1,FALSE),"")</f>
        <v/>
      </c>
    </row>
    <row r="235" spans="1:5" ht="16.8">
      <c r="A235">
        <v>230</v>
      </c>
      <c r="B235" s="623">
        <f>通常分様式!AE260</f>
        <v>0</v>
      </c>
      <c r="C235">
        <f t="shared" si="6"/>
        <v>0</v>
      </c>
      <c r="D235">
        <f t="shared" si="7"/>
        <v>0</v>
      </c>
      <c r="E235" t="str">
        <f>IFERROR(VLOOKUP(D235,通常分様式!$C$31:$C$430,1,FALSE),"")</f>
        <v/>
      </c>
    </row>
    <row r="236" spans="1:5" ht="16.8">
      <c r="A236">
        <v>231</v>
      </c>
      <c r="B236" s="623">
        <f>通常分様式!AE261</f>
        <v>0</v>
      </c>
      <c r="C236">
        <f t="shared" si="6"/>
        <v>0</v>
      </c>
      <c r="D236">
        <f t="shared" si="7"/>
        <v>0</v>
      </c>
      <c r="E236" t="str">
        <f>IFERROR(VLOOKUP(D236,通常分様式!$C$31:$C$430,1,FALSE),"")</f>
        <v/>
      </c>
    </row>
    <row r="237" spans="1:5" ht="16.8">
      <c r="A237">
        <v>232</v>
      </c>
      <c r="B237" s="623">
        <f>通常分様式!AE262</f>
        <v>0</v>
      </c>
      <c r="C237">
        <f t="shared" si="6"/>
        <v>0</v>
      </c>
      <c r="D237">
        <f t="shared" si="7"/>
        <v>0</v>
      </c>
      <c r="E237" t="str">
        <f>IFERROR(VLOOKUP(D237,通常分様式!$C$31:$C$430,1,FALSE),"")</f>
        <v/>
      </c>
    </row>
    <row r="238" spans="1:5" ht="16.8">
      <c r="A238">
        <v>233</v>
      </c>
      <c r="B238" s="623">
        <f>通常分様式!AE263</f>
        <v>0</v>
      </c>
      <c r="C238">
        <f t="shared" si="6"/>
        <v>0</v>
      </c>
      <c r="D238">
        <f t="shared" si="7"/>
        <v>0</v>
      </c>
      <c r="E238" t="str">
        <f>IFERROR(VLOOKUP(D238,通常分様式!$C$31:$C$430,1,FALSE),"")</f>
        <v/>
      </c>
    </row>
    <row r="239" spans="1:5" ht="16.8">
      <c r="A239">
        <v>234</v>
      </c>
      <c r="B239" s="623">
        <f>通常分様式!AE264</f>
        <v>0</v>
      </c>
      <c r="C239">
        <f t="shared" si="6"/>
        <v>0</v>
      </c>
      <c r="D239">
        <f t="shared" si="7"/>
        <v>0</v>
      </c>
      <c r="E239" t="str">
        <f>IFERROR(VLOOKUP(D239,通常分様式!$C$31:$C$430,1,FALSE),"")</f>
        <v/>
      </c>
    </row>
    <row r="240" spans="1:5" ht="16.8">
      <c r="A240">
        <v>235</v>
      </c>
      <c r="B240" s="623">
        <f>通常分様式!AE265</f>
        <v>0</v>
      </c>
      <c r="C240">
        <f t="shared" si="6"/>
        <v>0</v>
      </c>
      <c r="D240">
        <f t="shared" si="7"/>
        <v>0</v>
      </c>
      <c r="E240" t="str">
        <f>IFERROR(VLOOKUP(D240,通常分様式!$C$31:$C$430,1,FALSE),"")</f>
        <v/>
      </c>
    </row>
    <row r="241" spans="1:5" ht="16.8">
      <c r="A241">
        <v>236</v>
      </c>
      <c r="B241" s="623">
        <f>通常分様式!AE266</f>
        <v>0</v>
      </c>
      <c r="C241">
        <f t="shared" si="6"/>
        <v>0</v>
      </c>
      <c r="D241">
        <f t="shared" si="7"/>
        <v>0</v>
      </c>
      <c r="E241" t="str">
        <f>IFERROR(VLOOKUP(D241,通常分様式!$C$31:$C$430,1,FALSE),"")</f>
        <v/>
      </c>
    </row>
    <row r="242" spans="1:5" ht="16.8">
      <c r="A242">
        <v>237</v>
      </c>
      <c r="B242" s="623">
        <f>通常分様式!AE267</f>
        <v>0</v>
      </c>
      <c r="C242">
        <f t="shared" si="6"/>
        <v>0</v>
      </c>
      <c r="D242">
        <f t="shared" si="7"/>
        <v>0</v>
      </c>
      <c r="E242" t="str">
        <f>IFERROR(VLOOKUP(D242,通常分様式!$C$31:$C$430,1,FALSE),"")</f>
        <v/>
      </c>
    </row>
    <row r="243" spans="1:5" ht="16.8">
      <c r="A243">
        <v>238</v>
      </c>
      <c r="B243" s="623">
        <f>通常分様式!AE268</f>
        <v>0</v>
      </c>
      <c r="C243">
        <f t="shared" si="6"/>
        <v>0</v>
      </c>
      <c r="D243">
        <f t="shared" si="7"/>
        <v>0</v>
      </c>
      <c r="E243" t="str">
        <f>IFERROR(VLOOKUP(D243,通常分様式!$C$31:$C$430,1,FALSE),"")</f>
        <v/>
      </c>
    </row>
    <row r="244" spans="1:5" ht="16.8">
      <c r="A244">
        <v>239</v>
      </c>
      <c r="B244" s="623">
        <f>通常分様式!AE269</f>
        <v>0</v>
      </c>
      <c r="C244">
        <f t="shared" si="6"/>
        <v>0</v>
      </c>
      <c r="D244">
        <f t="shared" si="7"/>
        <v>0</v>
      </c>
      <c r="E244" t="str">
        <f>IFERROR(VLOOKUP(D244,通常分様式!$C$31:$C$430,1,FALSE),"")</f>
        <v/>
      </c>
    </row>
    <row r="245" spans="1:5" ht="16.8">
      <c r="A245">
        <v>240</v>
      </c>
      <c r="B245" s="623">
        <f>通常分様式!AE270</f>
        <v>0</v>
      </c>
      <c r="C245">
        <f t="shared" si="6"/>
        <v>0</v>
      </c>
      <c r="D245">
        <f t="shared" si="7"/>
        <v>0</v>
      </c>
      <c r="E245" t="str">
        <f>IFERROR(VLOOKUP(D245,通常分様式!$C$31:$C$430,1,FALSE),"")</f>
        <v/>
      </c>
    </row>
    <row r="246" spans="1:5" ht="16.8">
      <c r="A246">
        <v>241</v>
      </c>
      <c r="B246" s="623">
        <f>通常分様式!AE271</f>
        <v>0</v>
      </c>
      <c r="C246">
        <f t="shared" si="6"/>
        <v>0</v>
      </c>
      <c r="D246">
        <f t="shared" si="7"/>
        <v>0</v>
      </c>
      <c r="E246" t="str">
        <f>IFERROR(VLOOKUP(D246,通常分様式!$C$31:$C$430,1,FALSE),"")</f>
        <v/>
      </c>
    </row>
    <row r="247" spans="1:5" ht="16.8">
      <c r="A247">
        <v>242</v>
      </c>
      <c r="B247" s="623">
        <f>通常分様式!AE272</f>
        <v>0</v>
      </c>
      <c r="C247">
        <f t="shared" si="6"/>
        <v>0</v>
      </c>
      <c r="D247">
        <f t="shared" si="7"/>
        <v>0</v>
      </c>
      <c r="E247" t="str">
        <f>IFERROR(VLOOKUP(D247,通常分様式!$C$31:$C$430,1,FALSE),"")</f>
        <v/>
      </c>
    </row>
    <row r="248" spans="1:5" ht="16.8">
      <c r="A248">
        <v>243</v>
      </c>
      <c r="B248" s="623">
        <f>通常分様式!AE273</f>
        <v>0</v>
      </c>
      <c r="C248">
        <f t="shared" si="6"/>
        <v>0</v>
      </c>
      <c r="D248">
        <f t="shared" si="7"/>
        <v>0</v>
      </c>
      <c r="E248" t="str">
        <f>IFERROR(VLOOKUP(D248,通常分様式!$C$31:$C$430,1,FALSE),"")</f>
        <v/>
      </c>
    </row>
    <row r="249" spans="1:5" ht="16.8">
      <c r="A249">
        <v>244</v>
      </c>
      <c r="B249" s="623">
        <f>通常分様式!AE274</f>
        <v>0</v>
      </c>
      <c r="C249">
        <f t="shared" si="6"/>
        <v>0</v>
      </c>
      <c r="D249">
        <f t="shared" si="7"/>
        <v>0</v>
      </c>
      <c r="E249" t="str">
        <f>IFERROR(VLOOKUP(D249,通常分様式!$C$31:$C$430,1,FALSE),"")</f>
        <v/>
      </c>
    </row>
    <row r="250" spans="1:5" ht="16.8">
      <c r="A250">
        <v>245</v>
      </c>
      <c r="B250" s="623">
        <f>通常分様式!AE275</f>
        <v>0</v>
      </c>
      <c r="C250">
        <f t="shared" si="6"/>
        <v>0</v>
      </c>
      <c r="D250">
        <f t="shared" si="7"/>
        <v>0</v>
      </c>
      <c r="E250" t="str">
        <f>IFERROR(VLOOKUP(D250,通常分様式!$C$31:$C$430,1,FALSE),"")</f>
        <v/>
      </c>
    </row>
    <row r="251" spans="1:5" ht="16.8">
      <c r="A251">
        <v>246</v>
      </c>
      <c r="B251" s="623">
        <f>通常分様式!AE276</f>
        <v>0</v>
      </c>
      <c r="C251">
        <f t="shared" si="6"/>
        <v>0</v>
      </c>
      <c r="D251">
        <f t="shared" si="7"/>
        <v>0</v>
      </c>
      <c r="E251" t="str">
        <f>IFERROR(VLOOKUP(D251,通常分様式!$C$31:$C$430,1,FALSE),"")</f>
        <v/>
      </c>
    </row>
    <row r="252" spans="1:5" ht="16.8">
      <c r="A252">
        <v>247</v>
      </c>
      <c r="B252" s="623">
        <f>通常分様式!AE277</f>
        <v>0</v>
      </c>
      <c r="C252">
        <f t="shared" si="6"/>
        <v>0</v>
      </c>
      <c r="D252">
        <f t="shared" si="7"/>
        <v>0</v>
      </c>
      <c r="E252" t="str">
        <f>IFERROR(VLOOKUP(D252,通常分様式!$C$31:$C$430,1,FALSE),"")</f>
        <v/>
      </c>
    </row>
    <row r="253" spans="1:5" ht="16.8">
      <c r="A253">
        <v>248</v>
      </c>
      <c r="B253" s="623">
        <f>通常分様式!AE278</f>
        <v>0</v>
      </c>
      <c r="C253">
        <f t="shared" si="6"/>
        <v>0</v>
      </c>
      <c r="D253">
        <f t="shared" si="7"/>
        <v>0</v>
      </c>
      <c r="E253" t="str">
        <f>IFERROR(VLOOKUP(D253,通常分様式!$C$31:$C$430,1,FALSE),"")</f>
        <v/>
      </c>
    </row>
    <row r="254" spans="1:5" ht="16.8">
      <c r="A254">
        <v>249</v>
      </c>
      <c r="B254" s="623">
        <f>通常分様式!AE279</f>
        <v>0</v>
      </c>
      <c r="C254">
        <f t="shared" si="6"/>
        <v>0</v>
      </c>
      <c r="D254">
        <f t="shared" si="7"/>
        <v>0</v>
      </c>
      <c r="E254" t="str">
        <f>IFERROR(VLOOKUP(D254,通常分様式!$C$31:$C$430,1,FALSE),"")</f>
        <v/>
      </c>
    </row>
    <row r="255" spans="1:5" ht="16.8">
      <c r="A255">
        <v>250</v>
      </c>
      <c r="B255" s="623">
        <f>通常分様式!AE280</f>
        <v>0</v>
      </c>
      <c r="C255">
        <f t="shared" si="6"/>
        <v>0</v>
      </c>
      <c r="D255">
        <f t="shared" si="7"/>
        <v>0</v>
      </c>
      <c r="E255" t="str">
        <f>IFERROR(VLOOKUP(D255,通常分様式!$C$31:$C$430,1,FALSE),"")</f>
        <v/>
      </c>
    </row>
    <row r="256" spans="1:5" ht="16.8">
      <c r="A256">
        <v>251</v>
      </c>
      <c r="B256" s="623">
        <f>通常分様式!AE281</f>
        <v>0</v>
      </c>
      <c r="C256">
        <f t="shared" si="6"/>
        <v>0</v>
      </c>
      <c r="D256">
        <f t="shared" si="7"/>
        <v>0</v>
      </c>
      <c r="E256" t="str">
        <f>IFERROR(VLOOKUP(D256,通常分様式!$C$31:$C$430,1,FALSE),"")</f>
        <v/>
      </c>
    </row>
    <row r="257" spans="1:5" ht="16.8">
      <c r="A257">
        <v>252</v>
      </c>
      <c r="B257" s="623">
        <f>通常分様式!AE282</f>
        <v>0</v>
      </c>
      <c r="C257">
        <f t="shared" si="6"/>
        <v>0</v>
      </c>
      <c r="D257">
        <f t="shared" si="7"/>
        <v>0</v>
      </c>
      <c r="E257" t="str">
        <f>IFERROR(VLOOKUP(D257,通常分様式!$C$31:$C$430,1,FALSE),"")</f>
        <v/>
      </c>
    </row>
    <row r="258" spans="1:5" ht="16.8">
      <c r="A258">
        <v>253</v>
      </c>
      <c r="B258" s="623">
        <f>通常分様式!AE283</f>
        <v>0</v>
      </c>
      <c r="C258">
        <f t="shared" si="6"/>
        <v>0</v>
      </c>
      <c r="D258">
        <f t="shared" si="7"/>
        <v>0</v>
      </c>
      <c r="E258" t="str">
        <f>IFERROR(VLOOKUP(D258,通常分様式!$C$31:$C$430,1,FALSE),"")</f>
        <v/>
      </c>
    </row>
    <row r="259" spans="1:5" ht="16.8">
      <c r="A259">
        <v>254</v>
      </c>
      <c r="B259" s="623">
        <f>通常分様式!AE284</f>
        <v>0</v>
      </c>
      <c r="C259">
        <f t="shared" si="6"/>
        <v>0</v>
      </c>
      <c r="D259">
        <f t="shared" si="7"/>
        <v>0</v>
      </c>
      <c r="E259" t="str">
        <f>IFERROR(VLOOKUP(D259,通常分様式!$C$31:$C$430,1,FALSE),"")</f>
        <v/>
      </c>
    </row>
    <row r="260" spans="1:5" ht="16.8">
      <c r="A260">
        <v>255</v>
      </c>
      <c r="B260" s="623">
        <f>通常分様式!AE285</f>
        <v>0</v>
      </c>
      <c r="C260">
        <f t="shared" si="6"/>
        <v>0</v>
      </c>
      <c r="D260">
        <f t="shared" si="7"/>
        <v>0</v>
      </c>
      <c r="E260" t="str">
        <f>IFERROR(VLOOKUP(D260,通常分様式!$C$31:$C$430,1,FALSE),"")</f>
        <v/>
      </c>
    </row>
    <row r="261" spans="1:5" ht="16.8">
      <c r="A261">
        <v>256</v>
      </c>
      <c r="B261" s="623">
        <f>通常分様式!AE286</f>
        <v>0</v>
      </c>
      <c r="C261">
        <f t="shared" si="6"/>
        <v>0</v>
      </c>
      <c r="D261">
        <f t="shared" si="7"/>
        <v>0</v>
      </c>
      <c r="E261" t="str">
        <f>IFERROR(VLOOKUP(D261,通常分様式!$C$31:$C$430,1,FALSE),"")</f>
        <v/>
      </c>
    </row>
    <row r="262" spans="1:5" ht="16.8">
      <c r="A262">
        <v>257</v>
      </c>
      <c r="B262" s="623">
        <f>通常分様式!AE287</f>
        <v>0</v>
      </c>
      <c r="C262">
        <f t="shared" ref="C262:C325" si="8">IF(B262="○",1,0)</f>
        <v>0</v>
      </c>
      <c r="D262">
        <f t="shared" ref="D262:D325" si="9">A262*C262</f>
        <v>0</v>
      </c>
      <c r="E262" t="str">
        <f>IFERROR(VLOOKUP(D262,通常分様式!$C$31:$C$430,1,FALSE),"")</f>
        <v/>
      </c>
    </row>
    <row r="263" spans="1:5" ht="16.8">
      <c r="A263">
        <v>258</v>
      </c>
      <c r="B263" s="623">
        <f>通常分様式!AE288</f>
        <v>0</v>
      </c>
      <c r="C263">
        <f t="shared" si="8"/>
        <v>0</v>
      </c>
      <c r="D263">
        <f t="shared" si="9"/>
        <v>0</v>
      </c>
      <c r="E263" t="str">
        <f>IFERROR(VLOOKUP(D263,通常分様式!$C$31:$C$430,1,FALSE),"")</f>
        <v/>
      </c>
    </row>
    <row r="264" spans="1:5" ht="16.8">
      <c r="A264">
        <v>259</v>
      </c>
      <c r="B264" s="623">
        <f>通常分様式!AE289</f>
        <v>0</v>
      </c>
      <c r="C264">
        <f t="shared" si="8"/>
        <v>0</v>
      </c>
      <c r="D264">
        <f t="shared" si="9"/>
        <v>0</v>
      </c>
      <c r="E264" t="str">
        <f>IFERROR(VLOOKUP(D264,通常分様式!$C$31:$C$430,1,FALSE),"")</f>
        <v/>
      </c>
    </row>
    <row r="265" spans="1:5" ht="16.8">
      <c r="A265">
        <v>260</v>
      </c>
      <c r="B265" s="623">
        <f>通常分様式!AE290</f>
        <v>0</v>
      </c>
      <c r="C265">
        <f t="shared" si="8"/>
        <v>0</v>
      </c>
      <c r="D265">
        <f t="shared" si="9"/>
        <v>0</v>
      </c>
      <c r="E265" t="str">
        <f>IFERROR(VLOOKUP(D265,通常分様式!$C$31:$C$430,1,FALSE),"")</f>
        <v/>
      </c>
    </row>
    <row r="266" spans="1:5" ht="16.8">
      <c r="A266">
        <v>261</v>
      </c>
      <c r="B266" s="623">
        <f>通常分様式!AE291</f>
        <v>0</v>
      </c>
      <c r="C266">
        <f t="shared" si="8"/>
        <v>0</v>
      </c>
      <c r="D266">
        <f t="shared" si="9"/>
        <v>0</v>
      </c>
      <c r="E266" t="str">
        <f>IFERROR(VLOOKUP(D266,通常分様式!$C$31:$C$430,1,FALSE),"")</f>
        <v/>
      </c>
    </row>
    <row r="267" spans="1:5" ht="16.8">
      <c r="A267">
        <v>262</v>
      </c>
      <c r="B267" s="623">
        <f>通常分様式!AE292</f>
        <v>0</v>
      </c>
      <c r="C267">
        <f t="shared" si="8"/>
        <v>0</v>
      </c>
      <c r="D267">
        <f t="shared" si="9"/>
        <v>0</v>
      </c>
      <c r="E267" t="str">
        <f>IFERROR(VLOOKUP(D267,通常分様式!$C$31:$C$430,1,FALSE),"")</f>
        <v/>
      </c>
    </row>
    <row r="268" spans="1:5" ht="16.8">
      <c r="A268">
        <v>263</v>
      </c>
      <c r="B268" s="623">
        <f>通常分様式!AE293</f>
        <v>0</v>
      </c>
      <c r="C268">
        <f t="shared" si="8"/>
        <v>0</v>
      </c>
      <c r="D268">
        <f t="shared" si="9"/>
        <v>0</v>
      </c>
      <c r="E268" t="str">
        <f>IFERROR(VLOOKUP(D268,通常分様式!$C$31:$C$430,1,FALSE),"")</f>
        <v/>
      </c>
    </row>
    <row r="269" spans="1:5" ht="16.8">
      <c r="A269">
        <v>264</v>
      </c>
      <c r="B269" s="623">
        <f>通常分様式!AE294</f>
        <v>0</v>
      </c>
      <c r="C269">
        <f t="shared" si="8"/>
        <v>0</v>
      </c>
      <c r="D269">
        <f t="shared" si="9"/>
        <v>0</v>
      </c>
      <c r="E269" t="str">
        <f>IFERROR(VLOOKUP(D269,通常分様式!$C$31:$C$430,1,FALSE),"")</f>
        <v/>
      </c>
    </row>
    <row r="270" spans="1:5" ht="16.8">
      <c r="A270">
        <v>265</v>
      </c>
      <c r="B270" s="623">
        <f>通常分様式!AE295</f>
        <v>0</v>
      </c>
      <c r="C270">
        <f t="shared" si="8"/>
        <v>0</v>
      </c>
      <c r="D270">
        <f t="shared" si="9"/>
        <v>0</v>
      </c>
      <c r="E270" t="str">
        <f>IFERROR(VLOOKUP(D270,通常分様式!$C$31:$C$430,1,FALSE),"")</f>
        <v/>
      </c>
    </row>
    <row r="271" spans="1:5" ht="16.8">
      <c r="A271">
        <v>266</v>
      </c>
      <c r="B271" s="623">
        <f>通常分様式!AE296</f>
        <v>0</v>
      </c>
      <c r="C271">
        <f t="shared" si="8"/>
        <v>0</v>
      </c>
      <c r="D271">
        <f t="shared" si="9"/>
        <v>0</v>
      </c>
      <c r="E271" t="str">
        <f>IFERROR(VLOOKUP(D271,通常分様式!$C$31:$C$430,1,FALSE),"")</f>
        <v/>
      </c>
    </row>
    <row r="272" spans="1:5" ht="16.8">
      <c r="A272">
        <v>267</v>
      </c>
      <c r="B272" s="623">
        <f>通常分様式!AE297</f>
        <v>0</v>
      </c>
      <c r="C272">
        <f t="shared" si="8"/>
        <v>0</v>
      </c>
      <c r="D272">
        <f t="shared" si="9"/>
        <v>0</v>
      </c>
      <c r="E272" t="str">
        <f>IFERROR(VLOOKUP(D272,通常分様式!$C$31:$C$430,1,FALSE),"")</f>
        <v/>
      </c>
    </row>
    <row r="273" spans="1:5" ht="16.8">
      <c r="A273">
        <v>268</v>
      </c>
      <c r="B273" s="623">
        <f>通常分様式!AE298</f>
        <v>0</v>
      </c>
      <c r="C273">
        <f t="shared" si="8"/>
        <v>0</v>
      </c>
      <c r="D273">
        <f t="shared" si="9"/>
        <v>0</v>
      </c>
      <c r="E273" t="str">
        <f>IFERROR(VLOOKUP(D273,通常分様式!$C$31:$C$430,1,FALSE),"")</f>
        <v/>
      </c>
    </row>
    <row r="274" spans="1:5" ht="16.8">
      <c r="A274">
        <v>269</v>
      </c>
      <c r="B274" s="623">
        <f>通常分様式!AE299</f>
        <v>0</v>
      </c>
      <c r="C274">
        <f t="shared" si="8"/>
        <v>0</v>
      </c>
      <c r="D274">
        <f t="shared" si="9"/>
        <v>0</v>
      </c>
      <c r="E274" t="str">
        <f>IFERROR(VLOOKUP(D274,通常分様式!$C$31:$C$430,1,FALSE),"")</f>
        <v/>
      </c>
    </row>
    <row r="275" spans="1:5" ht="16.8">
      <c r="A275">
        <v>270</v>
      </c>
      <c r="B275" s="623">
        <f>通常分様式!AE300</f>
        <v>0</v>
      </c>
      <c r="C275">
        <f t="shared" si="8"/>
        <v>0</v>
      </c>
      <c r="D275">
        <f t="shared" si="9"/>
        <v>0</v>
      </c>
      <c r="E275" t="str">
        <f>IFERROR(VLOOKUP(D275,通常分様式!$C$31:$C$430,1,FALSE),"")</f>
        <v/>
      </c>
    </row>
    <row r="276" spans="1:5" ht="16.8">
      <c r="A276">
        <v>271</v>
      </c>
      <c r="B276" s="623">
        <f>通常分様式!AE301</f>
        <v>0</v>
      </c>
      <c r="C276">
        <f t="shared" si="8"/>
        <v>0</v>
      </c>
      <c r="D276">
        <f t="shared" si="9"/>
        <v>0</v>
      </c>
      <c r="E276" t="str">
        <f>IFERROR(VLOOKUP(D276,通常分様式!$C$31:$C$430,1,FALSE),"")</f>
        <v/>
      </c>
    </row>
    <row r="277" spans="1:5" ht="16.8">
      <c r="A277">
        <v>272</v>
      </c>
      <c r="B277" s="623">
        <f>通常分様式!AE302</f>
        <v>0</v>
      </c>
      <c r="C277">
        <f t="shared" si="8"/>
        <v>0</v>
      </c>
      <c r="D277">
        <f t="shared" si="9"/>
        <v>0</v>
      </c>
      <c r="E277" t="str">
        <f>IFERROR(VLOOKUP(D277,通常分様式!$C$31:$C$430,1,FALSE),"")</f>
        <v/>
      </c>
    </row>
    <row r="278" spans="1:5" ht="16.8">
      <c r="A278">
        <v>273</v>
      </c>
      <c r="B278" s="623">
        <f>通常分様式!AE303</f>
        <v>0</v>
      </c>
      <c r="C278">
        <f t="shared" si="8"/>
        <v>0</v>
      </c>
      <c r="D278">
        <f t="shared" si="9"/>
        <v>0</v>
      </c>
      <c r="E278" t="str">
        <f>IFERROR(VLOOKUP(D278,通常分様式!$C$31:$C$430,1,FALSE),"")</f>
        <v/>
      </c>
    </row>
    <row r="279" spans="1:5" ht="16.8">
      <c r="A279">
        <v>274</v>
      </c>
      <c r="B279" s="623">
        <f>通常分様式!AE304</f>
        <v>0</v>
      </c>
      <c r="C279">
        <f t="shared" si="8"/>
        <v>0</v>
      </c>
      <c r="D279">
        <f t="shared" si="9"/>
        <v>0</v>
      </c>
      <c r="E279" t="str">
        <f>IFERROR(VLOOKUP(D279,通常分様式!$C$31:$C$430,1,FALSE),"")</f>
        <v/>
      </c>
    </row>
    <row r="280" spans="1:5" ht="16.8">
      <c r="A280">
        <v>275</v>
      </c>
      <c r="B280" s="623">
        <f>通常分様式!AE305</f>
        <v>0</v>
      </c>
      <c r="C280">
        <f t="shared" si="8"/>
        <v>0</v>
      </c>
      <c r="D280">
        <f t="shared" si="9"/>
        <v>0</v>
      </c>
      <c r="E280" t="str">
        <f>IFERROR(VLOOKUP(D280,通常分様式!$C$31:$C$430,1,FALSE),"")</f>
        <v/>
      </c>
    </row>
    <row r="281" spans="1:5" ht="16.8">
      <c r="A281">
        <v>276</v>
      </c>
      <c r="B281" s="623">
        <f>通常分様式!AE306</f>
        <v>0</v>
      </c>
      <c r="C281">
        <f t="shared" si="8"/>
        <v>0</v>
      </c>
      <c r="D281">
        <f t="shared" si="9"/>
        <v>0</v>
      </c>
      <c r="E281" t="str">
        <f>IFERROR(VLOOKUP(D281,通常分様式!$C$31:$C$430,1,FALSE),"")</f>
        <v/>
      </c>
    </row>
    <row r="282" spans="1:5" ht="16.8">
      <c r="A282">
        <v>277</v>
      </c>
      <c r="B282" s="623">
        <f>通常分様式!AE307</f>
        <v>0</v>
      </c>
      <c r="C282">
        <f t="shared" si="8"/>
        <v>0</v>
      </c>
      <c r="D282">
        <f t="shared" si="9"/>
        <v>0</v>
      </c>
      <c r="E282" t="str">
        <f>IFERROR(VLOOKUP(D282,通常分様式!$C$31:$C$430,1,FALSE),"")</f>
        <v/>
      </c>
    </row>
    <row r="283" spans="1:5" ht="16.8">
      <c r="A283">
        <v>278</v>
      </c>
      <c r="B283" s="623">
        <f>通常分様式!AE308</f>
        <v>0</v>
      </c>
      <c r="C283">
        <f t="shared" si="8"/>
        <v>0</v>
      </c>
      <c r="D283">
        <f t="shared" si="9"/>
        <v>0</v>
      </c>
      <c r="E283" t="str">
        <f>IFERROR(VLOOKUP(D283,通常分様式!$C$31:$C$430,1,FALSE),"")</f>
        <v/>
      </c>
    </row>
    <row r="284" spans="1:5" ht="16.8">
      <c r="A284">
        <v>279</v>
      </c>
      <c r="B284" s="623">
        <f>通常分様式!AE309</f>
        <v>0</v>
      </c>
      <c r="C284">
        <f t="shared" si="8"/>
        <v>0</v>
      </c>
      <c r="D284">
        <f t="shared" si="9"/>
        <v>0</v>
      </c>
      <c r="E284" t="str">
        <f>IFERROR(VLOOKUP(D284,通常分様式!$C$31:$C$430,1,FALSE),"")</f>
        <v/>
      </c>
    </row>
    <row r="285" spans="1:5" ht="16.8">
      <c r="A285">
        <v>280</v>
      </c>
      <c r="B285" s="623">
        <f>通常分様式!AE310</f>
        <v>0</v>
      </c>
      <c r="C285">
        <f t="shared" si="8"/>
        <v>0</v>
      </c>
      <c r="D285">
        <f t="shared" si="9"/>
        <v>0</v>
      </c>
      <c r="E285" t="str">
        <f>IFERROR(VLOOKUP(D285,通常分様式!$C$31:$C$430,1,FALSE),"")</f>
        <v/>
      </c>
    </row>
    <row r="286" spans="1:5" ht="16.8">
      <c r="A286">
        <v>281</v>
      </c>
      <c r="B286" s="623">
        <f>通常分様式!AE311</f>
        <v>0</v>
      </c>
      <c r="C286">
        <f t="shared" si="8"/>
        <v>0</v>
      </c>
      <c r="D286">
        <f t="shared" si="9"/>
        <v>0</v>
      </c>
      <c r="E286" t="str">
        <f>IFERROR(VLOOKUP(D286,通常分様式!$C$31:$C$430,1,FALSE),"")</f>
        <v/>
      </c>
    </row>
    <row r="287" spans="1:5" ht="16.8">
      <c r="A287">
        <v>282</v>
      </c>
      <c r="B287" s="623">
        <f>通常分様式!AE312</f>
        <v>0</v>
      </c>
      <c r="C287">
        <f t="shared" si="8"/>
        <v>0</v>
      </c>
      <c r="D287">
        <f t="shared" si="9"/>
        <v>0</v>
      </c>
      <c r="E287" t="str">
        <f>IFERROR(VLOOKUP(D287,通常分様式!$C$31:$C$430,1,FALSE),"")</f>
        <v/>
      </c>
    </row>
    <row r="288" spans="1:5" ht="16.8">
      <c r="A288">
        <v>283</v>
      </c>
      <c r="B288" s="623">
        <f>通常分様式!AE313</f>
        <v>0</v>
      </c>
      <c r="C288">
        <f t="shared" si="8"/>
        <v>0</v>
      </c>
      <c r="D288">
        <f t="shared" si="9"/>
        <v>0</v>
      </c>
      <c r="E288" t="str">
        <f>IFERROR(VLOOKUP(D288,通常分様式!$C$31:$C$430,1,FALSE),"")</f>
        <v/>
      </c>
    </row>
    <row r="289" spans="1:5" ht="16.8">
      <c r="A289">
        <v>284</v>
      </c>
      <c r="B289" s="623">
        <f>通常分様式!AE314</f>
        <v>0</v>
      </c>
      <c r="C289">
        <f t="shared" si="8"/>
        <v>0</v>
      </c>
      <c r="D289">
        <f t="shared" si="9"/>
        <v>0</v>
      </c>
      <c r="E289" t="str">
        <f>IFERROR(VLOOKUP(D289,通常分様式!$C$31:$C$430,1,FALSE),"")</f>
        <v/>
      </c>
    </row>
    <row r="290" spans="1:5" ht="16.8">
      <c r="A290">
        <v>285</v>
      </c>
      <c r="B290" s="623">
        <f>通常分様式!AE315</f>
        <v>0</v>
      </c>
      <c r="C290">
        <f t="shared" si="8"/>
        <v>0</v>
      </c>
      <c r="D290">
        <f t="shared" si="9"/>
        <v>0</v>
      </c>
      <c r="E290" t="str">
        <f>IFERROR(VLOOKUP(D290,通常分様式!$C$31:$C$430,1,FALSE),"")</f>
        <v/>
      </c>
    </row>
    <row r="291" spans="1:5" ht="16.8">
      <c r="A291">
        <v>286</v>
      </c>
      <c r="B291" s="623">
        <f>通常分様式!AE316</f>
        <v>0</v>
      </c>
      <c r="C291">
        <f t="shared" si="8"/>
        <v>0</v>
      </c>
      <c r="D291">
        <f t="shared" si="9"/>
        <v>0</v>
      </c>
      <c r="E291" t="str">
        <f>IFERROR(VLOOKUP(D291,通常分様式!$C$31:$C$430,1,FALSE),"")</f>
        <v/>
      </c>
    </row>
    <row r="292" spans="1:5" ht="16.8">
      <c r="A292">
        <v>287</v>
      </c>
      <c r="B292" s="623">
        <f>通常分様式!AE317</f>
        <v>0</v>
      </c>
      <c r="C292">
        <f t="shared" si="8"/>
        <v>0</v>
      </c>
      <c r="D292">
        <f t="shared" si="9"/>
        <v>0</v>
      </c>
      <c r="E292" t="str">
        <f>IFERROR(VLOOKUP(D292,通常分様式!$C$31:$C$430,1,FALSE),"")</f>
        <v/>
      </c>
    </row>
    <row r="293" spans="1:5" ht="16.8">
      <c r="A293">
        <v>288</v>
      </c>
      <c r="B293" s="623">
        <f>通常分様式!AE318</f>
        <v>0</v>
      </c>
      <c r="C293">
        <f t="shared" si="8"/>
        <v>0</v>
      </c>
      <c r="D293">
        <f t="shared" si="9"/>
        <v>0</v>
      </c>
      <c r="E293" t="str">
        <f>IFERROR(VLOOKUP(D293,通常分様式!$C$31:$C$430,1,FALSE),"")</f>
        <v/>
      </c>
    </row>
    <row r="294" spans="1:5" ht="16.8">
      <c r="A294">
        <v>289</v>
      </c>
      <c r="B294" s="623">
        <f>通常分様式!AE319</f>
        <v>0</v>
      </c>
      <c r="C294">
        <f t="shared" si="8"/>
        <v>0</v>
      </c>
      <c r="D294">
        <f t="shared" si="9"/>
        <v>0</v>
      </c>
      <c r="E294" t="str">
        <f>IFERROR(VLOOKUP(D294,通常分様式!$C$31:$C$430,1,FALSE),"")</f>
        <v/>
      </c>
    </row>
    <row r="295" spans="1:5" ht="16.8">
      <c r="A295">
        <v>290</v>
      </c>
      <c r="B295" s="623">
        <f>通常分様式!AE320</f>
        <v>0</v>
      </c>
      <c r="C295">
        <f t="shared" si="8"/>
        <v>0</v>
      </c>
      <c r="D295">
        <f t="shared" si="9"/>
        <v>0</v>
      </c>
      <c r="E295" t="str">
        <f>IFERROR(VLOOKUP(D295,通常分様式!$C$31:$C$430,1,FALSE),"")</f>
        <v/>
      </c>
    </row>
    <row r="296" spans="1:5" ht="16.8">
      <c r="A296">
        <v>291</v>
      </c>
      <c r="B296" s="623">
        <f>通常分様式!AE321</f>
        <v>0</v>
      </c>
      <c r="C296">
        <f t="shared" si="8"/>
        <v>0</v>
      </c>
      <c r="D296">
        <f t="shared" si="9"/>
        <v>0</v>
      </c>
      <c r="E296" t="str">
        <f>IFERROR(VLOOKUP(D296,通常分様式!$C$31:$C$430,1,FALSE),"")</f>
        <v/>
      </c>
    </row>
    <row r="297" spans="1:5" ht="16.8">
      <c r="A297">
        <v>292</v>
      </c>
      <c r="B297" s="623">
        <f>通常分様式!AE322</f>
        <v>0</v>
      </c>
      <c r="C297">
        <f t="shared" si="8"/>
        <v>0</v>
      </c>
      <c r="D297">
        <f t="shared" si="9"/>
        <v>0</v>
      </c>
      <c r="E297" t="str">
        <f>IFERROR(VLOOKUP(D297,通常分様式!$C$31:$C$430,1,FALSE),"")</f>
        <v/>
      </c>
    </row>
    <row r="298" spans="1:5" ht="16.8">
      <c r="A298">
        <v>293</v>
      </c>
      <c r="B298" s="623">
        <f>通常分様式!AE323</f>
        <v>0</v>
      </c>
      <c r="C298">
        <f t="shared" si="8"/>
        <v>0</v>
      </c>
      <c r="D298">
        <f t="shared" si="9"/>
        <v>0</v>
      </c>
      <c r="E298" t="str">
        <f>IFERROR(VLOOKUP(D298,通常分様式!$C$31:$C$430,1,FALSE),"")</f>
        <v/>
      </c>
    </row>
    <row r="299" spans="1:5" ht="16.8">
      <c r="A299">
        <v>294</v>
      </c>
      <c r="B299" s="623">
        <f>通常分様式!AE324</f>
        <v>0</v>
      </c>
      <c r="C299">
        <f t="shared" si="8"/>
        <v>0</v>
      </c>
      <c r="D299">
        <f t="shared" si="9"/>
        <v>0</v>
      </c>
      <c r="E299" t="str">
        <f>IFERROR(VLOOKUP(D299,通常分様式!$C$31:$C$430,1,FALSE),"")</f>
        <v/>
      </c>
    </row>
    <row r="300" spans="1:5" ht="16.8">
      <c r="A300">
        <v>295</v>
      </c>
      <c r="B300" s="623">
        <f>通常分様式!AE325</f>
        <v>0</v>
      </c>
      <c r="C300">
        <f t="shared" si="8"/>
        <v>0</v>
      </c>
      <c r="D300">
        <f t="shared" si="9"/>
        <v>0</v>
      </c>
      <c r="E300" t="str">
        <f>IFERROR(VLOOKUP(D300,通常分様式!$C$31:$C$430,1,FALSE),"")</f>
        <v/>
      </c>
    </row>
    <row r="301" spans="1:5" ht="16.8">
      <c r="A301">
        <v>296</v>
      </c>
      <c r="B301" s="623">
        <f>通常分様式!AE326</f>
        <v>0</v>
      </c>
      <c r="C301">
        <f t="shared" si="8"/>
        <v>0</v>
      </c>
      <c r="D301">
        <f t="shared" si="9"/>
        <v>0</v>
      </c>
      <c r="E301" t="str">
        <f>IFERROR(VLOOKUP(D301,通常分様式!$C$31:$C$430,1,FALSE),"")</f>
        <v/>
      </c>
    </row>
    <row r="302" spans="1:5" ht="16.8">
      <c r="A302">
        <v>297</v>
      </c>
      <c r="B302" s="623">
        <f>通常分様式!AE327</f>
        <v>0</v>
      </c>
      <c r="C302">
        <f t="shared" si="8"/>
        <v>0</v>
      </c>
      <c r="D302">
        <f t="shared" si="9"/>
        <v>0</v>
      </c>
      <c r="E302" t="str">
        <f>IFERROR(VLOOKUP(D302,通常分様式!$C$31:$C$430,1,FALSE),"")</f>
        <v/>
      </c>
    </row>
    <row r="303" spans="1:5" ht="16.8">
      <c r="A303">
        <v>298</v>
      </c>
      <c r="B303" s="623">
        <f>通常分様式!AE328</f>
        <v>0</v>
      </c>
      <c r="C303">
        <f t="shared" si="8"/>
        <v>0</v>
      </c>
      <c r="D303">
        <f t="shared" si="9"/>
        <v>0</v>
      </c>
      <c r="E303" t="str">
        <f>IFERROR(VLOOKUP(D303,通常分様式!$C$31:$C$430,1,FALSE),"")</f>
        <v/>
      </c>
    </row>
    <row r="304" spans="1:5" ht="16.8">
      <c r="A304">
        <v>299</v>
      </c>
      <c r="B304" s="623">
        <f>通常分様式!AE329</f>
        <v>0</v>
      </c>
      <c r="C304">
        <f t="shared" si="8"/>
        <v>0</v>
      </c>
      <c r="D304">
        <f t="shared" si="9"/>
        <v>0</v>
      </c>
      <c r="E304" t="str">
        <f>IFERROR(VLOOKUP(D304,通常分様式!$C$31:$C$430,1,FALSE),"")</f>
        <v/>
      </c>
    </row>
    <row r="305" spans="1:5" ht="16.8">
      <c r="A305">
        <v>300</v>
      </c>
      <c r="B305" s="623">
        <f>通常分様式!AE330</f>
        <v>0</v>
      </c>
      <c r="C305">
        <f t="shared" si="8"/>
        <v>0</v>
      </c>
      <c r="D305">
        <f t="shared" si="9"/>
        <v>0</v>
      </c>
      <c r="E305" t="str">
        <f>IFERROR(VLOOKUP(D305,通常分様式!$C$31:$C$430,1,FALSE),"")</f>
        <v/>
      </c>
    </row>
    <row r="306" spans="1:5" ht="16.8">
      <c r="A306">
        <v>301</v>
      </c>
      <c r="B306" s="623">
        <f>通常分様式!AE331</f>
        <v>0</v>
      </c>
      <c r="C306">
        <f t="shared" si="8"/>
        <v>0</v>
      </c>
      <c r="D306">
        <f t="shared" si="9"/>
        <v>0</v>
      </c>
      <c r="E306" t="str">
        <f>IFERROR(VLOOKUP(D306,通常分様式!$C$31:$C$430,1,FALSE),"")</f>
        <v/>
      </c>
    </row>
    <row r="307" spans="1:5" ht="16.8">
      <c r="A307">
        <v>302</v>
      </c>
      <c r="B307" s="623">
        <f>通常分様式!AE332</f>
        <v>0</v>
      </c>
      <c r="C307">
        <f t="shared" si="8"/>
        <v>0</v>
      </c>
      <c r="D307">
        <f t="shared" si="9"/>
        <v>0</v>
      </c>
      <c r="E307" t="str">
        <f>IFERROR(VLOOKUP(D307,通常分様式!$C$31:$C$430,1,FALSE),"")</f>
        <v/>
      </c>
    </row>
    <row r="308" spans="1:5" ht="16.8">
      <c r="A308">
        <v>303</v>
      </c>
      <c r="B308" s="623">
        <f>通常分様式!AE333</f>
        <v>0</v>
      </c>
      <c r="C308">
        <f t="shared" si="8"/>
        <v>0</v>
      </c>
      <c r="D308">
        <f t="shared" si="9"/>
        <v>0</v>
      </c>
      <c r="E308" t="str">
        <f>IFERROR(VLOOKUP(D308,通常分様式!$C$31:$C$430,1,FALSE),"")</f>
        <v/>
      </c>
    </row>
    <row r="309" spans="1:5" ht="16.8">
      <c r="A309">
        <v>304</v>
      </c>
      <c r="B309" s="623">
        <f>通常分様式!AE334</f>
        <v>0</v>
      </c>
      <c r="C309">
        <f t="shared" si="8"/>
        <v>0</v>
      </c>
      <c r="D309">
        <f t="shared" si="9"/>
        <v>0</v>
      </c>
      <c r="E309" t="str">
        <f>IFERROR(VLOOKUP(D309,通常分様式!$C$31:$C$430,1,FALSE),"")</f>
        <v/>
      </c>
    </row>
    <row r="310" spans="1:5" ht="16.8">
      <c r="A310">
        <v>305</v>
      </c>
      <c r="B310" s="623">
        <f>通常分様式!AE335</f>
        <v>0</v>
      </c>
      <c r="C310">
        <f t="shared" si="8"/>
        <v>0</v>
      </c>
      <c r="D310">
        <f t="shared" si="9"/>
        <v>0</v>
      </c>
      <c r="E310" t="str">
        <f>IFERROR(VLOOKUP(D310,通常分様式!$C$31:$C$430,1,FALSE),"")</f>
        <v/>
      </c>
    </row>
    <row r="311" spans="1:5" ht="16.8">
      <c r="A311">
        <v>306</v>
      </c>
      <c r="B311" s="623">
        <f>通常分様式!AE336</f>
        <v>0</v>
      </c>
      <c r="C311">
        <f t="shared" si="8"/>
        <v>0</v>
      </c>
      <c r="D311">
        <f t="shared" si="9"/>
        <v>0</v>
      </c>
      <c r="E311" t="str">
        <f>IFERROR(VLOOKUP(D311,通常分様式!$C$31:$C$430,1,FALSE),"")</f>
        <v/>
      </c>
    </row>
    <row r="312" spans="1:5" ht="16.8">
      <c r="A312">
        <v>307</v>
      </c>
      <c r="B312" s="623">
        <f>通常分様式!AE337</f>
        <v>0</v>
      </c>
      <c r="C312">
        <f t="shared" si="8"/>
        <v>0</v>
      </c>
      <c r="D312">
        <f t="shared" si="9"/>
        <v>0</v>
      </c>
      <c r="E312" t="str">
        <f>IFERROR(VLOOKUP(D312,通常分様式!$C$31:$C$430,1,FALSE),"")</f>
        <v/>
      </c>
    </row>
    <row r="313" spans="1:5" ht="16.8">
      <c r="A313">
        <v>308</v>
      </c>
      <c r="B313" s="623">
        <f>通常分様式!AE338</f>
        <v>0</v>
      </c>
      <c r="C313">
        <f t="shared" si="8"/>
        <v>0</v>
      </c>
      <c r="D313">
        <f t="shared" si="9"/>
        <v>0</v>
      </c>
      <c r="E313" t="str">
        <f>IFERROR(VLOOKUP(D313,通常分様式!$C$31:$C$430,1,FALSE),"")</f>
        <v/>
      </c>
    </row>
    <row r="314" spans="1:5" ht="16.8">
      <c r="A314">
        <v>309</v>
      </c>
      <c r="B314" s="623">
        <f>通常分様式!AE339</f>
        <v>0</v>
      </c>
      <c r="C314">
        <f t="shared" si="8"/>
        <v>0</v>
      </c>
      <c r="D314">
        <f t="shared" si="9"/>
        <v>0</v>
      </c>
      <c r="E314" t="str">
        <f>IFERROR(VLOOKUP(D314,通常分様式!$C$31:$C$430,1,FALSE),"")</f>
        <v/>
      </c>
    </row>
    <row r="315" spans="1:5" ht="16.8">
      <c r="A315">
        <v>310</v>
      </c>
      <c r="B315" s="623">
        <f>通常分様式!AE340</f>
        <v>0</v>
      </c>
      <c r="C315">
        <f t="shared" si="8"/>
        <v>0</v>
      </c>
      <c r="D315">
        <f t="shared" si="9"/>
        <v>0</v>
      </c>
      <c r="E315" t="str">
        <f>IFERROR(VLOOKUP(D315,通常分様式!$C$31:$C$430,1,FALSE),"")</f>
        <v/>
      </c>
    </row>
    <row r="316" spans="1:5" ht="16.8">
      <c r="A316">
        <v>311</v>
      </c>
      <c r="B316" s="623">
        <f>通常分様式!AE341</f>
        <v>0</v>
      </c>
      <c r="C316">
        <f t="shared" si="8"/>
        <v>0</v>
      </c>
      <c r="D316">
        <f t="shared" si="9"/>
        <v>0</v>
      </c>
      <c r="E316" t="str">
        <f>IFERROR(VLOOKUP(D316,通常分様式!$C$31:$C$430,1,FALSE),"")</f>
        <v/>
      </c>
    </row>
    <row r="317" spans="1:5" ht="16.8">
      <c r="A317">
        <v>312</v>
      </c>
      <c r="B317" s="623">
        <f>通常分様式!AE342</f>
        <v>0</v>
      </c>
      <c r="C317">
        <f t="shared" si="8"/>
        <v>0</v>
      </c>
      <c r="D317">
        <f t="shared" si="9"/>
        <v>0</v>
      </c>
      <c r="E317" t="str">
        <f>IFERROR(VLOOKUP(D317,通常分様式!$C$31:$C$430,1,FALSE),"")</f>
        <v/>
      </c>
    </row>
    <row r="318" spans="1:5" ht="16.8">
      <c r="A318">
        <v>313</v>
      </c>
      <c r="B318" s="623">
        <f>通常分様式!AE343</f>
        <v>0</v>
      </c>
      <c r="C318">
        <f t="shared" si="8"/>
        <v>0</v>
      </c>
      <c r="D318">
        <f t="shared" si="9"/>
        <v>0</v>
      </c>
      <c r="E318" t="str">
        <f>IFERROR(VLOOKUP(D318,通常分様式!$C$31:$C$430,1,FALSE),"")</f>
        <v/>
      </c>
    </row>
    <row r="319" spans="1:5" ht="16.8">
      <c r="A319">
        <v>314</v>
      </c>
      <c r="B319" s="623">
        <f>通常分様式!AE344</f>
        <v>0</v>
      </c>
      <c r="C319">
        <f t="shared" si="8"/>
        <v>0</v>
      </c>
      <c r="D319">
        <f t="shared" si="9"/>
        <v>0</v>
      </c>
      <c r="E319" t="str">
        <f>IFERROR(VLOOKUP(D319,通常分様式!$C$31:$C$430,1,FALSE),"")</f>
        <v/>
      </c>
    </row>
    <row r="320" spans="1:5" ht="16.8">
      <c r="A320">
        <v>315</v>
      </c>
      <c r="B320" s="623">
        <f>通常分様式!AE345</f>
        <v>0</v>
      </c>
      <c r="C320">
        <f t="shared" si="8"/>
        <v>0</v>
      </c>
      <c r="D320">
        <f t="shared" si="9"/>
        <v>0</v>
      </c>
      <c r="E320" t="str">
        <f>IFERROR(VLOOKUP(D320,通常分様式!$C$31:$C$430,1,FALSE),"")</f>
        <v/>
      </c>
    </row>
    <row r="321" spans="1:5" ht="16.8">
      <c r="A321">
        <v>316</v>
      </c>
      <c r="B321" s="623">
        <f>通常分様式!AE346</f>
        <v>0</v>
      </c>
      <c r="C321">
        <f t="shared" si="8"/>
        <v>0</v>
      </c>
      <c r="D321">
        <f t="shared" si="9"/>
        <v>0</v>
      </c>
      <c r="E321" t="str">
        <f>IFERROR(VLOOKUP(D321,通常分様式!$C$31:$C$430,1,FALSE),"")</f>
        <v/>
      </c>
    </row>
    <row r="322" spans="1:5" ht="16.8">
      <c r="A322">
        <v>317</v>
      </c>
      <c r="B322" s="623">
        <f>通常分様式!AE347</f>
        <v>0</v>
      </c>
      <c r="C322">
        <f t="shared" si="8"/>
        <v>0</v>
      </c>
      <c r="D322">
        <f t="shared" si="9"/>
        <v>0</v>
      </c>
      <c r="E322" t="str">
        <f>IFERROR(VLOOKUP(D322,通常分様式!$C$31:$C$430,1,FALSE),"")</f>
        <v/>
      </c>
    </row>
    <row r="323" spans="1:5" ht="16.8">
      <c r="A323">
        <v>318</v>
      </c>
      <c r="B323" s="623">
        <f>通常分様式!AE348</f>
        <v>0</v>
      </c>
      <c r="C323">
        <f t="shared" si="8"/>
        <v>0</v>
      </c>
      <c r="D323">
        <f t="shared" si="9"/>
        <v>0</v>
      </c>
      <c r="E323" t="str">
        <f>IFERROR(VLOOKUP(D323,通常分様式!$C$31:$C$430,1,FALSE),"")</f>
        <v/>
      </c>
    </row>
    <row r="324" spans="1:5" ht="16.8">
      <c r="A324">
        <v>319</v>
      </c>
      <c r="B324" s="623">
        <f>通常分様式!AE349</f>
        <v>0</v>
      </c>
      <c r="C324">
        <f t="shared" si="8"/>
        <v>0</v>
      </c>
      <c r="D324">
        <f t="shared" si="9"/>
        <v>0</v>
      </c>
      <c r="E324" t="str">
        <f>IFERROR(VLOOKUP(D324,通常分様式!$C$31:$C$430,1,FALSE),"")</f>
        <v/>
      </c>
    </row>
    <row r="325" spans="1:5" ht="16.8">
      <c r="A325">
        <v>320</v>
      </c>
      <c r="B325" s="623">
        <f>通常分様式!AE350</f>
        <v>0</v>
      </c>
      <c r="C325">
        <f t="shared" si="8"/>
        <v>0</v>
      </c>
      <c r="D325">
        <f t="shared" si="9"/>
        <v>0</v>
      </c>
      <c r="E325" t="str">
        <f>IFERROR(VLOOKUP(D325,通常分様式!$C$31:$C$430,1,FALSE),"")</f>
        <v/>
      </c>
    </row>
    <row r="326" spans="1:5" ht="16.8">
      <c r="A326">
        <v>321</v>
      </c>
      <c r="B326" s="623">
        <f>通常分様式!AE351</f>
        <v>0</v>
      </c>
      <c r="C326">
        <f t="shared" ref="C326:C389" si="10">IF(B326="○",1,0)</f>
        <v>0</v>
      </c>
      <c r="D326">
        <f t="shared" ref="D326:D389" si="11">A326*C326</f>
        <v>0</v>
      </c>
      <c r="E326" t="str">
        <f>IFERROR(VLOOKUP(D326,通常分様式!$C$31:$C$430,1,FALSE),"")</f>
        <v/>
      </c>
    </row>
    <row r="327" spans="1:5" ht="16.8">
      <c r="A327">
        <v>322</v>
      </c>
      <c r="B327" s="623">
        <f>通常分様式!AE352</f>
        <v>0</v>
      </c>
      <c r="C327">
        <f t="shared" si="10"/>
        <v>0</v>
      </c>
      <c r="D327">
        <f t="shared" si="11"/>
        <v>0</v>
      </c>
      <c r="E327" t="str">
        <f>IFERROR(VLOOKUP(D327,通常分様式!$C$31:$C$430,1,FALSE),"")</f>
        <v/>
      </c>
    </row>
    <row r="328" spans="1:5" ht="16.8">
      <c r="A328">
        <v>323</v>
      </c>
      <c r="B328" s="623">
        <f>通常分様式!AE353</f>
        <v>0</v>
      </c>
      <c r="C328">
        <f t="shared" si="10"/>
        <v>0</v>
      </c>
      <c r="D328">
        <f t="shared" si="11"/>
        <v>0</v>
      </c>
      <c r="E328" t="str">
        <f>IFERROR(VLOOKUP(D328,通常分様式!$C$31:$C$430,1,FALSE),"")</f>
        <v/>
      </c>
    </row>
    <row r="329" spans="1:5" ht="16.8">
      <c r="A329">
        <v>324</v>
      </c>
      <c r="B329" s="623">
        <f>通常分様式!AE354</f>
        <v>0</v>
      </c>
      <c r="C329">
        <f t="shared" si="10"/>
        <v>0</v>
      </c>
      <c r="D329">
        <f t="shared" si="11"/>
        <v>0</v>
      </c>
      <c r="E329" t="str">
        <f>IFERROR(VLOOKUP(D329,通常分様式!$C$31:$C$430,1,FALSE),"")</f>
        <v/>
      </c>
    </row>
    <row r="330" spans="1:5" ht="16.8">
      <c r="A330">
        <v>325</v>
      </c>
      <c r="B330" s="623">
        <f>通常分様式!AE355</f>
        <v>0</v>
      </c>
      <c r="C330">
        <f t="shared" si="10"/>
        <v>0</v>
      </c>
      <c r="D330">
        <f t="shared" si="11"/>
        <v>0</v>
      </c>
      <c r="E330" t="str">
        <f>IFERROR(VLOOKUP(D330,通常分様式!$C$31:$C$430,1,FALSE),"")</f>
        <v/>
      </c>
    </row>
    <row r="331" spans="1:5" ht="16.8">
      <c r="A331">
        <v>326</v>
      </c>
      <c r="B331" s="623">
        <f>通常分様式!AE356</f>
        <v>0</v>
      </c>
      <c r="C331">
        <f t="shared" si="10"/>
        <v>0</v>
      </c>
      <c r="D331">
        <f t="shared" si="11"/>
        <v>0</v>
      </c>
      <c r="E331" t="str">
        <f>IFERROR(VLOOKUP(D331,通常分様式!$C$31:$C$430,1,FALSE),"")</f>
        <v/>
      </c>
    </row>
    <row r="332" spans="1:5" ht="16.8">
      <c r="A332">
        <v>327</v>
      </c>
      <c r="B332" s="623">
        <f>通常分様式!AE357</f>
        <v>0</v>
      </c>
      <c r="C332">
        <f t="shared" si="10"/>
        <v>0</v>
      </c>
      <c r="D332">
        <f t="shared" si="11"/>
        <v>0</v>
      </c>
      <c r="E332" t="str">
        <f>IFERROR(VLOOKUP(D332,通常分様式!$C$31:$C$430,1,FALSE),"")</f>
        <v/>
      </c>
    </row>
    <row r="333" spans="1:5" ht="16.8">
      <c r="A333">
        <v>328</v>
      </c>
      <c r="B333" s="623">
        <f>通常分様式!AE358</f>
        <v>0</v>
      </c>
      <c r="C333">
        <f t="shared" si="10"/>
        <v>0</v>
      </c>
      <c r="D333">
        <f t="shared" si="11"/>
        <v>0</v>
      </c>
      <c r="E333" t="str">
        <f>IFERROR(VLOOKUP(D333,通常分様式!$C$31:$C$430,1,FALSE),"")</f>
        <v/>
      </c>
    </row>
    <row r="334" spans="1:5" ht="16.8">
      <c r="A334">
        <v>329</v>
      </c>
      <c r="B334" s="623">
        <f>通常分様式!AE359</f>
        <v>0</v>
      </c>
      <c r="C334">
        <f t="shared" si="10"/>
        <v>0</v>
      </c>
      <c r="D334">
        <f t="shared" si="11"/>
        <v>0</v>
      </c>
      <c r="E334" t="str">
        <f>IFERROR(VLOOKUP(D334,通常分様式!$C$31:$C$430,1,FALSE),"")</f>
        <v/>
      </c>
    </row>
    <row r="335" spans="1:5" ht="16.8">
      <c r="A335">
        <v>330</v>
      </c>
      <c r="B335" s="623">
        <f>通常分様式!AE360</f>
        <v>0</v>
      </c>
      <c r="C335">
        <f t="shared" si="10"/>
        <v>0</v>
      </c>
      <c r="D335">
        <f t="shared" si="11"/>
        <v>0</v>
      </c>
      <c r="E335" t="str">
        <f>IFERROR(VLOOKUP(D335,通常分様式!$C$31:$C$430,1,FALSE),"")</f>
        <v/>
      </c>
    </row>
    <row r="336" spans="1:5" ht="16.8">
      <c r="A336">
        <v>331</v>
      </c>
      <c r="B336" s="623">
        <f>通常分様式!AE361</f>
        <v>0</v>
      </c>
      <c r="C336">
        <f t="shared" si="10"/>
        <v>0</v>
      </c>
      <c r="D336">
        <f t="shared" si="11"/>
        <v>0</v>
      </c>
      <c r="E336" t="str">
        <f>IFERROR(VLOOKUP(D336,通常分様式!$C$31:$C$430,1,FALSE),"")</f>
        <v/>
      </c>
    </row>
    <row r="337" spans="1:5" ht="16.8">
      <c r="A337">
        <v>332</v>
      </c>
      <c r="B337" s="623">
        <f>通常分様式!AE362</f>
        <v>0</v>
      </c>
      <c r="C337">
        <f t="shared" si="10"/>
        <v>0</v>
      </c>
      <c r="D337">
        <f t="shared" si="11"/>
        <v>0</v>
      </c>
      <c r="E337" t="str">
        <f>IFERROR(VLOOKUP(D337,通常分様式!$C$31:$C$430,1,FALSE),"")</f>
        <v/>
      </c>
    </row>
    <row r="338" spans="1:5" ht="16.8">
      <c r="A338">
        <v>333</v>
      </c>
      <c r="B338" s="623">
        <f>通常分様式!AE363</f>
        <v>0</v>
      </c>
      <c r="C338">
        <f t="shared" si="10"/>
        <v>0</v>
      </c>
      <c r="D338">
        <f t="shared" si="11"/>
        <v>0</v>
      </c>
      <c r="E338" t="str">
        <f>IFERROR(VLOOKUP(D338,通常分様式!$C$31:$C$430,1,FALSE),"")</f>
        <v/>
      </c>
    </row>
    <row r="339" spans="1:5" ht="16.8">
      <c r="A339">
        <v>334</v>
      </c>
      <c r="B339" s="623">
        <f>通常分様式!AE364</f>
        <v>0</v>
      </c>
      <c r="C339">
        <f t="shared" si="10"/>
        <v>0</v>
      </c>
      <c r="D339">
        <f t="shared" si="11"/>
        <v>0</v>
      </c>
      <c r="E339" t="str">
        <f>IFERROR(VLOOKUP(D339,通常分様式!$C$31:$C$430,1,FALSE),"")</f>
        <v/>
      </c>
    </row>
    <row r="340" spans="1:5" ht="16.8">
      <c r="A340">
        <v>335</v>
      </c>
      <c r="B340" s="623">
        <f>通常分様式!AE365</f>
        <v>0</v>
      </c>
      <c r="C340">
        <f t="shared" si="10"/>
        <v>0</v>
      </c>
      <c r="D340">
        <f t="shared" si="11"/>
        <v>0</v>
      </c>
      <c r="E340" t="str">
        <f>IFERROR(VLOOKUP(D340,通常分様式!$C$31:$C$430,1,FALSE),"")</f>
        <v/>
      </c>
    </row>
    <row r="341" spans="1:5" ht="16.8">
      <c r="A341">
        <v>336</v>
      </c>
      <c r="B341" s="623">
        <f>通常分様式!AE366</f>
        <v>0</v>
      </c>
      <c r="C341">
        <f t="shared" si="10"/>
        <v>0</v>
      </c>
      <c r="D341">
        <f t="shared" si="11"/>
        <v>0</v>
      </c>
      <c r="E341" t="str">
        <f>IFERROR(VLOOKUP(D341,通常分様式!$C$31:$C$430,1,FALSE),"")</f>
        <v/>
      </c>
    </row>
    <row r="342" spans="1:5" ht="16.8">
      <c r="A342">
        <v>337</v>
      </c>
      <c r="B342" s="623">
        <f>通常分様式!AE367</f>
        <v>0</v>
      </c>
      <c r="C342">
        <f t="shared" si="10"/>
        <v>0</v>
      </c>
      <c r="D342">
        <f t="shared" si="11"/>
        <v>0</v>
      </c>
      <c r="E342" t="str">
        <f>IFERROR(VLOOKUP(D342,通常分様式!$C$31:$C$430,1,FALSE),"")</f>
        <v/>
      </c>
    </row>
    <row r="343" spans="1:5" ht="16.8">
      <c r="A343">
        <v>338</v>
      </c>
      <c r="B343" s="623">
        <f>通常分様式!AE368</f>
        <v>0</v>
      </c>
      <c r="C343">
        <f t="shared" si="10"/>
        <v>0</v>
      </c>
      <c r="D343">
        <f t="shared" si="11"/>
        <v>0</v>
      </c>
      <c r="E343" t="str">
        <f>IFERROR(VLOOKUP(D343,通常分様式!$C$31:$C$430,1,FALSE),"")</f>
        <v/>
      </c>
    </row>
    <row r="344" spans="1:5" ht="16.8">
      <c r="A344">
        <v>339</v>
      </c>
      <c r="B344" s="623">
        <f>通常分様式!AE369</f>
        <v>0</v>
      </c>
      <c r="C344">
        <f t="shared" si="10"/>
        <v>0</v>
      </c>
      <c r="D344">
        <f t="shared" si="11"/>
        <v>0</v>
      </c>
      <c r="E344" t="str">
        <f>IFERROR(VLOOKUP(D344,通常分様式!$C$31:$C$430,1,FALSE),"")</f>
        <v/>
      </c>
    </row>
    <row r="345" spans="1:5" ht="16.8">
      <c r="A345">
        <v>340</v>
      </c>
      <c r="B345" s="623">
        <f>通常分様式!AE370</f>
        <v>0</v>
      </c>
      <c r="C345">
        <f t="shared" si="10"/>
        <v>0</v>
      </c>
      <c r="D345">
        <f t="shared" si="11"/>
        <v>0</v>
      </c>
      <c r="E345" t="str">
        <f>IFERROR(VLOOKUP(D345,通常分様式!$C$31:$C$430,1,FALSE),"")</f>
        <v/>
      </c>
    </row>
    <row r="346" spans="1:5" ht="16.8">
      <c r="A346">
        <v>341</v>
      </c>
      <c r="B346" s="623">
        <f>通常分様式!AE371</f>
        <v>0</v>
      </c>
      <c r="C346">
        <f t="shared" si="10"/>
        <v>0</v>
      </c>
      <c r="D346">
        <f t="shared" si="11"/>
        <v>0</v>
      </c>
      <c r="E346" t="str">
        <f>IFERROR(VLOOKUP(D346,通常分様式!$C$31:$C$430,1,FALSE),"")</f>
        <v/>
      </c>
    </row>
    <row r="347" spans="1:5" ht="16.8">
      <c r="A347">
        <v>342</v>
      </c>
      <c r="B347" s="623">
        <f>通常分様式!AE372</f>
        <v>0</v>
      </c>
      <c r="C347">
        <f t="shared" si="10"/>
        <v>0</v>
      </c>
      <c r="D347">
        <f t="shared" si="11"/>
        <v>0</v>
      </c>
      <c r="E347" t="str">
        <f>IFERROR(VLOOKUP(D347,通常分様式!$C$31:$C$430,1,FALSE),"")</f>
        <v/>
      </c>
    </row>
    <row r="348" spans="1:5" ht="16.8">
      <c r="A348">
        <v>343</v>
      </c>
      <c r="B348" s="623">
        <f>通常分様式!AE373</f>
        <v>0</v>
      </c>
      <c r="C348">
        <f t="shared" si="10"/>
        <v>0</v>
      </c>
      <c r="D348">
        <f t="shared" si="11"/>
        <v>0</v>
      </c>
      <c r="E348" t="str">
        <f>IFERROR(VLOOKUP(D348,通常分様式!$C$31:$C$430,1,FALSE),"")</f>
        <v/>
      </c>
    </row>
    <row r="349" spans="1:5" ht="16.8">
      <c r="A349">
        <v>344</v>
      </c>
      <c r="B349" s="623">
        <f>通常分様式!AE374</f>
        <v>0</v>
      </c>
      <c r="C349">
        <f t="shared" si="10"/>
        <v>0</v>
      </c>
      <c r="D349">
        <f t="shared" si="11"/>
        <v>0</v>
      </c>
      <c r="E349" t="str">
        <f>IFERROR(VLOOKUP(D349,通常分様式!$C$31:$C$430,1,FALSE),"")</f>
        <v/>
      </c>
    </row>
    <row r="350" spans="1:5" ht="16.8">
      <c r="A350">
        <v>345</v>
      </c>
      <c r="B350" s="623">
        <f>通常分様式!AE375</f>
        <v>0</v>
      </c>
      <c r="C350">
        <f t="shared" si="10"/>
        <v>0</v>
      </c>
      <c r="D350">
        <f t="shared" si="11"/>
        <v>0</v>
      </c>
      <c r="E350" t="str">
        <f>IFERROR(VLOOKUP(D350,通常分様式!$C$31:$C$430,1,FALSE),"")</f>
        <v/>
      </c>
    </row>
    <row r="351" spans="1:5" ht="16.8">
      <c r="A351">
        <v>346</v>
      </c>
      <c r="B351" s="623">
        <f>通常分様式!AE376</f>
        <v>0</v>
      </c>
      <c r="C351">
        <f t="shared" si="10"/>
        <v>0</v>
      </c>
      <c r="D351">
        <f t="shared" si="11"/>
        <v>0</v>
      </c>
      <c r="E351" t="str">
        <f>IFERROR(VLOOKUP(D351,通常分様式!$C$31:$C$430,1,FALSE),"")</f>
        <v/>
      </c>
    </row>
    <row r="352" spans="1:5" ht="16.8">
      <c r="A352">
        <v>347</v>
      </c>
      <c r="B352" s="623">
        <f>通常分様式!AE377</f>
        <v>0</v>
      </c>
      <c r="C352">
        <f t="shared" si="10"/>
        <v>0</v>
      </c>
      <c r="D352">
        <f t="shared" si="11"/>
        <v>0</v>
      </c>
      <c r="E352" t="str">
        <f>IFERROR(VLOOKUP(D352,通常分様式!$C$31:$C$430,1,FALSE),"")</f>
        <v/>
      </c>
    </row>
    <row r="353" spans="1:5" ht="16.8">
      <c r="A353">
        <v>348</v>
      </c>
      <c r="B353" s="623">
        <f>通常分様式!AE378</f>
        <v>0</v>
      </c>
      <c r="C353">
        <f t="shared" si="10"/>
        <v>0</v>
      </c>
      <c r="D353">
        <f t="shared" si="11"/>
        <v>0</v>
      </c>
      <c r="E353" t="str">
        <f>IFERROR(VLOOKUP(D353,通常分様式!$C$31:$C$430,1,FALSE),"")</f>
        <v/>
      </c>
    </row>
    <row r="354" spans="1:5" ht="16.8">
      <c r="A354">
        <v>349</v>
      </c>
      <c r="B354" s="623">
        <f>通常分様式!AE379</f>
        <v>0</v>
      </c>
      <c r="C354">
        <f t="shared" si="10"/>
        <v>0</v>
      </c>
      <c r="D354">
        <f t="shared" si="11"/>
        <v>0</v>
      </c>
      <c r="E354" t="str">
        <f>IFERROR(VLOOKUP(D354,通常分様式!$C$31:$C$430,1,FALSE),"")</f>
        <v/>
      </c>
    </row>
    <row r="355" spans="1:5" ht="16.8">
      <c r="A355">
        <v>350</v>
      </c>
      <c r="B355" s="623">
        <f>通常分様式!AE380</f>
        <v>0</v>
      </c>
      <c r="C355">
        <f t="shared" si="10"/>
        <v>0</v>
      </c>
      <c r="D355">
        <f t="shared" si="11"/>
        <v>0</v>
      </c>
      <c r="E355" t="str">
        <f>IFERROR(VLOOKUP(D355,通常分様式!$C$31:$C$430,1,FALSE),"")</f>
        <v/>
      </c>
    </row>
    <row r="356" spans="1:5" ht="16.8">
      <c r="A356">
        <v>351</v>
      </c>
      <c r="B356" s="623">
        <f>通常分様式!AE381</f>
        <v>0</v>
      </c>
      <c r="C356">
        <f t="shared" si="10"/>
        <v>0</v>
      </c>
      <c r="D356">
        <f t="shared" si="11"/>
        <v>0</v>
      </c>
      <c r="E356" t="str">
        <f>IFERROR(VLOOKUP(D356,通常分様式!$C$31:$C$430,1,FALSE),"")</f>
        <v/>
      </c>
    </row>
    <row r="357" spans="1:5" ht="16.8">
      <c r="A357">
        <v>352</v>
      </c>
      <c r="B357" s="623">
        <f>通常分様式!AE382</f>
        <v>0</v>
      </c>
      <c r="C357">
        <f t="shared" si="10"/>
        <v>0</v>
      </c>
      <c r="D357">
        <f t="shared" si="11"/>
        <v>0</v>
      </c>
      <c r="E357" t="str">
        <f>IFERROR(VLOOKUP(D357,通常分様式!$C$31:$C$430,1,FALSE),"")</f>
        <v/>
      </c>
    </row>
    <row r="358" spans="1:5" ht="16.8">
      <c r="A358">
        <v>353</v>
      </c>
      <c r="B358" s="623">
        <f>通常分様式!AE383</f>
        <v>0</v>
      </c>
      <c r="C358">
        <f t="shared" si="10"/>
        <v>0</v>
      </c>
      <c r="D358">
        <f t="shared" si="11"/>
        <v>0</v>
      </c>
      <c r="E358" t="str">
        <f>IFERROR(VLOOKUP(D358,通常分様式!$C$31:$C$430,1,FALSE),"")</f>
        <v/>
      </c>
    </row>
    <row r="359" spans="1:5" ht="16.8">
      <c r="A359">
        <v>354</v>
      </c>
      <c r="B359" s="623">
        <f>通常分様式!AE384</f>
        <v>0</v>
      </c>
      <c r="C359">
        <f t="shared" si="10"/>
        <v>0</v>
      </c>
      <c r="D359">
        <f t="shared" si="11"/>
        <v>0</v>
      </c>
      <c r="E359" t="str">
        <f>IFERROR(VLOOKUP(D359,通常分様式!$C$31:$C$430,1,FALSE),"")</f>
        <v/>
      </c>
    </row>
    <row r="360" spans="1:5" ht="16.8">
      <c r="A360">
        <v>355</v>
      </c>
      <c r="B360" s="623">
        <f>通常分様式!AE385</f>
        <v>0</v>
      </c>
      <c r="C360">
        <f t="shared" si="10"/>
        <v>0</v>
      </c>
      <c r="D360">
        <f t="shared" si="11"/>
        <v>0</v>
      </c>
      <c r="E360" t="str">
        <f>IFERROR(VLOOKUP(D360,通常分様式!$C$31:$C$430,1,FALSE),"")</f>
        <v/>
      </c>
    </row>
    <row r="361" spans="1:5" ht="16.8">
      <c r="A361">
        <v>356</v>
      </c>
      <c r="B361" s="623">
        <f>通常分様式!AE386</f>
        <v>0</v>
      </c>
      <c r="C361">
        <f t="shared" si="10"/>
        <v>0</v>
      </c>
      <c r="D361">
        <f t="shared" si="11"/>
        <v>0</v>
      </c>
      <c r="E361" t="str">
        <f>IFERROR(VLOOKUP(D361,通常分様式!$C$31:$C$430,1,FALSE),"")</f>
        <v/>
      </c>
    </row>
    <row r="362" spans="1:5" ht="16.8">
      <c r="A362">
        <v>357</v>
      </c>
      <c r="B362" s="623">
        <f>通常分様式!AE387</f>
        <v>0</v>
      </c>
      <c r="C362">
        <f t="shared" si="10"/>
        <v>0</v>
      </c>
      <c r="D362">
        <f t="shared" si="11"/>
        <v>0</v>
      </c>
      <c r="E362" t="str">
        <f>IFERROR(VLOOKUP(D362,通常分様式!$C$31:$C$430,1,FALSE),"")</f>
        <v/>
      </c>
    </row>
    <row r="363" spans="1:5" ht="16.8">
      <c r="A363">
        <v>358</v>
      </c>
      <c r="B363" s="623">
        <f>通常分様式!AE388</f>
        <v>0</v>
      </c>
      <c r="C363">
        <f t="shared" si="10"/>
        <v>0</v>
      </c>
      <c r="D363">
        <f t="shared" si="11"/>
        <v>0</v>
      </c>
      <c r="E363" t="str">
        <f>IFERROR(VLOOKUP(D363,通常分様式!$C$31:$C$430,1,FALSE),"")</f>
        <v/>
      </c>
    </row>
    <row r="364" spans="1:5" ht="16.8">
      <c r="A364">
        <v>359</v>
      </c>
      <c r="B364" s="623">
        <f>通常分様式!AE389</f>
        <v>0</v>
      </c>
      <c r="C364">
        <f t="shared" si="10"/>
        <v>0</v>
      </c>
      <c r="D364">
        <f t="shared" si="11"/>
        <v>0</v>
      </c>
      <c r="E364" t="str">
        <f>IFERROR(VLOOKUP(D364,通常分様式!$C$31:$C$430,1,FALSE),"")</f>
        <v/>
      </c>
    </row>
    <row r="365" spans="1:5" ht="16.8">
      <c r="A365">
        <v>360</v>
      </c>
      <c r="B365" s="623">
        <f>通常分様式!AE390</f>
        <v>0</v>
      </c>
      <c r="C365">
        <f t="shared" si="10"/>
        <v>0</v>
      </c>
      <c r="D365">
        <f t="shared" si="11"/>
        <v>0</v>
      </c>
      <c r="E365" t="str">
        <f>IFERROR(VLOOKUP(D365,通常分様式!$C$31:$C$430,1,FALSE),"")</f>
        <v/>
      </c>
    </row>
    <row r="366" spans="1:5" ht="16.8">
      <c r="A366">
        <v>361</v>
      </c>
      <c r="B366" s="623">
        <f>通常分様式!AE391</f>
        <v>0</v>
      </c>
      <c r="C366">
        <f t="shared" si="10"/>
        <v>0</v>
      </c>
      <c r="D366">
        <f t="shared" si="11"/>
        <v>0</v>
      </c>
      <c r="E366" t="str">
        <f>IFERROR(VLOOKUP(D366,通常分様式!$C$31:$C$430,1,FALSE),"")</f>
        <v/>
      </c>
    </row>
    <row r="367" spans="1:5" ht="16.8">
      <c r="A367">
        <v>362</v>
      </c>
      <c r="B367" s="623">
        <f>通常分様式!AE392</f>
        <v>0</v>
      </c>
      <c r="C367">
        <f t="shared" si="10"/>
        <v>0</v>
      </c>
      <c r="D367">
        <f t="shared" si="11"/>
        <v>0</v>
      </c>
      <c r="E367" t="str">
        <f>IFERROR(VLOOKUP(D367,通常分様式!$C$31:$C$430,1,FALSE),"")</f>
        <v/>
      </c>
    </row>
    <row r="368" spans="1:5" ht="16.8">
      <c r="A368">
        <v>363</v>
      </c>
      <c r="B368" s="623">
        <f>通常分様式!AE393</f>
        <v>0</v>
      </c>
      <c r="C368">
        <f t="shared" si="10"/>
        <v>0</v>
      </c>
      <c r="D368">
        <f t="shared" si="11"/>
        <v>0</v>
      </c>
      <c r="E368" t="str">
        <f>IFERROR(VLOOKUP(D368,通常分様式!$C$31:$C$430,1,FALSE),"")</f>
        <v/>
      </c>
    </row>
    <row r="369" spans="1:5" ht="16.8">
      <c r="A369">
        <v>364</v>
      </c>
      <c r="B369" s="623">
        <f>通常分様式!AE394</f>
        <v>0</v>
      </c>
      <c r="C369">
        <f t="shared" si="10"/>
        <v>0</v>
      </c>
      <c r="D369">
        <f t="shared" si="11"/>
        <v>0</v>
      </c>
      <c r="E369" t="str">
        <f>IFERROR(VLOOKUP(D369,通常分様式!$C$31:$C$430,1,FALSE),"")</f>
        <v/>
      </c>
    </row>
    <row r="370" spans="1:5" ht="16.8">
      <c r="A370">
        <v>365</v>
      </c>
      <c r="B370" s="623">
        <f>通常分様式!AE395</f>
        <v>0</v>
      </c>
      <c r="C370">
        <f t="shared" si="10"/>
        <v>0</v>
      </c>
      <c r="D370">
        <f t="shared" si="11"/>
        <v>0</v>
      </c>
      <c r="E370" t="str">
        <f>IFERROR(VLOOKUP(D370,通常分様式!$C$31:$C$430,1,FALSE),"")</f>
        <v/>
      </c>
    </row>
    <row r="371" spans="1:5" ht="16.8">
      <c r="A371">
        <v>366</v>
      </c>
      <c r="B371" s="623">
        <f>通常分様式!AE396</f>
        <v>0</v>
      </c>
      <c r="C371">
        <f t="shared" si="10"/>
        <v>0</v>
      </c>
      <c r="D371">
        <f t="shared" si="11"/>
        <v>0</v>
      </c>
      <c r="E371" t="str">
        <f>IFERROR(VLOOKUP(D371,通常分様式!$C$31:$C$430,1,FALSE),"")</f>
        <v/>
      </c>
    </row>
    <row r="372" spans="1:5" ht="16.8">
      <c r="A372">
        <v>367</v>
      </c>
      <c r="B372" s="623">
        <f>通常分様式!AE397</f>
        <v>0</v>
      </c>
      <c r="C372">
        <f t="shared" si="10"/>
        <v>0</v>
      </c>
      <c r="D372">
        <f t="shared" si="11"/>
        <v>0</v>
      </c>
      <c r="E372" t="str">
        <f>IFERROR(VLOOKUP(D372,通常分様式!$C$31:$C$430,1,FALSE),"")</f>
        <v/>
      </c>
    </row>
    <row r="373" spans="1:5" ht="16.8">
      <c r="A373">
        <v>368</v>
      </c>
      <c r="B373" s="623">
        <f>通常分様式!AE398</f>
        <v>0</v>
      </c>
      <c r="C373">
        <f t="shared" si="10"/>
        <v>0</v>
      </c>
      <c r="D373">
        <f t="shared" si="11"/>
        <v>0</v>
      </c>
      <c r="E373" t="str">
        <f>IFERROR(VLOOKUP(D373,通常分様式!$C$31:$C$430,1,FALSE),"")</f>
        <v/>
      </c>
    </row>
    <row r="374" spans="1:5" ht="16.8">
      <c r="A374">
        <v>369</v>
      </c>
      <c r="B374" s="623">
        <f>通常分様式!AE399</f>
        <v>0</v>
      </c>
      <c r="C374">
        <f t="shared" si="10"/>
        <v>0</v>
      </c>
      <c r="D374">
        <f t="shared" si="11"/>
        <v>0</v>
      </c>
      <c r="E374" t="str">
        <f>IFERROR(VLOOKUP(D374,通常分様式!$C$31:$C$430,1,FALSE),"")</f>
        <v/>
      </c>
    </row>
    <row r="375" spans="1:5" ht="16.8">
      <c r="A375">
        <v>370</v>
      </c>
      <c r="B375" s="623">
        <f>通常分様式!AE400</f>
        <v>0</v>
      </c>
      <c r="C375">
        <f t="shared" si="10"/>
        <v>0</v>
      </c>
      <c r="D375">
        <f t="shared" si="11"/>
        <v>0</v>
      </c>
      <c r="E375" t="str">
        <f>IFERROR(VLOOKUP(D375,通常分様式!$C$31:$C$430,1,FALSE),"")</f>
        <v/>
      </c>
    </row>
    <row r="376" spans="1:5" ht="16.8">
      <c r="A376">
        <v>371</v>
      </c>
      <c r="B376" s="623">
        <f>通常分様式!AE401</f>
        <v>0</v>
      </c>
      <c r="C376">
        <f t="shared" si="10"/>
        <v>0</v>
      </c>
      <c r="D376">
        <f t="shared" si="11"/>
        <v>0</v>
      </c>
      <c r="E376" t="str">
        <f>IFERROR(VLOOKUP(D376,通常分様式!$C$31:$C$430,1,FALSE),"")</f>
        <v/>
      </c>
    </row>
    <row r="377" spans="1:5" ht="16.8">
      <c r="A377">
        <v>372</v>
      </c>
      <c r="B377" s="623">
        <f>通常分様式!AE402</f>
        <v>0</v>
      </c>
      <c r="C377">
        <f t="shared" si="10"/>
        <v>0</v>
      </c>
      <c r="D377">
        <f t="shared" si="11"/>
        <v>0</v>
      </c>
      <c r="E377" t="str">
        <f>IFERROR(VLOOKUP(D377,通常分様式!$C$31:$C$430,1,FALSE),"")</f>
        <v/>
      </c>
    </row>
    <row r="378" spans="1:5" ht="16.8">
      <c r="A378">
        <v>373</v>
      </c>
      <c r="B378" s="623">
        <f>通常分様式!AE403</f>
        <v>0</v>
      </c>
      <c r="C378">
        <f t="shared" si="10"/>
        <v>0</v>
      </c>
      <c r="D378">
        <f t="shared" si="11"/>
        <v>0</v>
      </c>
      <c r="E378" t="str">
        <f>IFERROR(VLOOKUP(D378,通常分様式!$C$31:$C$430,1,FALSE),"")</f>
        <v/>
      </c>
    </row>
    <row r="379" spans="1:5" ht="16.8">
      <c r="A379">
        <v>374</v>
      </c>
      <c r="B379" s="623">
        <f>通常分様式!AE404</f>
        <v>0</v>
      </c>
      <c r="C379">
        <f t="shared" si="10"/>
        <v>0</v>
      </c>
      <c r="D379">
        <f t="shared" si="11"/>
        <v>0</v>
      </c>
      <c r="E379" t="str">
        <f>IFERROR(VLOOKUP(D379,通常分様式!$C$31:$C$430,1,FALSE),"")</f>
        <v/>
      </c>
    </row>
    <row r="380" spans="1:5" ht="16.8">
      <c r="A380">
        <v>375</v>
      </c>
      <c r="B380" s="623">
        <f>通常分様式!AE405</f>
        <v>0</v>
      </c>
      <c r="C380">
        <f t="shared" si="10"/>
        <v>0</v>
      </c>
      <c r="D380">
        <f t="shared" si="11"/>
        <v>0</v>
      </c>
      <c r="E380" t="str">
        <f>IFERROR(VLOOKUP(D380,通常分様式!$C$31:$C$430,1,FALSE),"")</f>
        <v/>
      </c>
    </row>
    <row r="381" spans="1:5" ht="16.8">
      <c r="A381">
        <v>376</v>
      </c>
      <c r="B381" s="623">
        <f>通常分様式!AE406</f>
        <v>0</v>
      </c>
      <c r="C381">
        <f t="shared" si="10"/>
        <v>0</v>
      </c>
      <c r="D381">
        <f t="shared" si="11"/>
        <v>0</v>
      </c>
      <c r="E381" t="str">
        <f>IFERROR(VLOOKUP(D381,通常分様式!$C$31:$C$430,1,FALSE),"")</f>
        <v/>
      </c>
    </row>
    <row r="382" spans="1:5" ht="16.8">
      <c r="A382">
        <v>377</v>
      </c>
      <c r="B382" s="623">
        <f>通常分様式!AE407</f>
        <v>0</v>
      </c>
      <c r="C382">
        <f t="shared" si="10"/>
        <v>0</v>
      </c>
      <c r="D382">
        <f t="shared" si="11"/>
        <v>0</v>
      </c>
      <c r="E382" t="str">
        <f>IFERROR(VLOOKUP(D382,通常分様式!$C$31:$C$430,1,FALSE),"")</f>
        <v/>
      </c>
    </row>
    <row r="383" spans="1:5" ht="16.8">
      <c r="A383">
        <v>378</v>
      </c>
      <c r="B383" s="623">
        <f>通常分様式!AE408</f>
        <v>0</v>
      </c>
      <c r="C383">
        <f t="shared" si="10"/>
        <v>0</v>
      </c>
      <c r="D383">
        <f t="shared" si="11"/>
        <v>0</v>
      </c>
      <c r="E383" t="str">
        <f>IFERROR(VLOOKUP(D383,通常分様式!$C$31:$C$430,1,FALSE),"")</f>
        <v/>
      </c>
    </row>
    <row r="384" spans="1:5" ht="16.8">
      <c r="A384">
        <v>379</v>
      </c>
      <c r="B384" s="623">
        <f>通常分様式!AE409</f>
        <v>0</v>
      </c>
      <c r="C384">
        <f t="shared" si="10"/>
        <v>0</v>
      </c>
      <c r="D384">
        <f t="shared" si="11"/>
        <v>0</v>
      </c>
      <c r="E384" t="str">
        <f>IFERROR(VLOOKUP(D384,通常分様式!$C$31:$C$430,1,FALSE),"")</f>
        <v/>
      </c>
    </row>
    <row r="385" spans="1:5" ht="16.8">
      <c r="A385">
        <v>380</v>
      </c>
      <c r="B385" s="623">
        <f>通常分様式!AE410</f>
        <v>0</v>
      </c>
      <c r="C385">
        <f t="shared" si="10"/>
        <v>0</v>
      </c>
      <c r="D385">
        <f t="shared" si="11"/>
        <v>0</v>
      </c>
      <c r="E385" t="str">
        <f>IFERROR(VLOOKUP(D385,通常分様式!$C$31:$C$430,1,FALSE),"")</f>
        <v/>
      </c>
    </row>
    <row r="386" spans="1:5" ht="16.8">
      <c r="A386">
        <v>381</v>
      </c>
      <c r="B386" s="623">
        <f>通常分様式!AE411</f>
        <v>0</v>
      </c>
      <c r="C386">
        <f t="shared" si="10"/>
        <v>0</v>
      </c>
      <c r="D386">
        <f t="shared" si="11"/>
        <v>0</v>
      </c>
      <c r="E386" t="str">
        <f>IFERROR(VLOOKUP(D386,通常分様式!$C$31:$C$430,1,FALSE),"")</f>
        <v/>
      </c>
    </row>
    <row r="387" spans="1:5" ht="16.8">
      <c r="A387">
        <v>382</v>
      </c>
      <c r="B387" s="623">
        <f>通常分様式!AE412</f>
        <v>0</v>
      </c>
      <c r="C387">
        <f t="shared" si="10"/>
        <v>0</v>
      </c>
      <c r="D387">
        <f t="shared" si="11"/>
        <v>0</v>
      </c>
      <c r="E387" t="str">
        <f>IFERROR(VLOOKUP(D387,通常分様式!$C$31:$C$430,1,FALSE),"")</f>
        <v/>
      </c>
    </row>
    <row r="388" spans="1:5" ht="16.8">
      <c r="A388">
        <v>383</v>
      </c>
      <c r="B388" s="623">
        <f>通常分様式!AE413</f>
        <v>0</v>
      </c>
      <c r="C388">
        <f t="shared" si="10"/>
        <v>0</v>
      </c>
      <c r="D388">
        <f t="shared" si="11"/>
        <v>0</v>
      </c>
      <c r="E388" t="str">
        <f>IFERROR(VLOOKUP(D388,通常分様式!$C$31:$C$430,1,FALSE),"")</f>
        <v/>
      </c>
    </row>
    <row r="389" spans="1:5" ht="16.8">
      <c r="A389">
        <v>384</v>
      </c>
      <c r="B389" s="623">
        <f>通常分様式!AE414</f>
        <v>0</v>
      </c>
      <c r="C389">
        <f t="shared" si="10"/>
        <v>0</v>
      </c>
      <c r="D389">
        <f t="shared" si="11"/>
        <v>0</v>
      </c>
      <c r="E389" t="str">
        <f>IFERROR(VLOOKUP(D389,通常分様式!$C$31:$C$430,1,FALSE),"")</f>
        <v/>
      </c>
    </row>
    <row r="390" spans="1:5" ht="16.8">
      <c r="A390">
        <v>385</v>
      </c>
      <c r="B390" s="623">
        <f>通常分様式!AE415</f>
        <v>0</v>
      </c>
      <c r="C390">
        <f t="shared" ref="C390:C405" si="12">IF(B390="○",1,0)</f>
        <v>0</v>
      </c>
      <c r="D390">
        <f t="shared" ref="D390:D405" si="13">A390*C390</f>
        <v>0</v>
      </c>
      <c r="E390" t="str">
        <f>IFERROR(VLOOKUP(D390,通常分様式!$C$31:$C$430,1,FALSE),"")</f>
        <v/>
      </c>
    </row>
    <row r="391" spans="1:5" ht="16.8">
      <c r="A391">
        <v>386</v>
      </c>
      <c r="B391" s="623">
        <f>通常分様式!AE416</f>
        <v>0</v>
      </c>
      <c r="C391">
        <f t="shared" si="12"/>
        <v>0</v>
      </c>
      <c r="D391">
        <f t="shared" si="13"/>
        <v>0</v>
      </c>
      <c r="E391" t="str">
        <f>IFERROR(VLOOKUP(D391,通常分様式!$C$31:$C$430,1,FALSE),"")</f>
        <v/>
      </c>
    </row>
    <row r="392" spans="1:5" ht="16.8">
      <c r="A392">
        <v>387</v>
      </c>
      <c r="B392" s="623">
        <f>通常分様式!AE417</f>
        <v>0</v>
      </c>
      <c r="C392">
        <f t="shared" si="12"/>
        <v>0</v>
      </c>
      <c r="D392">
        <f t="shared" si="13"/>
        <v>0</v>
      </c>
      <c r="E392" t="str">
        <f>IFERROR(VLOOKUP(D392,通常分様式!$C$31:$C$430,1,FALSE),"")</f>
        <v/>
      </c>
    </row>
    <row r="393" spans="1:5" ht="16.8">
      <c r="A393">
        <v>388</v>
      </c>
      <c r="B393" s="623">
        <f>通常分様式!AE418</f>
        <v>0</v>
      </c>
      <c r="C393">
        <f t="shared" si="12"/>
        <v>0</v>
      </c>
      <c r="D393">
        <f t="shared" si="13"/>
        <v>0</v>
      </c>
      <c r="E393" t="str">
        <f>IFERROR(VLOOKUP(D393,通常分様式!$C$31:$C$430,1,FALSE),"")</f>
        <v/>
      </c>
    </row>
    <row r="394" spans="1:5" ht="16.8">
      <c r="A394">
        <v>389</v>
      </c>
      <c r="B394" s="623">
        <f>通常分様式!AE419</f>
        <v>0</v>
      </c>
      <c r="C394">
        <f t="shared" si="12"/>
        <v>0</v>
      </c>
      <c r="D394">
        <f t="shared" si="13"/>
        <v>0</v>
      </c>
      <c r="E394" t="str">
        <f>IFERROR(VLOOKUP(D394,通常分様式!$C$31:$C$430,1,FALSE),"")</f>
        <v/>
      </c>
    </row>
    <row r="395" spans="1:5" ht="16.8">
      <c r="A395">
        <v>390</v>
      </c>
      <c r="B395" s="623">
        <f>通常分様式!AE420</f>
        <v>0</v>
      </c>
      <c r="C395">
        <f t="shared" si="12"/>
        <v>0</v>
      </c>
      <c r="D395">
        <f t="shared" si="13"/>
        <v>0</v>
      </c>
      <c r="E395" t="str">
        <f>IFERROR(VLOOKUP(D395,通常分様式!$C$31:$C$430,1,FALSE),"")</f>
        <v/>
      </c>
    </row>
    <row r="396" spans="1:5" ht="16.8">
      <c r="A396">
        <v>391</v>
      </c>
      <c r="B396" s="623">
        <f>通常分様式!AE421</f>
        <v>0</v>
      </c>
      <c r="C396">
        <f t="shared" si="12"/>
        <v>0</v>
      </c>
      <c r="D396">
        <f t="shared" si="13"/>
        <v>0</v>
      </c>
      <c r="E396" t="str">
        <f>IFERROR(VLOOKUP(D396,通常分様式!$C$31:$C$430,1,FALSE),"")</f>
        <v/>
      </c>
    </row>
    <row r="397" spans="1:5" ht="16.8">
      <c r="A397">
        <v>392</v>
      </c>
      <c r="B397" s="623">
        <f>通常分様式!AE422</f>
        <v>0</v>
      </c>
      <c r="C397">
        <f t="shared" si="12"/>
        <v>0</v>
      </c>
      <c r="D397">
        <f t="shared" si="13"/>
        <v>0</v>
      </c>
      <c r="E397" t="str">
        <f>IFERROR(VLOOKUP(D397,通常分様式!$C$31:$C$430,1,FALSE),"")</f>
        <v/>
      </c>
    </row>
    <row r="398" spans="1:5" ht="16.8">
      <c r="A398">
        <v>393</v>
      </c>
      <c r="B398" s="623">
        <f>通常分様式!AE423</f>
        <v>0</v>
      </c>
      <c r="C398">
        <f t="shared" si="12"/>
        <v>0</v>
      </c>
      <c r="D398">
        <f t="shared" si="13"/>
        <v>0</v>
      </c>
      <c r="E398" t="str">
        <f>IFERROR(VLOOKUP(D398,通常分様式!$C$31:$C$430,1,FALSE),"")</f>
        <v/>
      </c>
    </row>
    <row r="399" spans="1:5" ht="16.8">
      <c r="A399">
        <v>394</v>
      </c>
      <c r="B399" s="623">
        <f>通常分様式!AE424</f>
        <v>0</v>
      </c>
      <c r="C399">
        <f t="shared" si="12"/>
        <v>0</v>
      </c>
      <c r="D399">
        <f t="shared" si="13"/>
        <v>0</v>
      </c>
      <c r="E399" t="str">
        <f>IFERROR(VLOOKUP(D399,通常分様式!$C$31:$C$430,1,FALSE),"")</f>
        <v/>
      </c>
    </row>
    <row r="400" spans="1:5" ht="16.8">
      <c r="A400">
        <v>395</v>
      </c>
      <c r="B400" s="623">
        <f>通常分様式!AE425</f>
        <v>0</v>
      </c>
      <c r="C400">
        <f t="shared" si="12"/>
        <v>0</v>
      </c>
      <c r="D400">
        <f t="shared" si="13"/>
        <v>0</v>
      </c>
      <c r="E400" t="str">
        <f>IFERROR(VLOOKUP(D400,通常分様式!$C$31:$C$430,1,FALSE),"")</f>
        <v/>
      </c>
    </row>
    <row r="401" spans="1:5" ht="16.8">
      <c r="A401">
        <v>396</v>
      </c>
      <c r="B401" s="623">
        <f>通常分様式!AE426</f>
        <v>0</v>
      </c>
      <c r="C401">
        <f t="shared" si="12"/>
        <v>0</v>
      </c>
      <c r="D401">
        <f t="shared" si="13"/>
        <v>0</v>
      </c>
      <c r="E401" t="str">
        <f>IFERROR(VLOOKUP(D401,通常分様式!$C$31:$C$430,1,FALSE),"")</f>
        <v/>
      </c>
    </row>
    <row r="402" spans="1:5" ht="16.8">
      <c r="A402">
        <v>397</v>
      </c>
      <c r="B402" s="623">
        <f>通常分様式!AE427</f>
        <v>0</v>
      </c>
      <c r="C402">
        <f t="shared" si="12"/>
        <v>0</v>
      </c>
      <c r="D402">
        <f t="shared" si="13"/>
        <v>0</v>
      </c>
      <c r="E402" t="str">
        <f>IFERROR(VLOOKUP(D402,通常分様式!$C$31:$C$430,1,FALSE),"")</f>
        <v/>
      </c>
    </row>
    <row r="403" spans="1:5" ht="16.8">
      <c r="A403">
        <v>398</v>
      </c>
      <c r="B403" s="623">
        <f>通常分様式!AE428</f>
        <v>0</v>
      </c>
      <c r="C403">
        <f t="shared" si="12"/>
        <v>0</v>
      </c>
      <c r="D403">
        <f t="shared" si="13"/>
        <v>0</v>
      </c>
      <c r="E403" t="str">
        <f>IFERROR(VLOOKUP(D403,通常分様式!$C$31:$C$430,1,FALSE),"")</f>
        <v/>
      </c>
    </row>
    <row r="404" spans="1:5" ht="16.8">
      <c r="A404">
        <v>399</v>
      </c>
      <c r="B404" s="623">
        <f>通常分様式!AE429</f>
        <v>0</v>
      </c>
      <c r="C404">
        <f t="shared" si="12"/>
        <v>0</v>
      </c>
      <c r="D404">
        <f t="shared" si="13"/>
        <v>0</v>
      </c>
      <c r="E404" t="str">
        <f>IFERROR(VLOOKUP(D404,通常分様式!$C$31:$C$430,1,FALSE),"")</f>
        <v/>
      </c>
    </row>
    <row r="405" spans="1:5" ht="16.2">
      <c r="A405">
        <v>400</v>
      </c>
      <c r="B405" s="623">
        <f>通常分様式!AE430</f>
        <v>0</v>
      </c>
      <c r="C405">
        <f t="shared" si="12"/>
        <v>0</v>
      </c>
      <c r="D405">
        <f t="shared" si="13"/>
        <v>0</v>
      </c>
      <c r="E405" t="str">
        <f>IFERROR(VLOOKUP(D405,通常分様式!$C$31:$C$430,1,FALSE),"")</f>
        <v/>
      </c>
    </row>
  </sheetData>
  <mergeCells count="2">
    <mergeCell ref="B1:B4"/>
    <mergeCell ref="C1:E4"/>
  </mergeCells>
  <phoneticPr fontId="20"/>
  <dataValidations count="1">
    <dataValidation type="list" allowBlank="1" showDropDown="0" showInputMessage="1" showErrorMessage="1" sqref="B6:B405">
      <formula1>IF($D6="補",#REF!,#REF!)</formula1>
    </dataValidation>
  </dataValidations>
  <pageMargins left="0.7" right="0.7" top="0.75" bottom="0.75" header="0.3" footer="0.3"/>
  <pageSetup paperSize="9"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5" id="{01ACED3F-AA73-49DC-B1BE-04753948A6DF}">
            <xm:f>B6&lt;&gt;転記作業用!D58</xm:f>
            <x14:dxf>
              <fill>
                <patternFill>
                  <bgColor theme="5" tint="0.8"/>
                </patternFill>
              </fill>
            </x14:dxf>
          </x14:cfRule>
          <xm:sqref>B6:B405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F14"/>
  <sheetViews>
    <sheetView showGridLines="0" view="pageBreakPreview" zoomScaleSheetLayoutView="100" workbookViewId="0">
      <selection activeCell="B8" sqref="B8:C8"/>
    </sheetView>
  </sheetViews>
  <sheetFormatPr defaultColWidth="9" defaultRowHeight="13.2"/>
  <cols>
    <col min="1" max="1" width="6.109375" style="559" customWidth="1"/>
    <col min="2" max="2" width="2.21875" style="559" customWidth="1"/>
    <col min="3" max="3" width="90.21875" style="560" customWidth="1"/>
    <col min="4" max="4" width="31.109375" style="560" customWidth="1"/>
    <col min="5" max="5" width="31" style="560" customWidth="1"/>
    <col min="6" max="6" width="9" style="560" hidden="1" customWidth="1"/>
    <col min="7" max="16384" width="9" style="560"/>
  </cols>
  <sheetData>
    <row r="1" spans="1:6" ht="24.75" customHeight="1">
      <c r="A1" s="561" t="s">
        <v>7595</v>
      </c>
      <c r="B1" s="561"/>
      <c r="C1" s="561"/>
      <c r="D1" s="593" t="s">
        <v>175</v>
      </c>
      <c r="E1" s="606" t="str">
        <f>通常分様式!J3&amp;通常分様式!J4</f>
        <v>福岡県大刀洗町</v>
      </c>
    </row>
    <row r="2" spans="1:6" ht="24.75" customHeight="1">
      <c r="A2" s="562" t="s">
        <v>3535</v>
      </c>
      <c r="B2" s="574"/>
      <c r="C2" s="590"/>
      <c r="D2" s="594" t="s">
        <v>52</v>
      </c>
      <c r="E2" s="606" t="str">
        <f>通常分様式!J8</f>
        <v>総務課</v>
      </c>
    </row>
    <row r="3" spans="1:6" ht="27" customHeight="1">
      <c r="A3" s="563" t="str">
        <f>IF(AND(D6="記載無し",F14&lt;=3),"完了",IF(AND(D6="記載有り",F14=0),"完了","未確認箇所があります。"))</f>
        <v>未確認箇所があります。</v>
      </c>
      <c r="B3" s="575"/>
      <c r="C3" s="591"/>
      <c r="D3" s="595" t="s">
        <v>59</v>
      </c>
      <c r="E3" s="606" t="str">
        <f>通常分様式!J9</f>
        <v>福岡　信義</v>
      </c>
    </row>
    <row r="4" spans="1:6" ht="36" customHeight="1">
      <c r="A4" s="564"/>
      <c r="B4" s="576"/>
      <c r="C4" s="576"/>
      <c r="D4" s="633" t="s">
        <v>6058</v>
      </c>
      <c r="E4" s="636"/>
    </row>
    <row r="5" spans="1:6" ht="30" customHeight="1">
      <c r="A5" s="625" t="s">
        <v>5601</v>
      </c>
      <c r="B5" s="577"/>
      <c r="C5" s="577"/>
      <c r="D5" s="577"/>
      <c r="E5" s="608"/>
    </row>
    <row r="6" spans="1:6" ht="57.75" customHeight="1">
      <c r="A6" s="566"/>
      <c r="B6" s="578" t="s">
        <v>7573</v>
      </c>
      <c r="C6" s="578"/>
      <c r="D6" s="634" t="str">
        <f>IF(SUM(フラグ管理用!E25:E30)=0,"記載無し","記載有り")</f>
        <v>記載有り</v>
      </c>
      <c r="E6" s="637"/>
    </row>
    <row r="7" spans="1:6" ht="48.75" customHeight="1">
      <c r="A7" s="626" t="s">
        <v>6850</v>
      </c>
      <c r="B7" s="628"/>
      <c r="C7" s="628"/>
      <c r="D7" s="628"/>
      <c r="E7" s="638"/>
    </row>
    <row r="8" spans="1:6" ht="62.25" customHeight="1">
      <c r="A8" s="568" t="s">
        <v>7569</v>
      </c>
      <c r="B8" s="629" t="s">
        <v>3283</v>
      </c>
      <c r="C8" s="631"/>
      <c r="D8" s="599"/>
      <c r="E8" s="611"/>
      <c r="F8" s="560">
        <f>IF(D8="",1,0)</f>
        <v>1</v>
      </c>
    </row>
    <row r="9" spans="1:6" ht="62.25" customHeight="1">
      <c r="A9" s="568" t="s">
        <v>7571</v>
      </c>
      <c r="B9" s="581" t="s">
        <v>1096</v>
      </c>
      <c r="C9" s="580"/>
      <c r="D9" s="599"/>
      <c r="E9" s="611"/>
      <c r="F9" s="560">
        <f>IF(D9="",1,0)</f>
        <v>1</v>
      </c>
    </row>
    <row r="10" spans="1:6" ht="62.25" customHeight="1">
      <c r="A10" s="567" t="s">
        <v>6313</v>
      </c>
      <c r="B10" s="579" t="s">
        <v>7580</v>
      </c>
      <c r="C10" s="579"/>
      <c r="D10" s="598"/>
      <c r="E10" s="610"/>
      <c r="F10" s="560">
        <f>IF(D10="",1,0)</f>
        <v>1</v>
      </c>
    </row>
    <row r="11" spans="1:6" ht="30" customHeight="1">
      <c r="A11" s="625" t="s">
        <v>7578</v>
      </c>
      <c r="B11" s="577"/>
      <c r="C11" s="577"/>
      <c r="D11" s="577"/>
      <c r="E11" s="608"/>
    </row>
    <row r="12" spans="1:6" ht="57.75" customHeight="1">
      <c r="A12" s="627" t="s">
        <v>6017</v>
      </c>
      <c r="B12" s="630" t="s">
        <v>7575</v>
      </c>
      <c r="C12" s="632"/>
      <c r="D12" s="635"/>
      <c r="E12" s="639"/>
      <c r="F12" s="560">
        <f>IF(D12="",1,0)</f>
        <v>1</v>
      </c>
    </row>
    <row r="13" spans="1:6" ht="60" customHeight="1">
      <c r="A13" s="567" t="s">
        <v>7572</v>
      </c>
      <c r="B13" s="580" t="str">
        <f>IF($D$6="記載無し","上記を除き、変更はしていない(お手数ですが、5月29日提出分に一致するよう修正してください。)",IF($D$6="記載有り","④を除き、変更はしていない(お手数ですが、5月29日提出分に一致するよう修正してください。)"))</f>
        <v>④を除き、変更はしていない(お手数ですが、5月29日提出分に一致するよう修正してください。)</v>
      </c>
      <c r="C13" s="580"/>
      <c r="D13" s="599"/>
      <c r="E13" s="611"/>
      <c r="F13" s="560">
        <f>IF(D13="",1,0)</f>
        <v>1</v>
      </c>
    </row>
    <row r="14" spans="1:6" ht="16.2" customHeight="1">
      <c r="F14" s="560">
        <f>SUM(F8:F13)</f>
        <v>5</v>
      </c>
    </row>
  </sheetData>
  <sheetProtection algorithmName="SHA-512" hashValue="KV9h6hPvXTp3915PW4CXpac7cV/Dh+ZsktiS0VsRwdIXeHHsFJEdaf2arYoq7CtoGABBAnb+NLPApIo1IoGLUQ==" saltValue="Lw2LrvSTGHCYaIXARMwpbQ==" spinCount="100000" sheet="1" objects="1" scenarios="1"/>
  <mergeCells count="19">
    <mergeCell ref="A2:C2"/>
    <mergeCell ref="A3:C3"/>
    <mergeCell ref="B4:C4"/>
    <mergeCell ref="D4:E4"/>
    <mergeCell ref="A5:E5"/>
    <mergeCell ref="B6:C6"/>
    <mergeCell ref="D6:E6"/>
    <mergeCell ref="A7:E7"/>
    <mergeCell ref="B8:C8"/>
    <mergeCell ref="D8:E8"/>
    <mergeCell ref="B9:C9"/>
    <mergeCell ref="D9:E9"/>
    <mergeCell ref="B10:C10"/>
    <mergeCell ref="D10:E10"/>
    <mergeCell ref="A11:E11"/>
    <mergeCell ref="B12:C12"/>
    <mergeCell ref="D12:E12"/>
    <mergeCell ref="B13:C13"/>
    <mergeCell ref="D13:E13"/>
  </mergeCells>
  <phoneticPr fontId="20"/>
  <conditionalFormatting sqref="D8:E10">
    <cfRule type="expression" dxfId="0" priority="1">
      <formula>$D$6="記載無し"</formula>
    </cfRule>
  </conditionalFormatting>
  <dataValidations count="3">
    <dataValidation allowBlank="1" showDropDown="0" showInputMessage="0" showErrorMessage="1" sqref="A6:E6 A13:C13 A8:C10 A12:B12"/>
    <dataValidation type="list" allowBlank="1" showDropDown="0" showInputMessage="0" showErrorMessage="1" sqref="D13:E13">
      <formula1>"○"</formula1>
    </dataValidation>
    <dataValidation type="list" allowBlank="1" showDropDown="0" showInputMessage="1" showErrorMessage="1" sqref="D12:E12">
      <formula1>"○"</formula1>
    </dataValidation>
  </dataValidations>
  <pageMargins left="0.19652777777777777" right="0.19652777777777777" top="0.19652777777777777" bottom="0.19652777777777777" header="0.51180555555555551" footer="0.51180555555555551"/>
  <pageSetup paperSize="9" scale="92" fitToWidth="1" fitToHeight="1" orientation="landscape" usePrinterDefaults="1"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INDIRECT(フラグ管理用!$BA$12)</xm:f>
          </x14:formula1>
          <xm:sqref>D8:E8</xm:sqref>
        </x14:dataValidation>
        <x14:dataValidation type="list" allowBlank="1" showDropDown="0" showInputMessage="1" showErrorMessage="1" prompt="低所得世帯支援枠を活用した低所得世帯支援に関連する事業を削除しておらず、空白がない場合についても「○」を選択してください。">
          <x14:formula1>
            <xm:f>INDIRECT(フラグ管理用!$BA$14)</xm:f>
          </x14:formula1>
          <xm:sqref>D10:E10</xm:sqref>
        </x14:dataValidation>
        <x14:dataValidation type="list" allowBlank="1" showDropDown="0" showInputMessage="1" showErrorMessage="1" prompt="低所得世帯支援枠を活用した低所得世帯支援に関連する事業を削除しておらず、空白がない場合についても「○」を選択してください。">
          <x14:formula1>
            <xm:f>INDIRECT(フラグ管理用!$BA$13)</xm:f>
          </x14:formula1>
          <xm:sqref>D9:E9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5"/>
  <dimension ref="A1:C55"/>
  <sheetViews>
    <sheetView showGridLines="0" view="pageBreakPreview" topLeftCell="A13" zoomScaleSheetLayoutView="100" workbookViewId="0">
      <selection activeCell="A19" sqref="A19"/>
    </sheetView>
  </sheetViews>
  <sheetFormatPr defaultRowHeight="25.5" customHeight="1"/>
  <cols>
    <col min="1" max="1" width="73.33203125" style="640" customWidth="1"/>
    <col min="2" max="2" width="34.88671875" style="1" customWidth="1"/>
    <col min="3" max="3" width="4.109375" hidden="1" customWidth="1"/>
  </cols>
  <sheetData>
    <row r="1" spans="1:3" ht="25.5" customHeight="1">
      <c r="A1" s="641" t="s">
        <v>127</v>
      </c>
    </row>
    <row r="2" spans="1:3" ht="25.5" customHeight="1">
      <c r="A2" s="642" t="s">
        <v>5998</v>
      </c>
      <c r="B2" s="651" t="s">
        <v>7421</v>
      </c>
    </row>
    <row r="3" spans="1:3" ht="25.5" customHeight="1">
      <c r="A3" s="643" t="s">
        <v>7432</v>
      </c>
      <c r="B3" s="652" t="s">
        <v>6711</v>
      </c>
      <c r="C3" t="s">
        <v>6227</v>
      </c>
    </row>
    <row r="4" spans="1:3" ht="25.5" customHeight="1">
      <c r="A4" s="644" t="s">
        <v>7472</v>
      </c>
      <c r="B4" s="653" t="s">
        <v>6064</v>
      </c>
      <c r="C4" t="s">
        <v>6227</v>
      </c>
    </row>
    <row r="5" spans="1:3" ht="25.5" customHeight="1">
      <c r="A5" s="643" t="s">
        <v>5508</v>
      </c>
      <c r="B5" s="652" t="s">
        <v>6064</v>
      </c>
      <c r="C5" t="s">
        <v>6227</v>
      </c>
    </row>
    <row r="6" spans="1:3" ht="25.5" customHeight="1">
      <c r="A6" s="643" t="s">
        <v>7433</v>
      </c>
      <c r="B6" s="652" t="s">
        <v>6064</v>
      </c>
      <c r="C6" t="s">
        <v>6227</v>
      </c>
    </row>
    <row r="7" spans="1:3" ht="25.5" customHeight="1">
      <c r="A7" s="644" t="s">
        <v>7434</v>
      </c>
      <c r="B7" s="653" t="s">
        <v>6711</v>
      </c>
      <c r="C7" t="s">
        <v>6227</v>
      </c>
    </row>
    <row r="8" spans="1:3" ht="25.5" customHeight="1">
      <c r="A8" s="643" t="s">
        <v>5141</v>
      </c>
      <c r="B8" s="652" t="s">
        <v>6711</v>
      </c>
      <c r="C8" t="s">
        <v>6227</v>
      </c>
    </row>
    <row r="9" spans="1:3" ht="25.5" customHeight="1">
      <c r="A9" s="643" t="s">
        <v>7435</v>
      </c>
      <c r="B9" s="652" t="s">
        <v>6711</v>
      </c>
      <c r="C9" t="s">
        <v>6227</v>
      </c>
    </row>
    <row r="10" spans="1:3" ht="25.5" customHeight="1">
      <c r="A10" s="643" t="s">
        <v>7436</v>
      </c>
      <c r="B10" s="652" t="s">
        <v>6064</v>
      </c>
      <c r="C10" t="s">
        <v>6227</v>
      </c>
    </row>
    <row r="11" spans="1:3" ht="25.5" customHeight="1">
      <c r="A11" s="643" t="s">
        <v>3110</v>
      </c>
      <c r="B11" s="652" t="s">
        <v>6711</v>
      </c>
      <c r="C11" t="s">
        <v>6227</v>
      </c>
    </row>
    <row r="12" spans="1:3" ht="25.5" customHeight="1">
      <c r="A12" s="645" t="s">
        <v>2400</v>
      </c>
      <c r="B12" s="654" t="s">
        <v>6711</v>
      </c>
      <c r="C12" t="s">
        <v>6227</v>
      </c>
    </row>
    <row r="13" spans="1:3" ht="25.5" customHeight="1">
      <c r="A13" s="645" t="s">
        <v>7442</v>
      </c>
      <c r="B13" s="654" t="s">
        <v>1252</v>
      </c>
      <c r="C13" t="s">
        <v>7469</v>
      </c>
    </row>
    <row r="14" spans="1:3" ht="25.5" customHeight="1">
      <c r="A14" s="645" t="s">
        <v>7443</v>
      </c>
      <c r="B14" s="654" t="s">
        <v>1715</v>
      </c>
      <c r="C14" t="s">
        <v>7469</v>
      </c>
    </row>
    <row r="15" spans="1:3" ht="25.5" customHeight="1">
      <c r="A15" s="646" t="s">
        <v>5736</v>
      </c>
      <c r="B15" s="655" t="s">
        <v>5327</v>
      </c>
      <c r="C15" t="s">
        <v>6474</v>
      </c>
    </row>
    <row r="16" spans="1:3" ht="25.5" customHeight="1">
      <c r="A16" s="646" t="s">
        <v>7444</v>
      </c>
      <c r="B16" s="656" t="s">
        <v>1732</v>
      </c>
      <c r="C16" t="s">
        <v>4604</v>
      </c>
    </row>
    <row r="17" spans="1:3" ht="25.5" customHeight="1">
      <c r="A17" s="646" t="s">
        <v>4196</v>
      </c>
      <c r="B17" s="656" t="s">
        <v>1732</v>
      </c>
      <c r="C17" t="s">
        <v>4604</v>
      </c>
    </row>
    <row r="18" spans="1:3" ht="25.5" customHeight="1">
      <c r="A18" s="647" t="s">
        <v>7445</v>
      </c>
      <c r="B18" s="657" t="s">
        <v>3887</v>
      </c>
      <c r="C18" t="s">
        <v>4604</v>
      </c>
    </row>
    <row r="19" spans="1:3" ht="25.5" customHeight="1">
      <c r="A19" s="647" t="s">
        <v>7446</v>
      </c>
      <c r="B19" s="657" t="s">
        <v>1732</v>
      </c>
      <c r="C19" t="s">
        <v>4604</v>
      </c>
    </row>
    <row r="20" spans="1:3" ht="25.5" customHeight="1">
      <c r="A20" s="646" t="s">
        <v>1747</v>
      </c>
      <c r="B20" s="656" t="s">
        <v>1732</v>
      </c>
      <c r="C20" t="s">
        <v>4604</v>
      </c>
    </row>
    <row r="21" spans="1:3" ht="25.5" customHeight="1">
      <c r="A21" s="646" t="s">
        <v>6169</v>
      </c>
      <c r="B21" s="656" t="s">
        <v>1732</v>
      </c>
      <c r="C21" t="s">
        <v>4604</v>
      </c>
    </row>
    <row r="22" spans="1:3" ht="25.5" customHeight="1">
      <c r="A22" s="646" t="s">
        <v>5885</v>
      </c>
      <c r="B22" s="656" t="s">
        <v>1732</v>
      </c>
      <c r="C22" t="s">
        <v>4604</v>
      </c>
    </row>
    <row r="23" spans="1:3" ht="25.5" customHeight="1">
      <c r="A23" s="646" t="s">
        <v>58</v>
      </c>
      <c r="B23" s="656" t="s">
        <v>1732</v>
      </c>
      <c r="C23" t="s">
        <v>4604</v>
      </c>
    </row>
    <row r="24" spans="1:3" ht="25.5" customHeight="1">
      <c r="A24" s="646" t="s">
        <v>7447</v>
      </c>
      <c r="B24" s="656" t="s">
        <v>1732</v>
      </c>
      <c r="C24" t="s">
        <v>4604</v>
      </c>
    </row>
    <row r="25" spans="1:3" ht="25.5" customHeight="1">
      <c r="A25" s="646" t="s">
        <v>5859</v>
      </c>
      <c r="B25" s="655" t="s">
        <v>1732</v>
      </c>
      <c r="C25" t="s">
        <v>4604</v>
      </c>
    </row>
    <row r="26" spans="1:3" ht="25.5" customHeight="1">
      <c r="A26" s="646" t="s">
        <v>7448</v>
      </c>
      <c r="B26" s="655" t="s">
        <v>6853</v>
      </c>
      <c r="C26" t="s">
        <v>7470</v>
      </c>
    </row>
    <row r="27" spans="1:3" ht="25.5" customHeight="1">
      <c r="A27" s="646" t="s">
        <v>3231</v>
      </c>
      <c r="B27" s="655" t="s">
        <v>7437</v>
      </c>
      <c r="C27" t="s">
        <v>7470</v>
      </c>
    </row>
    <row r="28" spans="1:3" ht="25.5" customHeight="1">
      <c r="A28" s="648" t="s">
        <v>794</v>
      </c>
      <c r="B28" s="656" t="s">
        <v>6853</v>
      </c>
      <c r="C28" t="s">
        <v>7470</v>
      </c>
    </row>
    <row r="29" spans="1:3" ht="25.5" customHeight="1">
      <c r="A29" s="647" t="s">
        <v>5319</v>
      </c>
      <c r="B29" s="658" t="s">
        <v>7437</v>
      </c>
      <c r="C29" t="s">
        <v>7470</v>
      </c>
    </row>
    <row r="30" spans="1:3" ht="25.5" customHeight="1">
      <c r="A30" s="646" t="s">
        <v>7449</v>
      </c>
      <c r="B30" s="655" t="s">
        <v>7438</v>
      </c>
      <c r="C30" t="s">
        <v>7470</v>
      </c>
    </row>
    <row r="31" spans="1:3" ht="25.5" customHeight="1">
      <c r="A31" s="647" t="s">
        <v>5911</v>
      </c>
      <c r="B31" s="657" t="s">
        <v>7437</v>
      </c>
      <c r="C31" t="s">
        <v>7470</v>
      </c>
    </row>
    <row r="32" spans="1:3" ht="25.5" customHeight="1">
      <c r="A32" s="647" t="s">
        <v>7450</v>
      </c>
      <c r="B32" s="658" t="s">
        <v>7437</v>
      </c>
      <c r="C32" t="s">
        <v>7470</v>
      </c>
    </row>
    <row r="33" spans="1:3" ht="25.5" customHeight="1">
      <c r="A33" s="646" t="s">
        <v>7451</v>
      </c>
      <c r="B33" s="656" t="s">
        <v>7437</v>
      </c>
      <c r="C33" t="s">
        <v>7470</v>
      </c>
    </row>
    <row r="34" spans="1:3" ht="25.5" customHeight="1">
      <c r="A34" s="647" t="s">
        <v>5524</v>
      </c>
      <c r="B34" s="657" t="s">
        <v>6853</v>
      </c>
      <c r="C34" t="s">
        <v>7470</v>
      </c>
    </row>
    <row r="35" spans="1:3" ht="25.5" customHeight="1">
      <c r="A35" s="646" t="s">
        <v>6689</v>
      </c>
      <c r="B35" s="655" t="s">
        <v>7437</v>
      </c>
      <c r="C35" t="s">
        <v>7470</v>
      </c>
    </row>
    <row r="36" spans="1:3" ht="25.5" customHeight="1">
      <c r="A36" s="646" t="s">
        <v>7452</v>
      </c>
      <c r="B36" s="656" t="s">
        <v>7437</v>
      </c>
      <c r="C36" t="s">
        <v>7470</v>
      </c>
    </row>
    <row r="37" spans="1:3" ht="25.5" customHeight="1">
      <c r="A37" s="646" t="s">
        <v>7453</v>
      </c>
      <c r="B37" s="655" t="s">
        <v>6853</v>
      </c>
      <c r="C37" t="s">
        <v>7470</v>
      </c>
    </row>
    <row r="38" spans="1:3" ht="25.5" customHeight="1">
      <c r="A38" s="647" t="s">
        <v>7454</v>
      </c>
      <c r="B38" s="658" t="s">
        <v>7437</v>
      </c>
      <c r="C38" t="s">
        <v>7470</v>
      </c>
    </row>
    <row r="39" spans="1:3" ht="25.5" customHeight="1">
      <c r="A39" s="646" t="s">
        <v>7455</v>
      </c>
      <c r="B39" s="655" t="s">
        <v>7437</v>
      </c>
      <c r="C39" t="s">
        <v>7470</v>
      </c>
    </row>
    <row r="40" spans="1:3" ht="25.5" customHeight="1">
      <c r="A40" s="646" t="s">
        <v>7456</v>
      </c>
      <c r="B40" s="655" t="s">
        <v>7437</v>
      </c>
      <c r="C40" t="s">
        <v>7470</v>
      </c>
    </row>
    <row r="41" spans="1:3" ht="25.5" customHeight="1">
      <c r="A41" s="646" t="s">
        <v>7457</v>
      </c>
      <c r="B41" s="655" t="s">
        <v>7437</v>
      </c>
      <c r="C41" t="s">
        <v>7470</v>
      </c>
    </row>
    <row r="42" spans="1:3" ht="25.5" customHeight="1">
      <c r="A42" s="646" t="s">
        <v>7458</v>
      </c>
      <c r="B42" s="655" t="s">
        <v>6853</v>
      </c>
      <c r="C42" t="s">
        <v>7470</v>
      </c>
    </row>
    <row r="43" spans="1:3" ht="25.5" customHeight="1">
      <c r="A43" s="647" t="s">
        <v>4314</v>
      </c>
      <c r="B43" s="658" t="s">
        <v>6853</v>
      </c>
      <c r="C43" t="s">
        <v>7470</v>
      </c>
    </row>
    <row r="44" spans="1:3" ht="25.5" customHeight="1">
      <c r="A44" s="646" t="s">
        <v>7460</v>
      </c>
      <c r="B44" s="656" t="s">
        <v>6853</v>
      </c>
      <c r="C44" t="s">
        <v>7470</v>
      </c>
    </row>
    <row r="45" spans="1:3" ht="25.5" customHeight="1">
      <c r="A45" s="647" t="s">
        <v>2730</v>
      </c>
      <c r="B45" s="657" t="s">
        <v>7437</v>
      </c>
      <c r="C45" t="s">
        <v>7470</v>
      </c>
    </row>
    <row r="46" spans="1:3" ht="25.5" customHeight="1">
      <c r="A46" s="646" t="s">
        <v>1186</v>
      </c>
      <c r="B46" s="656" t="s">
        <v>4831</v>
      </c>
      <c r="C46" t="s">
        <v>6598</v>
      </c>
    </row>
    <row r="47" spans="1:3" ht="25.5" customHeight="1">
      <c r="A47" s="646" t="s">
        <v>7461</v>
      </c>
      <c r="B47" s="656" t="s">
        <v>4831</v>
      </c>
      <c r="C47" t="s">
        <v>6598</v>
      </c>
    </row>
    <row r="48" spans="1:3" ht="25.5" customHeight="1">
      <c r="A48" s="646" t="s">
        <v>6975</v>
      </c>
      <c r="B48" s="655" t="s">
        <v>4831</v>
      </c>
      <c r="C48" t="s">
        <v>6598</v>
      </c>
    </row>
    <row r="49" spans="1:3" ht="25.5" customHeight="1">
      <c r="A49" s="646" t="s">
        <v>4421</v>
      </c>
      <c r="B49" s="655" t="s">
        <v>7415</v>
      </c>
      <c r="C49" t="s">
        <v>6598</v>
      </c>
    </row>
    <row r="50" spans="1:3" ht="25.5" customHeight="1">
      <c r="A50" s="646" t="s">
        <v>3109</v>
      </c>
      <c r="B50" s="655" t="s">
        <v>7439</v>
      </c>
      <c r="C50" t="s">
        <v>6755</v>
      </c>
    </row>
    <row r="51" spans="1:3" ht="25.5" customHeight="1">
      <c r="A51" s="646" t="s">
        <v>2227</v>
      </c>
      <c r="B51" s="655" t="s">
        <v>7440</v>
      </c>
      <c r="C51" t="s">
        <v>7471</v>
      </c>
    </row>
    <row r="52" spans="1:3" ht="25.5" customHeight="1">
      <c r="A52" s="646" t="s">
        <v>7441</v>
      </c>
      <c r="B52" s="656" t="s">
        <v>7440</v>
      </c>
      <c r="C52" t="s">
        <v>7471</v>
      </c>
    </row>
    <row r="53" spans="1:3" ht="25.5" customHeight="1">
      <c r="A53" s="647" t="s">
        <v>3312</v>
      </c>
      <c r="B53" s="657" t="s">
        <v>7440</v>
      </c>
      <c r="C53" t="s">
        <v>7471</v>
      </c>
    </row>
    <row r="54" spans="1:3" ht="25.5" customHeight="1">
      <c r="A54" s="649" t="s">
        <v>5747</v>
      </c>
      <c r="B54" s="659" t="s">
        <v>7440</v>
      </c>
      <c r="C54" t="s">
        <v>7471</v>
      </c>
    </row>
    <row r="55" spans="1:3" ht="25.5" customHeight="1">
      <c r="A55" s="650" t="s">
        <v>3465</v>
      </c>
      <c r="B55" s="660" t="s">
        <v>1014</v>
      </c>
      <c r="C55" t="s">
        <v>4913</v>
      </c>
    </row>
  </sheetData>
  <sheetProtection algorithmName="SHA-512" hashValue="E6wgL5n4/kweOuAAp1p8k8xm3A0oO3xnHq0FLayq7TNdXPK+XnZodd2gdsjDGLjVJjcs78npGo7L0wMhlFq5TQ==" saltValue="unLg4O95yvfIsVrn/Ydmjg==" spinCount="100000" sheet="1" objects="1" scenarios="1"/>
  <phoneticPr fontId="20"/>
  <pageMargins left="0.74791666666666656" right="0.74791666666666656" top="0.98402777777777761" bottom="0.98402777777777761" header="0.51180555555555551" footer="0.51180555555555551"/>
  <pageSetup paperSize="9" scale="79"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通常分様式</vt:lpstr>
      <vt:lpstr>―</vt:lpstr>
      <vt:lpstr>フラグ管理用</vt:lpstr>
      <vt:lpstr>転記作業用</vt:lpstr>
      <vt:lpstr>基金調べ</vt:lpstr>
      <vt:lpstr xml:space="preserve">【チェックリスト】 </vt:lpstr>
      <vt:lpstr>計算用</vt:lpstr>
      <vt:lpstr>【6月19日提出時確認シート】</vt:lpstr>
      <vt:lpstr xml:space="preserve">事業名一覧 </vt:lpstr>
      <vt:lpstr>自治体コード</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2023-05-19T11:34:52Z</cp:lastPrinted>
  <dcterms:created xsi:type="dcterms:W3CDTF">2020-11-19T07:11:50Z</dcterms:created>
  <dcterms:modified xsi:type="dcterms:W3CDTF">2024-02-13T08:13:58Z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2024-02-13T08:13:58Z</vt:filetime>
  </property>
  <property fmtid="{D5CDD505-2E9C-101B-9397-08002B2CF9AE}" pid="2" name="ContentTypeId">
    <vt:lpwstr>0x0101008230F345739183468D1228EAD2A5C360</vt:lpwstr>
  </property>
</Properties>
</file>